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416" windowHeight="7752"/>
  </bookViews>
  <sheets>
    <sheet name="дод 1" sheetId="45" r:id="rId1"/>
    <sheet name="Дод 2" sheetId="46" r:id="rId2"/>
    <sheet name="дод 3 " sheetId="58" r:id="rId3"/>
    <sheet name="дод 4" sheetId="56" r:id="rId4"/>
    <sheet name="2025" sheetId="57" r:id="rId5"/>
  </sheets>
  <definedNames>
    <definedName name="_xlnm.Print_Titles" localSheetId="1">'Дод 2'!$8:$8</definedName>
    <definedName name="_xlnm.Print_Titles" localSheetId="2">'дод 3 '!$9:$12</definedName>
  </definedNames>
  <calcPr calcId="144525"/>
</workbook>
</file>

<file path=xl/calcChain.xml><?xml version="1.0" encoding="utf-8"?>
<calcChain xmlns="http://schemas.openxmlformats.org/spreadsheetml/2006/main">
  <c r="K14" i="58" l="1"/>
  <c r="L14" i="58"/>
  <c r="M14" i="58"/>
  <c r="N14" i="58"/>
  <c r="O14" i="58"/>
  <c r="P14" i="58"/>
  <c r="J14" i="58"/>
  <c r="J191" i="58"/>
  <c r="F14" i="58"/>
  <c r="G14" i="58"/>
  <c r="H14" i="58"/>
  <c r="I14" i="58"/>
  <c r="D191" i="56" l="1"/>
  <c r="E191" i="56"/>
  <c r="E144" i="56" l="1"/>
  <c r="D144" i="56"/>
  <c r="C144" i="56"/>
  <c r="G113" i="56"/>
  <c r="G108" i="56"/>
  <c r="G92" i="56"/>
  <c r="G93" i="56"/>
  <c r="G94" i="56"/>
  <c r="G95" i="56"/>
  <c r="G96" i="56"/>
  <c r="G97" i="56"/>
  <c r="G98" i="56"/>
  <c r="G99" i="56"/>
  <c r="G100" i="56"/>
  <c r="G101" i="56"/>
  <c r="G102" i="56"/>
  <c r="G103" i="56"/>
  <c r="G104" i="56"/>
  <c r="F13" i="56"/>
  <c r="G13" i="56"/>
  <c r="F14" i="56"/>
  <c r="G14" i="56"/>
  <c r="F15" i="56"/>
  <c r="G15" i="56"/>
  <c r="F16" i="56"/>
  <c r="G16" i="56"/>
  <c r="F17" i="56"/>
  <c r="G17" i="56"/>
  <c r="F18" i="56"/>
  <c r="G18" i="56"/>
  <c r="F19" i="56"/>
  <c r="G19" i="56"/>
  <c r="F20" i="56"/>
  <c r="G20" i="56"/>
  <c r="F21" i="56"/>
  <c r="G21" i="56"/>
  <c r="F22" i="56"/>
  <c r="G22" i="56"/>
  <c r="F23" i="56"/>
  <c r="G23" i="56"/>
  <c r="F24" i="56"/>
  <c r="G24" i="56"/>
  <c r="F25" i="56"/>
  <c r="G25" i="56"/>
  <c r="F26" i="56"/>
  <c r="G26" i="56"/>
  <c r="F27" i="56"/>
  <c r="G27" i="56"/>
  <c r="F28" i="56"/>
  <c r="G28" i="56"/>
  <c r="F29" i="56"/>
  <c r="G29" i="56"/>
  <c r="F30" i="56"/>
  <c r="G30" i="56"/>
  <c r="G31" i="56"/>
  <c r="G32" i="56"/>
  <c r="G33" i="56"/>
  <c r="G34" i="56"/>
  <c r="G35" i="56"/>
  <c r="F36" i="56"/>
  <c r="G36" i="56"/>
  <c r="F37" i="56"/>
  <c r="G37" i="56"/>
  <c r="F38" i="56"/>
  <c r="G38" i="56"/>
  <c r="F39" i="56"/>
  <c r="G39" i="56"/>
  <c r="F40" i="56"/>
  <c r="G40" i="56"/>
  <c r="F41" i="56"/>
  <c r="G41" i="56"/>
  <c r="F42" i="56"/>
  <c r="G42" i="56"/>
  <c r="F43" i="56"/>
  <c r="G43" i="56"/>
  <c r="G44" i="56"/>
  <c r="F45" i="56"/>
  <c r="G45" i="56"/>
  <c r="F46" i="56"/>
  <c r="G46" i="56"/>
  <c r="G47" i="56"/>
  <c r="G48" i="56"/>
  <c r="F49" i="56"/>
  <c r="G49" i="56"/>
  <c r="F50" i="56"/>
  <c r="G50" i="56"/>
  <c r="F51" i="56"/>
  <c r="G51" i="56"/>
  <c r="F52" i="56"/>
  <c r="G52" i="56"/>
  <c r="F53" i="56"/>
  <c r="G53" i="56"/>
  <c r="F54" i="56"/>
  <c r="G54" i="56"/>
  <c r="F55" i="56"/>
  <c r="G55" i="56"/>
  <c r="F56" i="56"/>
  <c r="G56" i="56"/>
  <c r="F57" i="56"/>
  <c r="G57" i="56"/>
  <c r="F58" i="56"/>
  <c r="G58" i="56"/>
  <c r="F59" i="56"/>
  <c r="G59" i="56"/>
  <c r="F60" i="56"/>
  <c r="G60" i="56"/>
  <c r="F61" i="56"/>
  <c r="G61" i="56"/>
  <c r="F62" i="56"/>
  <c r="G62" i="56"/>
  <c r="F63" i="56"/>
  <c r="G63" i="56"/>
  <c r="G64" i="56"/>
  <c r="F65" i="56"/>
  <c r="G65" i="56"/>
  <c r="F66" i="56"/>
  <c r="G66" i="56"/>
  <c r="F67" i="56"/>
  <c r="G67" i="56"/>
  <c r="F68" i="56"/>
  <c r="G68" i="56"/>
  <c r="G69" i="56"/>
  <c r="F70" i="56"/>
  <c r="G70" i="56"/>
  <c r="F71" i="56"/>
  <c r="G71" i="56"/>
  <c r="F72" i="56"/>
  <c r="G72" i="56"/>
  <c r="F73" i="56"/>
  <c r="G73" i="56"/>
  <c r="F74" i="56"/>
  <c r="G74" i="56"/>
  <c r="F75" i="56"/>
  <c r="G75" i="56"/>
  <c r="F76" i="56"/>
  <c r="G76" i="56"/>
  <c r="G77" i="56"/>
  <c r="G78" i="56"/>
  <c r="F79" i="56"/>
  <c r="G79" i="56"/>
  <c r="F80" i="56"/>
  <c r="G80" i="56"/>
  <c r="D83" i="56"/>
  <c r="E83" i="56"/>
  <c r="C83" i="56"/>
  <c r="E48" i="57" l="1"/>
  <c r="D48" i="57"/>
  <c r="E47" i="57"/>
  <c r="D47" i="57"/>
  <c r="E46" i="57"/>
  <c r="D46" i="57"/>
  <c r="E52" i="57"/>
  <c r="D52" i="57"/>
  <c r="B43" i="57"/>
  <c r="C43" i="57"/>
  <c r="E15" i="46" l="1"/>
  <c r="F15" i="46"/>
  <c r="J15" i="46"/>
  <c r="L15" i="46"/>
  <c r="M15" i="46"/>
  <c r="N15" i="46"/>
  <c r="O15" i="46"/>
  <c r="P15" i="46"/>
  <c r="F110" i="45"/>
  <c r="F109" i="45" s="1"/>
  <c r="F122" i="45"/>
  <c r="E122" i="45"/>
  <c r="E106" i="45"/>
  <c r="E105" i="45" s="1"/>
  <c r="C129" i="45"/>
  <c r="C219" i="57" l="1"/>
  <c r="B219" i="57"/>
  <c r="D165" i="57"/>
  <c r="E165" i="57"/>
  <c r="D166" i="57"/>
  <c r="E166" i="57"/>
  <c r="D167" i="57"/>
  <c r="E167" i="57"/>
  <c r="D168" i="57"/>
  <c r="E168" i="57"/>
  <c r="D169" i="57"/>
  <c r="E169" i="57"/>
  <c r="D170" i="57"/>
  <c r="E170" i="57"/>
  <c r="D171" i="57"/>
  <c r="E171" i="57"/>
  <c r="D172" i="57"/>
  <c r="E172" i="57"/>
  <c r="D173" i="57"/>
  <c r="E173" i="57"/>
  <c r="D174" i="57"/>
  <c r="E174" i="57"/>
  <c r="D175" i="57"/>
  <c r="E175" i="57"/>
  <c r="D176" i="57"/>
  <c r="E176" i="57"/>
  <c r="D177" i="57"/>
  <c r="E177" i="57"/>
  <c r="D178" i="57"/>
  <c r="E178" i="57"/>
  <c r="D179" i="57"/>
  <c r="E179" i="57"/>
  <c r="D180" i="57"/>
  <c r="E180" i="57"/>
  <c r="D181" i="57"/>
  <c r="E181" i="57"/>
  <c r="D182" i="57"/>
  <c r="E182" i="57"/>
  <c r="D183" i="57"/>
  <c r="E183" i="57"/>
  <c r="D184" i="57"/>
  <c r="E184" i="57"/>
  <c r="D185" i="57"/>
  <c r="E185" i="57"/>
  <c r="D186" i="57"/>
  <c r="E186" i="57"/>
  <c r="D187" i="57"/>
  <c r="E187" i="57"/>
  <c r="D188" i="57"/>
  <c r="E188" i="57"/>
  <c r="D189" i="57"/>
  <c r="E189" i="57"/>
  <c r="D190" i="57"/>
  <c r="E190" i="57"/>
  <c r="D191" i="57"/>
  <c r="E191" i="57"/>
  <c r="D192" i="57"/>
  <c r="E192" i="57"/>
  <c r="D193" i="57"/>
  <c r="E193" i="57"/>
  <c r="D194" i="57"/>
  <c r="E194" i="57"/>
  <c r="D195" i="57"/>
  <c r="E195" i="57"/>
  <c r="D196" i="57"/>
  <c r="E196" i="57"/>
  <c r="D197" i="57"/>
  <c r="E197" i="57"/>
  <c r="D198" i="57"/>
  <c r="E198" i="57"/>
  <c r="D199" i="57"/>
  <c r="E199" i="57"/>
  <c r="D200" i="57"/>
  <c r="E200" i="57"/>
  <c r="D201" i="57"/>
  <c r="E201" i="57"/>
  <c r="D202" i="57"/>
  <c r="E202" i="57"/>
  <c r="D203" i="57"/>
  <c r="E203" i="57"/>
  <c r="D204" i="57"/>
  <c r="E204" i="57"/>
  <c r="D205" i="57"/>
  <c r="E205" i="57"/>
  <c r="D206" i="57"/>
  <c r="E206" i="57"/>
  <c r="D207" i="57"/>
  <c r="E207" i="57"/>
  <c r="D208" i="57"/>
  <c r="E208" i="57"/>
  <c r="D209" i="57"/>
  <c r="E209" i="57"/>
  <c r="D210" i="57"/>
  <c r="E210" i="57"/>
  <c r="D211" i="57"/>
  <c r="E211" i="57"/>
  <c r="D212" i="57"/>
  <c r="E212" i="57"/>
  <c r="D213" i="57"/>
  <c r="E213" i="57"/>
  <c r="D214" i="57"/>
  <c r="E214" i="57"/>
  <c r="D215" i="57"/>
  <c r="E215" i="57"/>
  <c r="D216" i="57"/>
  <c r="E216" i="57"/>
  <c r="D217" i="57"/>
  <c r="E217" i="57"/>
  <c r="D218" i="57"/>
  <c r="E218" i="57"/>
  <c r="C157" i="57"/>
  <c r="B157" i="57"/>
  <c r="D105" i="57" l="1"/>
  <c r="E105" i="57"/>
  <c r="E31" i="57" l="1"/>
  <c r="D31" i="57"/>
  <c r="C18" i="57" l="1"/>
  <c r="B18" i="57"/>
  <c r="C25" i="57"/>
  <c r="B25" i="57"/>
  <c r="B60" i="57" l="1"/>
  <c r="N125" i="46"/>
  <c r="M125" i="46"/>
  <c r="L125" i="46"/>
  <c r="P125" i="46" s="1"/>
  <c r="N124" i="46"/>
  <c r="M124" i="46"/>
  <c r="L124" i="46"/>
  <c r="N123" i="46"/>
  <c r="M123" i="46"/>
  <c r="L123" i="46"/>
  <c r="N122" i="46"/>
  <c r="M122" i="46"/>
  <c r="O122" i="46" s="1"/>
  <c r="L122" i="46"/>
  <c r="N121" i="46"/>
  <c r="M121" i="46"/>
  <c r="L121" i="46"/>
  <c r="N120" i="46"/>
  <c r="M120" i="46"/>
  <c r="L120" i="46"/>
  <c r="N119" i="46"/>
  <c r="M119" i="46"/>
  <c r="L119" i="46"/>
  <c r="N118" i="46"/>
  <c r="M118" i="46"/>
  <c r="L118" i="46"/>
  <c r="N117" i="46"/>
  <c r="M117" i="46"/>
  <c r="L117" i="46"/>
  <c r="N116" i="46"/>
  <c r="M116" i="46"/>
  <c r="L116" i="46"/>
  <c r="N114" i="46"/>
  <c r="M114" i="46"/>
  <c r="L114" i="46"/>
  <c r="N113" i="46"/>
  <c r="N112" i="46"/>
  <c r="M112" i="46"/>
  <c r="L112" i="46"/>
  <c r="N111" i="46"/>
  <c r="M111" i="46"/>
  <c r="L111" i="46"/>
  <c r="N110" i="46"/>
  <c r="M110" i="46"/>
  <c r="L110" i="46"/>
  <c r="N109" i="46"/>
  <c r="M109" i="46"/>
  <c r="L109" i="46"/>
  <c r="N108" i="46"/>
  <c r="M108" i="46"/>
  <c r="L108" i="46"/>
  <c r="N107" i="46"/>
  <c r="M107" i="46"/>
  <c r="L107" i="46"/>
  <c r="N106" i="46"/>
  <c r="M106" i="46"/>
  <c r="L106" i="46"/>
  <c r="N104" i="46"/>
  <c r="M104" i="46"/>
  <c r="O104" i="46" s="1"/>
  <c r="L104" i="46"/>
  <c r="N100" i="46"/>
  <c r="M100" i="46"/>
  <c r="L100" i="46"/>
  <c r="N99" i="46"/>
  <c r="M99" i="46"/>
  <c r="L99" i="46"/>
  <c r="N96" i="46"/>
  <c r="M96" i="46"/>
  <c r="L96" i="46"/>
  <c r="N95" i="46"/>
  <c r="M95" i="46"/>
  <c r="L95" i="46"/>
  <c r="N94" i="46"/>
  <c r="N92" i="46"/>
  <c r="M92" i="46"/>
  <c r="L92" i="46"/>
  <c r="N91" i="46"/>
  <c r="M91" i="46"/>
  <c r="L91" i="46"/>
  <c r="N90" i="46"/>
  <c r="N89" i="46"/>
  <c r="M89" i="46"/>
  <c r="L89" i="46"/>
  <c r="N88" i="46"/>
  <c r="M88" i="46"/>
  <c r="L88" i="46"/>
  <c r="N87" i="46"/>
  <c r="M87" i="46"/>
  <c r="L87" i="46"/>
  <c r="N86" i="46"/>
  <c r="N85" i="46"/>
  <c r="N84" i="46"/>
  <c r="M84" i="46"/>
  <c r="O84" i="46" s="1"/>
  <c r="L84" i="46"/>
  <c r="N83" i="46"/>
  <c r="M83" i="46"/>
  <c r="L83" i="46"/>
  <c r="N82" i="46"/>
  <c r="M82" i="46"/>
  <c r="L82" i="46"/>
  <c r="N81" i="46"/>
  <c r="M81" i="46"/>
  <c r="L81" i="46"/>
  <c r="N80" i="46"/>
  <c r="N78" i="46"/>
  <c r="M78" i="46"/>
  <c r="L78" i="46"/>
  <c r="N77" i="46"/>
  <c r="M77" i="46"/>
  <c r="L77" i="46"/>
  <c r="N76" i="46"/>
  <c r="M76" i="46"/>
  <c r="L76" i="46"/>
  <c r="N75" i="46"/>
  <c r="M75" i="46"/>
  <c r="L75" i="46"/>
  <c r="N74" i="46"/>
  <c r="N73" i="46"/>
  <c r="M73" i="46"/>
  <c r="L73" i="46"/>
  <c r="N72" i="46"/>
  <c r="N71" i="46"/>
  <c r="M71" i="46"/>
  <c r="L71" i="46"/>
  <c r="N70" i="46"/>
  <c r="M70" i="46"/>
  <c r="L70" i="46"/>
  <c r="N69" i="46"/>
  <c r="M69" i="46"/>
  <c r="L69" i="46"/>
  <c r="N68" i="46"/>
  <c r="N67" i="46"/>
  <c r="N66" i="46"/>
  <c r="M66" i="46"/>
  <c r="L66" i="46"/>
  <c r="N65" i="46"/>
  <c r="M65" i="46"/>
  <c r="L65" i="46"/>
  <c r="N64" i="46"/>
  <c r="M64" i="46"/>
  <c r="L64" i="46"/>
  <c r="N63" i="46"/>
  <c r="M63" i="46"/>
  <c r="P63" i="46" s="1"/>
  <c r="L63" i="46"/>
  <c r="N62" i="46"/>
  <c r="N61" i="46"/>
  <c r="N59" i="46"/>
  <c r="M59" i="46"/>
  <c r="L59" i="46"/>
  <c r="N58" i="46"/>
  <c r="M58" i="46"/>
  <c r="L58" i="46"/>
  <c r="N57" i="46"/>
  <c r="M57" i="46"/>
  <c r="L57" i="46"/>
  <c r="N56" i="46"/>
  <c r="N55" i="46"/>
  <c r="N54" i="46"/>
  <c r="M54" i="46"/>
  <c r="L54" i="46"/>
  <c r="N53" i="46"/>
  <c r="M53" i="46"/>
  <c r="L53" i="46"/>
  <c r="N52" i="46"/>
  <c r="M52" i="46"/>
  <c r="L52" i="46"/>
  <c r="N51" i="46"/>
  <c r="N50" i="46"/>
  <c r="M50" i="46"/>
  <c r="L50" i="46"/>
  <c r="N49" i="46"/>
  <c r="M49" i="46"/>
  <c r="L49" i="46"/>
  <c r="N47" i="46"/>
  <c r="M47" i="46"/>
  <c r="L47" i="46"/>
  <c r="N46" i="46"/>
  <c r="M46" i="46"/>
  <c r="L46" i="46"/>
  <c r="N45" i="46"/>
  <c r="M45" i="46"/>
  <c r="L45" i="46"/>
  <c r="N44" i="46"/>
  <c r="M44" i="46"/>
  <c r="L44" i="46"/>
  <c r="P44" i="46" s="1"/>
  <c r="N43" i="46"/>
  <c r="M43" i="46"/>
  <c r="P43" i="46" s="1"/>
  <c r="L43" i="46"/>
  <c r="N42" i="46"/>
  <c r="M42" i="46"/>
  <c r="L42" i="46"/>
  <c r="P42" i="46" s="1"/>
  <c r="N41" i="46"/>
  <c r="M41" i="46"/>
  <c r="L41" i="46"/>
  <c r="N40" i="46"/>
  <c r="M40" i="46"/>
  <c r="L40" i="46"/>
  <c r="N39" i="46"/>
  <c r="M39" i="46"/>
  <c r="L39" i="46"/>
  <c r="N38" i="46"/>
  <c r="M38" i="46"/>
  <c r="L38" i="46"/>
  <c r="N37" i="46"/>
  <c r="N36" i="46"/>
  <c r="N35" i="46"/>
  <c r="M35" i="46"/>
  <c r="O35" i="46" s="1"/>
  <c r="L35" i="46"/>
  <c r="N34" i="46"/>
  <c r="M34" i="46"/>
  <c r="L34" i="46"/>
  <c r="N33" i="46"/>
  <c r="N32" i="46"/>
  <c r="M32" i="46"/>
  <c r="L32" i="46"/>
  <c r="N31" i="46"/>
  <c r="N30" i="46"/>
  <c r="M30" i="46"/>
  <c r="L30" i="46"/>
  <c r="N29" i="46"/>
  <c r="N28" i="46"/>
  <c r="N27" i="46"/>
  <c r="M27" i="46"/>
  <c r="L27" i="46"/>
  <c r="N26" i="46"/>
  <c r="N25" i="46"/>
  <c r="M25" i="46"/>
  <c r="L25" i="46"/>
  <c r="N24" i="46"/>
  <c r="M24" i="46"/>
  <c r="L24" i="46"/>
  <c r="N23" i="46"/>
  <c r="N22" i="46"/>
  <c r="N21" i="46"/>
  <c r="M21" i="46"/>
  <c r="L21" i="46"/>
  <c r="N20" i="46"/>
  <c r="N19" i="46"/>
  <c r="M19" i="46"/>
  <c r="L19" i="46"/>
  <c r="N18" i="46"/>
  <c r="M18" i="46"/>
  <c r="L18" i="46"/>
  <c r="N17" i="46"/>
  <c r="M17" i="46"/>
  <c r="O17" i="46" s="1"/>
  <c r="L17" i="46"/>
  <c r="N16" i="46"/>
  <c r="M16" i="46"/>
  <c r="L16" i="46"/>
  <c r="N14" i="46"/>
  <c r="M14" i="46"/>
  <c r="L14" i="46"/>
  <c r="N13" i="46"/>
  <c r="N12" i="46"/>
  <c r="H105" i="46"/>
  <c r="G105" i="46"/>
  <c r="I115" i="46"/>
  <c r="N115" i="46" s="1"/>
  <c r="J122" i="46"/>
  <c r="F108" i="46"/>
  <c r="E108" i="46"/>
  <c r="F109" i="46"/>
  <c r="E109" i="46"/>
  <c r="D105" i="46"/>
  <c r="M105" i="46" s="1"/>
  <c r="C105" i="46"/>
  <c r="L105" i="46" s="1"/>
  <c r="D13" i="46"/>
  <c r="O21" i="46" l="1"/>
  <c r="O25" i="46"/>
  <c r="O27" i="46"/>
  <c r="O50" i="46"/>
  <c r="O58" i="46"/>
  <c r="P69" i="46"/>
  <c r="O92" i="46"/>
  <c r="P18" i="46"/>
  <c r="P24" i="46"/>
  <c r="P30" i="46"/>
  <c r="P32" i="46"/>
  <c r="P35" i="46"/>
  <c r="P38" i="46"/>
  <c r="P39" i="46"/>
  <c r="O46" i="46"/>
  <c r="P49" i="46"/>
  <c r="P57" i="46"/>
  <c r="P59" i="46"/>
  <c r="O64" i="46"/>
  <c r="O70" i="46"/>
  <c r="P87" i="46"/>
  <c r="P89" i="46"/>
  <c r="O96" i="46"/>
  <c r="O106" i="46"/>
  <c r="O108" i="46"/>
  <c r="O110" i="46"/>
  <c r="O114" i="46"/>
  <c r="O125" i="46"/>
  <c r="P16" i="46"/>
  <c r="O52" i="46"/>
  <c r="P75" i="46"/>
  <c r="O39" i="46"/>
  <c r="P47" i="46"/>
  <c r="O78" i="46"/>
  <c r="P71" i="46"/>
  <c r="P34" i="46"/>
  <c r="O88" i="46"/>
  <c r="O124" i="46"/>
  <c r="P65" i="46"/>
  <c r="P45" i="46"/>
  <c r="P53" i="46"/>
  <c r="O66" i="46"/>
  <c r="O76" i="46"/>
  <c r="P91" i="46"/>
  <c r="O112" i="46"/>
  <c r="O82" i="46"/>
  <c r="P40" i="46"/>
  <c r="O44" i="46"/>
  <c r="O19" i="46"/>
  <c r="P117" i="46"/>
  <c r="P14" i="46"/>
  <c r="O54" i="46"/>
  <c r="O100" i="46"/>
  <c r="P105" i="46"/>
  <c r="P119" i="46"/>
  <c r="P109" i="46"/>
  <c r="P111" i="46"/>
  <c r="O116" i="46"/>
  <c r="O123" i="46"/>
  <c r="P121" i="46"/>
  <c r="O118" i="46"/>
  <c r="O120" i="46"/>
  <c r="O14" i="46"/>
  <c r="O16" i="46"/>
  <c r="P17" i="46"/>
  <c r="O18" i="46"/>
  <c r="P19" i="46"/>
  <c r="P21" i="46"/>
  <c r="O24" i="46"/>
  <c r="P25" i="46"/>
  <c r="P27" i="46"/>
  <c r="O30" i="46"/>
  <c r="O32" i="46"/>
  <c r="O34" i="46"/>
  <c r="O38" i="46"/>
  <c r="O40" i="46"/>
  <c r="P41" i="46"/>
  <c r="O41" i="46"/>
  <c r="O42" i="46"/>
  <c r="O43" i="46"/>
  <c r="O45" i="46"/>
  <c r="P46" i="46"/>
  <c r="O47" i="46"/>
  <c r="O49" i="46"/>
  <c r="P50" i="46"/>
  <c r="P52" i="46"/>
  <c r="O53" i="46"/>
  <c r="P54" i="46"/>
  <c r="O57" i="46"/>
  <c r="P58" i="46"/>
  <c r="O59" i="46"/>
  <c r="O63" i="46"/>
  <c r="O65" i="46"/>
  <c r="O69" i="46"/>
  <c r="P70" i="46"/>
  <c r="O71" i="46"/>
  <c r="O73" i="46"/>
  <c r="O75" i="46"/>
  <c r="O77" i="46"/>
  <c r="P78" i="46"/>
  <c r="O81" i="46"/>
  <c r="O83" i="46"/>
  <c r="O87" i="46"/>
  <c r="P88" i="46"/>
  <c r="O89" i="46"/>
  <c r="O91" i="46"/>
  <c r="P92" i="46"/>
  <c r="O95" i="46"/>
  <c r="O99" i="46"/>
  <c r="P104" i="46"/>
  <c r="O105" i="46"/>
  <c r="P106" i="46"/>
  <c r="O107" i="46"/>
  <c r="P108" i="46"/>
  <c r="O109" i="46"/>
  <c r="O111" i="46"/>
  <c r="P112" i="46"/>
  <c r="P114" i="46"/>
  <c r="P116" i="46"/>
  <c r="O117" i="46"/>
  <c r="P118" i="46"/>
  <c r="O119" i="46"/>
  <c r="P120" i="46"/>
  <c r="O121" i="46"/>
  <c r="P122" i="46"/>
  <c r="J205" i="58"/>
  <c r="P205" i="58" s="1"/>
  <c r="E205" i="58"/>
  <c r="Q205" i="58" s="1"/>
  <c r="J204" i="58"/>
  <c r="P204" i="58" s="1"/>
  <c r="E204" i="58"/>
  <c r="Q204" i="58" s="1"/>
  <c r="J203" i="58"/>
  <c r="E203" i="58"/>
  <c r="Q203" i="58" s="1"/>
  <c r="E202" i="58"/>
  <c r="Q202" i="58" s="1"/>
  <c r="O201" i="58"/>
  <c r="N201" i="58"/>
  <c r="M201" i="58"/>
  <c r="L201" i="58"/>
  <c r="K201" i="58"/>
  <c r="J201" i="58"/>
  <c r="I201" i="58"/>
  <c r="H201" i="58"/>
  <c r="G201" i="58"/>
  <c r="F201" i="58"/>
  <c r="F200" i="58" s="1"/>
  <c r="O200" i="58"/>
  <c r="N200" i="58"/>
  <c r="M200" i="58"/>
  <c r="L200" i="58"/>
  <c r="K200" i="58"/>
  <c r="J200" i="58"/>
  <c r="I200" i="58"/>
  <c r="H200" i="58"/>
  <c r="G200" i="58"/>
  <c r="J199" i="58"/>
  <c r="E199" i="58"/>
  <c r="Q199" i="58" s="1"/>
  <c r="J198" i="58"/>
  <c r="E198" i="58"/>
  <c r="Q198" i="58" s="1"/>
  <c r="J197" i="58"/>
  <c r="E197" i="58"/>
  <c r="Q197" i="58" s="1"/>
  <c r="J196" i="58"/>
  <c r="E196" i="58"/>
  <c r="Q196" i="58" s="1"/>
  <c r="J195" i="58"/>
  <c r="E195" i="58"/>
  <c r="Q195" i="58" s="1"/>
  <c r="J194" i="58"/>
  <c r="E194" i="58"/>
  <c r="J193" i="58"/>
  <c r="E193" i="58"/>
  <c r="Q193" i="58" s="1"/>
  <c r="J192" i="58"/>
  <c r="E192" i="58"/>
  <c r="Q192" i="58" s="1"/>
  <c r="E191" i="58"/>
  <c r="Q191" i="58" s="1"/>
  <c r="Q190" i="58"/>
  <c r="Q189" i="58"/>
  <c r="E188" i="58"/>
  <c r="Q188" i="58" s="1"/>
  <c r="P187" i="58"/>
  <c r="P186" i="58" s="1"/>
  <c r="O187" i="58"/>
  <c r="N187" i="58"/>
  <c r="M187" i="58"/>
  <c r="L187" i="58"/>
  <c r="K187" i="58"/>
  <c r="J187" i="58"/>
  <c r="J186" i="58" s="1"/>
  <c r="I187" i="58"/>
  <c r="H187" i="58"/>
  <c r="H186" i="58" s="1"/>
  <c r="G187" i="58"/>
  <c r="G186" i="58" s="1"/>
  <c r="F187" i="58"/>
  <c r="F186" i="58" s="1"/>
  <c r="O186" i="58"/>
  <c r="N186" i="58"/>
  <c r="M186" i="58"/>
  <c r="L186" i="58"/>
  <c r="K186" i="58"/>
  <c r="I186" i="58"/>
  <c r="J185" i="58"/>
  <c r="E185" i="58"/>
  <c r="Q185" i="58" s="1"/>
  <c r="J184" i="58"/>
  <c r="E184" i="58"/>
  <c r="J183" i="58"/>
  <c r="E183" i="58"/>
  <c r="J182" i="58"/>
  <c r="E182" i="58"/>
  <c r="J181" i="58"/>
  <c r="E181" i="58"/>
  <c r="Q181" i="58" s="1"/>
  <c r="J180" i="58"/>
  <c r="J149" i="58" s="1"/>
  <c r="E180" i="58"/>
  <c r="E149" i="58" s="1"/>
  <c r="J179" i="58"/>
  <c r="E179" i="58"/>
  <c r="J178" i="58"/>
  <c r="E178" i="58"/>
  <c r="Q178" i="58" s="1"/>
  <c r="E177" i="58"/>
  <c r="J176" i="58"/>
  <c r="E176" i="58"/>
  <c r="J175" i="58"/>
  <c r="E175" i="58"/>
  <c r="Q175" i="58" s="1"/>
  <c r="Q174" i="58"/>
  <c r="J174" i="58"/>
  <c r="Q173" i="58"/>
  <c r="J173" i="58"/>
  <c r="E172" i="58"/>
  <c r="Q172" i="58" s="1"/>
  <c r="J171" i="58"/>
  <c r="E171" i="58"/>
  <c r="Q171" i="58" s="1"/>
  <c r="J170" i="58"/>
  <c r="E170" i="58"/>
  <c r="Q170" i="58" s="1"/>
  <c r="J169" i="58"/>
  <c r="E169" i="58"/>
  <c r="Q169" i="58" s="1"/>
  <c r="J168" i="58"/>
  <c r="E168" i="58"/>
  <c r="Q168" i="58" s="1"/>
  <c r="J167" i="58"/>
  <c r="E167" i="58"/>
  <c r="Q167" i="58" s="1"/>
  <c r="J166" i="58"/>
  <c r="E166" i="58"/>
  <c r="Q166" i="58" s="1"/>
  <c r="J165" i="58"/>
  <c r="E165" i="58"/>
  <c r="E146" i="58" s="1"/>
  <c r="J164" i="58"/>
  <c r="Q164" i="58" s="1"/>
  <c r="J163" i="58"/>
  <c r="E163" i="58"/>
  <c r="Q163" i="58" s="1"/>
  <c r="J162" i="58"/>
  <c r="E162" i="58"/>
  <c r="Q162" i="58" s="1"/>
  <c r="J161" i="58"/>
  <c r="E161" i="58"/>
  <c r="Q161" i="58" s="1"/>
  <c r="J160" i="58"/>
  <c r="E160" i="58"/>
  <c r="Q160" i="58" s="1"/>
  <c r="J159" i="58"/>
  <c r="E159" i="58"/>
  <c r="Q159" i="58" s="1"/>
  <c r="J158" i="58"/>
  <c r="E158" i="58"/>
  <c r="J157" i="58"/>
  <c r="E157" i="58"/>
  <c r="J156" i="58"/>
  <c r="E156" i="58"/>
  <c r="Q156" i="58" s="1"/>
  <c r="J155" i="58"/>
  <c r="E155" i="58"/>
  <c r="Q155" i="58" s="1"/>
  <c r="J154" i="58"/>
  <c r="E154" i="58"/>
  <c r="Q154" i="58" s="1"/>
  <c r="J153" i="58"/>
  <c r="E153" i="58"/>
  <c r="P152" i="58"/>
  <c r="O152" i="58"/>
  <c r="N152" i="58"/>
  <c r="M152" i="58"/>
  <c r="L152" i="58"/>
  <c r="K152" i="58"/>
  <c r="J152" i="58"/>
  <c r="I152" i="58"/>
  <c r="E152" i="58" s="1"/>
  <c r="Q152" i="58" s="1"/>
  <c r="H152" i="58"/>
  <c r="G152" i="58"/>
  <c r="P151" i="58"/>
  <c r="P210" i="58" s="1"/>
  <c r="O151" i="58"/>
  <c r="O210" i="58" s="1"/>
  <c r="N151" i="58"/>
  <c r="N210" i="58" s="1"/>
  <c r="M151" i="58"/>
  <c r="M210" i="58" s="1"/>
  <c r="L151" i="58"/>
  <c r="L210" i="58" s="1"/>
  <c r="K151" i="58"/>
  <c r="K210" i="58" s="1"/>
  <c r="J151" i="58"/>
  <c r="J210" i="58" s="1"/>
  <c r="I151" i="58"/>
  <c r="I210" i="58" s="1"/>
  <c r="H151" i="58"/>
  <c r="H210" i="58" s="1"/>
  <c r="G151" i="58"/>
  <c r="G210" i="58" s="1"/>
  <c r="F151" i="58"/>
  <c r="F210" i="58" s="1"/>
  <c r="E151" i="58"/>
  <c r="E210" i="58" s="1"/>
  <c r="Q210" i="58" s="1"/>
  <c r="P150" i="58"/>
  <c r="O150" i="58"/>
  <c r="N150" i="58"/>
  <c r="M150" i="58"/>
  <c r="L150" i="58"/>
  <c r="K150" i="58"/>
  <c r="J150" i="58"/>
  <c r="I150" i="58"/>
  <c r="H150" i="58"/>
  <c r="G150" i="58"/>
  <c r="F150" i="58"/>
  <c r="E150" i="58"/>
  <c r="P149" i="58"/>
  <c r="O149" i="58"/>
  <c r="N149" i="58"/>
  <c r="M149" i="58"/>
  <c r="L149" i="58"/>
  <c r="K149" i="58"/>
  <c r="I149" i="58"/>
  <c r="H149" i="58"/>
  <c r="G149" i="58"/>
  <c r="F149" i="58"/>
  <c r="P148" i="58"/>
  <c r="O148" i="58"/>
  <c r="N148" i="58"/>
  <c r="M148" i="58"/>
  <c r="L148" i="58"/>
  <c r="K148" i="58"/>
  <c r="J148" i="58"/>
  <c r="I148" i="58"/>
  <c r="H148" i="58"/>
  <c r="G148" i="58"/>
  <c r="F148" i="58"/>
  <c r="P147" i="58"/>
  <c r="O147" i="58"/>
  <c r="N147" i="58"/>
  <c r="M147" i="58"/>
  <c r="L147" i="58"/>
  <c r="K147" i="58"/>
  <c r="J147" i="58"/>
  <c r="I147" i="58"/>
  <c r="H147" i="58"/>
  <c r="G147" i="58"/>
  <c r="F147" i="58"/>
  <c r="E147" i="58"/>
  <c r="Q147" i="58" s="1"/>
  <c r="P146" i="58"/>
  <c r="O146" i="58"/>
  <c r="N146" i="58"/>
  <c r="N145" i="58" s="1"/>
  <c r="M146" i="58"/>
  <c r="M145" i="58" s="1"/>
  <c r="L146" i="58"/>
  <c r="L145" i="58" s="1"/>
  <c r="K146" i="58"/>
  <c r="K145" i="58" s="1"/>
  <c r="I146" i="58"/>
  <c r="H146" i="58"/>
  <c r="H145" i="58" s="1"/>
  <c r="G146" i="58"/>
  <c r="G145" i="58" s="1"/>
  <c r="F146" i="58"/>
  <c r="F145" i="58" s="1"/>
  <c r="P145" i="58"/>
  <c r="O145" i="58"/>
  <c r="I145" i="58"/>
  <c r="P144" i="58"/>
  <c r="J144" i="58"/>
  <c r="E144" i="58"/>
  <c r="Q144" i="58" s="1"/>
  <c r="J143" i="58"/>
  <c r="Q143" i="58" s="1"/>
  <c r="J142" i="58"/>
  <c r="E142" i="58"/>
  <c r="Q142" i="58" s="1"/>
  <c r="J141" i="58"/>
  <c r="E141" i="58"/>
  <c r="Q141" i="58" s="1"/>
  <c r="E140" i="58"/>
  <c r="Q140" i="58" s="1"/>
  <c r="J139" i="58"/>
  <c r="E139" i="58"/>
  <c r="J138" i="58"/>
  <c r="J102" i="58" s="1"/>
  <c r="E138" i="58"/>
  <c r="J137" i="58"/>
  <c r="E137" i="58"/>
  <c r="Q137" i="58" s="1"/>
  <c r="J136" i="58"/>
  <c r="E136" i="58"/>
  <c r="Q136" i="58" s="1"/>
  <c r="J135" i="58"/>
  <c r="E135" i="58"/>
  <c r="Q135" i="58" s="1"/>
  <c r="J134" i="58"/>
  <c r="E134" i="58"/>
  <c r="Q134" i="58" s="1"/>
  <c r="E133" i="58"/>
  <c r="Q133" i="58" s="1"/>
  <c r="J132" i="58"/>
  <c r="E132" i="58"/>
  <c r="Q132" i="58" s="1"/>
  <c r="J131" i="58"/>
  <c r="E131" i="58"/>
  <c r="Q131" i="58" s="1"/>
  <c r="J130" i="58"/>
  <c r="E130" i="58"/>
  <c r="Q130" i="58" s="1"/>
  <c r="J129" i="58"/>
  <c r="E129" i="58"/>
  <c r="Q129" i="58" s="1"/>
  <c r="J128" i="58"/>
  <c r="Q128" i="58" s="1"/>
  <c r="J127" i="58"/>
  <c r="Q127" i="58" s="1"/>
  <c r="J126" i="58"/>
  <c r="E126" i="58"/>
  <c r="E125" i="58"/>
  <c r="Q125" i="58" s="1"/>
  <c r="J124" i="58"/>
  <c r="E124" i="58"/>
  <c r="Q124" i="58" s="1"/>
  <c r="J123" i="58"/>
  <c r="E123" i="58"/>
  <c r="J122" i="58"/>
  <c r="E122" i="58"/>
  <c r="Q122" i="58" s="1"/>
  <c r="J121" i="58"/>
  <c r="E121" i="58"/>
  <c r="Q121" i="58" s="1"/>
  <c r="J120" i="58"/>
  <c r="E120" i="58"/>
  <c r="Q120" i="58" s="1"/>
  <c r="J119" i="58"/>
  <c r="E119" i="58"/>
  <c r="J118" i="58"/>
  <c r="Q118" i="58" s="1"/>
  <c r="J117" i="58"/>
  <c r="E117" i="58"/>
  <c r="Q117" i="58" s="1"/>
  <c r="J116" i="58"/>
  <c r="E116" i="58"/>
  <c r="J115" i="58"/>
  <c r="E115" i="58"/>
  <c r="Q115" i="58" s="1"/>
  <c r="J114" i="58"/>
  <c r="E114" i="58"/>
  <c r="Q114" i="58" s="1"/>
  <c r="J113" i="58"/>
  <c r="E113" i="58"/>
  <c r="Q113" i="58" s="1"/>
  <c r="J112" i="58"/>
  <c r="E112" i="58"/>
  <c r="J111" i="58"/>
  <c r="E111" i="58"/>
  <c r="Q111" i="58" s="1"/>
  <c r="E110" i="58"/>
  <c r="Q110" i="58" s="1"/>
  <c r="J109" i="58"/>
  <c r="E109" i="58"/>
  <c r="J108" i="58"/>
  <c r="E108" i="58"/>
  <c r="Q108" i="58" s="1"/>
  <c r="J107" i="58"/>
  <c r="E107" i="58"/>
  <c r="J106" i="58"/>
  <c r="J95" i="58" s="1"/>
  <c r="J94" i="58" s="1"/>
  <c r="E106" i="58"/>
  <c r="Q105" i="58"/>
  <c r="P104" i="58"/>
  <c r="O104" i="58"/>
  <c r="N104" i="58"/>
  <c r="M104" i="58"/>
  <c r="L104" i="58"/>
  <c r="K104" i="58"/>
  <c r="J104" i="58"/>
  <c r="I104" i="58"/>
  <c r="H104" i="58"/>
  <c r="G104" i="58"/>
  <c r="F104" i="58"/>
  <c r="E104" i="58"/>
  <c r="Q104" i="58" s="1"/>
  <c r="P103" i="58"/>
  <c r="P209" i="58" s="1"/>
  <c r="O103" i="58"/>
  <c r="O209" i="58" s="1"/>
  <c r="N103" i="58"/>
  <c r="N209" i="58" s="1"/>
  <c r="M103" i="58"/>
  <c r="M209" i="58" s="1"/>
  <c r="L103" i="58"/>
  <c r="L209" i="58" s="1"/>
  <c r="K103" i="58"/>
  <c r="K209" i="58" s="1"/>
  <c r="J103" i="58"/>
  <c r="J209" i="58" s="1"/>
  <c r="I103" i="58"/>
  <c r="I209" i="58" s="1"/>
  <c r="H103" i="58"/>
  <c r="H209" i="58" s="1"/>
  <c r="G103" i="58"/>
  <c r="G209" i="58" s="1"/>
  <c r="F103" i="58"/>
  <c r="F209" i="58" s="1"/>
  <c r="E103" i="58"/>
  <c r="E209" i="58" s="1"/>
  <c r="Q209" i="58" s="1"/>
  <c r="P102" i="58"/>
  <c r="O102" i="58"/>
  <c r="N102" i="58"/>
  <c r="M102" i="58"/>
  <c r="L102" i="58"/>
  <c r="K102" i="58"/>
  <c r="I102" i="58"/>
  <c r="H102" i="58"/>
  <c r="G102" i="58"/>
  <c r="F102" i="58"/>
  <c r="E102" i="58"/>
  <c r="P101" i="58"/>
  <c r="O101" i="58"/>
  <c r="N101" i="58"/>
  <c r="M101" i="58"/>
  <c r="L101" i="58"/>
  <c r="K101" i="58"/>
  <c r="J101" i="58"/>
  <c r="I101" i="58"/>
  <c r="H101" i="58"/>
  <c r="G101" i="58"/>
  <c r="F101" i="58"/>
  <c r="E101" i="58"/>
  <c r="Q101" i="58" s="1"/>
  <c r="P100" i="58"/>
  <c r="O100" i="58"/>
  <c r="N100" i="58"/>
  <c r="M100" i="58"/>
  <c r="L100" i="58"/>
  <c r="K100" i="58"/>
  <c r="J100" i="58"/>
  <c r="I100" i="58"/>
  <c r="H100" i="58"/>
  <c r="G100" i="58"/>
  <c r="F100" i="58"/>
  <c r="E100" i="58"/>
  <c r="Q100" i="58" s="1"/>
  <c r="P99" i="58"/>
  <c r="O99" i="58"/>
  <c r="N99" i="58"/>
  <c r="M99" i="58"/>
  <c r="L99" i="58"/>
  <c r="K99" i="58"/>
  <c r="J99" i="58"/>
  <c r="I99" i="58"/>
  <c r="H99" i="58"/>
  <c r="G99" i="58"/>
  <c r="F99" i="58"/>
  <c r="E99" i="58"/>
  <c r="P98" i="58"/>
  <c r="O98" i="58"/>
  <c r="N98" i="58"/>
  <c r="M98" i="58"/>
  <c r="L98" i="58"/>
  <c r="K98" i="58"/>
  <c r="J98" i="58"/>
  <c r="I98" i="58"/>
  <c r="H98" i="58"/>
  <c r="G98" i="58"/>
  <c r="F98" i="58"/>
  <c r="E98" i="58"/>
  <c r="Q98" i="58" s="1"/>
  <c r="P97" i="58"/>
  <c r="O97" i="58"/>
  <c r="N97" i="58"/>
  <c r="M97" i="58"/>
  <c r="L97" i="58"/>
  <c r="K97" i="58"/>
  <c r="J97" i="58"/>
  <c r="I97" i="58"/>
  <c r="H97" i="58"/>
  <c r="G97" i="58"/>
  <c r="F97" i="58"/>
  <c r="P96" i="58"/>
  <c r="O96" i="58"/>
  <c r="O207" i="58" s="1"/>
  <c r="N96" i="58"/>
  <c r="M96" i="58"/>
  <c r="M207" i="58" s="1"/>
  <c r="L96" i="58"/>
  <c r="K96" i="58"/>
  <c r="K207" i="58" s="1"/>
  <c r="J96" i="58"/>
  <c r="I96" i="58"/>
  <c r="I207" i="58" s="1"/>
  <c r="H96" i="58"/>
  <c r="G96" i="58"/>
  <c r="G207" i="58" s="1"/>
  <c r="F96" i="58"/>
  <c r="F207" i="58" s="1"/>
  <c r="E96" i="58"/>
  <c r="P95" i="58"/>
  <c r="P94" i="58" s="1"/>
  <c r="O95" i="58"/>
  <c r="O94" i="58" s="1"/>
  <c r="N95" i="58"/>
  <c r="M95" i="58"/>
  <c r="M94" i="58" s="1"/>
  <c r="L95" i="58"/>
  <c r="K95" i="58"/>
  <c r="K94" i="58" s="1"/>
  <c r="I95" i="58"/>
  <c r="H95" i="58"/>
  <c r="H94" i="58" s="1"/>
  <c r="G95" i="58"/>
  <c r="R95" i="58" s="1"/>
  <c r="F95" i="58"/>
  <c r="F94" i="58" s="1"/>
  <c r="N94" i="58"/>
  <c r="L94" i="58"/>
  <c r="I94" i="58"/>
  <c r="O91" i="58"/>
  <c r="J91" i="58"/>
  <c r="E91" i="58"/>
  <c r="Q91" i="58" s="1"/>
  <c r="O90" i="58"/>
  <c r="J90" i="58"/>
  <c r="E90" i="58"/>
  <c r="Q90" i="58" s="1"/>
  <c r="O89" i="58"/>
  <c r="J89" i="58"/>
  <c r="E89" i="58"/>
  <c r="Q89" i="58" s="1"/>
  <c r="P88" i="58"/>
  <c r="O88" i="58"/>
  <c r="J88" i="58"/>
  <c r="E88" i="58"/>
  <c r="O87" i="58"/>
  <c r="J87" i="58"/>
  <c r="E87" i="58"/>
  <c r="Q87" i="58" s="1"/>
  <c r="O86" i="58"/>
  <c r="J86" i="58"/>
  <c r="E86" i="58"/>
  <c r="Q86" i="58" s="1"/>
  <c r="P85" i="58"/>
  <c r="O85" i="58"/>
  <c r="J85" i="58"/>
  <c r="Q85" i="58" s="1"/>
  <c r="O84" i="58"/>
  <c r="J84" i="58"/>
  <c r="E84" i="58"/>
  <c r="Q84" i="58" s="1"/>
  <c r="O83" i="58"/>
  <c r="J83" i="58"/>
  <c r="E83" i="58"/>
  <c r="Q83" i="58" s="1"/>
  <c r="E82" i="58"/>
  <c r="Q82" i="58" s="1"/>
  <c r="O81" i="58"/>
  <c r="J81" i="58"/>
  <c r="E81" i="58"/>
  <c r="Q81" i="58" s="1"/>
  <c r="J80" i="58"/>
  <c r="E80" i="58"/>
  <c r="J79" i="58"/>
  <c r="E79" i="58"/>
  <c r="J78" i="58"/>
  <c r="E78" i="58"/>
  <c r="J77" i="58"/>
  <c r="E77" i="58"/>
  <c r="J76" i="58"/>
  <c r="E76" i="58"/>
  <c r="J75" i="58"/>
  <c r="E75" i="58"/>
  <c r="J74" i="58"/>
  <c r="E74" i="58"/>
  <c r="Q74" i="58" s="1"/>
  <c r="J73" i="58"/>
  <c r="E73" i="58"/>
  <c r="O72" i="58"/>
  <c r="J72" i="58"/>
  <c r="E72" i="58"/>
  <c r="E71" i="58"/>
  <c r="Q71" i="58" s="1"/>
  <c r="E70" i="58"/>
  <c r="Q70" i="58" s="1"/>
  <c r="J69" i="58"/>
  <c r="E69" i="58"/>
  <c r="J68" i="58"/>
  <c r="E68" i="58"/>
  <c r="J67" i="58"/>
  <c r="E67" i="58"/>
  <c r="J66" i="58"/>
  <c r="E66" i="58"/>
  <c r="J65" i="58"/>
  <c r="Q65" i="58" s="1"/>
  <c r="J64" i="58"/>
  <c r="Q64" i="58" s="1"/>
  <c r="J63" i="58"/>
  <c r="E63" i="58"/>
  <c r="J62" i="58"/>
  <c r="E62" i="58"/>
  <c r="J61" i="58"/>
  <c r="E61" i="58"/>
  <c r="Q61" i="58" s="1"/>
  <c r="J60" i="58"/>
  <c r="E60" i="58"/>
  <c r="Q60" i="58" s="1"/>
  <c r="J59" i="58"/>
  <c r="E59" i="58"/>
  <c r="J58" i="58"/>
  <c r="E58" i="58"/>
  <c r="J57" i="58"/>
  <c r="E57" i="58"/>
  <c r="Q57" i="58" s="1"/>
  <c r="J56" i="58"/>
  <c r="E56" i="58"/>
  <c r="Q56" i="58" s="1"/>
  <c r="J55" i="58"/>
  <c r="E55" i="58"/>
  <c r="Q55" i="58" s="1"/>
  <c r="J54" i="58"/>
  <c r="E54" i="58"/>
  <c r="Q54" i="58" s="1"/>
  <c r="J53" i="58"/>
  <c r="E53" i="58"/>
  <c r="Q53" i="58" s="1"/>
  <c r="E52" i="58"/>
  <c r="Q52" i="58" s="1"/>
  <c r="J51" i="58"/>
  <c r="E51" i="58"/>
  <c r="Q51" i="58" s="1"/>
  <c r="J50" i="58"/>
  <c r="Q50" i="58" s="1"/>
  <c r="J49" i="58"/>
  <c r="Q49" i="58" s="1"/>
  <c r="J48" i="58"/>
  <c r="E48" i="58"/>
  <c r="Q48" i="58" s="1"/>
  <c r="J47" i="58"/>
  <c r="E47" i="58"/>
  <c r="Q47" i="58" s="1"/>
  <c r="J46" i="58"/>
  <c r="E46" i="58"/>
  <c r="Q46" i="58" s="1"/>
  <c r="J45" i="58"/>
  <c r="E45" i="58"/>
  <c r="Q45" i="58" s="1"/>
  <c r="J44" i="58"/>
  <c r="E44" i="58"/>
  <c r="J43" i="58"/>
  <c r="E43" i="58"/>
  <c r="Q43" i="58" s="1"/>
  <c r="J42" i="58"/>
  <c r="E42" i="58"/>
  <c r="Q42" i="58" s="1"/>
  <c r="J41" i="58"/>
  <c r="E41" i="58"/>
  <c r="Q41" i="58" s="1"/>
  <c r="J40" i="58"/>
  <c r="E40" i="58"/>
  <c r="Q40" i="58" s="1"/>
  <c r="J39" i="58"/>
  <c r="E39" i="58"/>
  <c r="Q39" i="58" s="1"/>
  <c r="J38" i="58"/>
  <c r="E38" i="58"/>
  <c r="Q38" i="58" s="1"/>
  <c r="J37" i="58"/>
  <c r="E37" i="58"/>
  <c r="Q37" i="58" s="1"/>
  <c r="J36" i="58"/>
  <c r="E36" i="58"/>
  <c r="Q36" i="58" s="1"/>
  <c r="J35" i="58"/>
  <c r="E35" i="58"/>
  <c r="Q35" i="58" s="1"/>
  <c r="J34" i="58"/>
  <c r="E34" i="58"/>
  <c r="Q34" i="58" s="1"/>
  <c r="E33" i="58"/>
  <c r="Q33" i="58" s="1"/>
  <c r="E32" i="58"/>
  <c r="Q32" i="58" s="1"/>
  <c r="J31" i="58"/>
  <c r="E31" i="58"/>
  <c r="Q31" i="58" s="1"/>
  <c r="Q30" i="58"/>
  <c r="J29" i="58"/>
  <c r="E29" i="58"/>
  <c r="E28" i="58"/>
  <c r="Q28" i="58" s="1"/>
  <c r="Q27" i="58"/>
  <c r="Q26" i="58"/>
  <c r="E26" i="58"/>
  <c r="Q25" i="58"/>
  <c r="Q24" i="58"/>
  <c r="Q23" i="58"/>
  <c r="E23" i="58"/>
  <c r="Q22" i="58"/>
  <c r="E22" i="58"/>
  <c r="J21" i="58"/>
  <c r="E21" i="58"/>
  <c r="J20" i="58"/>
  <c r="E20" i="58"/>
  <c r="Q20" i="58" s="1"/>
  <c r="J19" i="58"/>
  <c r="E19" i="58"/>
  <c r="Q19" i="58" s="1"/>
  <c r="J18" i="58"/>
  <c r="E18" i="58"/>
  <c r="P17" i="58"/>
  <c r="O17" i="58"/>
  <c r="N17" i="58"/>
  <c r="M17" i="58"/>
  <c r="L17" i="58"/>
  <c r="K17" i="58"/>
  <c r="J17" i="58"/>
  <c r="I17" i="58"/>
  <c r="E17" i="58" s="1"/>
  <c r="P16" i="58"/>
  <c r="O16" i="58"/>
  <c r="N16" i="58"/>
  <c r="M16" i="58"/>
  <c r="L16" i="58"/>
  <c r="K16" i="58"/>
  <c r="J16" i="58"/>
  <c r="I16" i="58"/>
  <c r="H16" i="58"/>
  <c r="G16" i="58"/>
  <c r="F16" i="58"/>
  <c r="E16" i="58"/>
  <c r="Q16" i="58" s="1"/>
  <c r="P15" i="58"/>
  <c r="P208" i="58" s="1"/>
  <c r="O15" i="58"/>
  <c r="O208" i="58" s="1"/>
  <c r="N15" i="58"/>
  <c r="N208" i="58" s="1"/>
  <c r="M15" i="58"/>
  <c r="M208" i="58" s="1"/>
  <c r="L15" i="58"/>
  <c r="L208" i="58" s="1"/>
  <c r="K15" i="58"/>
  <c r="K208" i="58" s="1"/>
  <c r="J15" i="58"/>
  <c r="J208" i="58" s="1"/>
  <c r="I15" i="58"/>
  <c r="I208" i="58" s="1"/>
  <c r="H15" i="58"/>
  <c r="H208" i="58" s="1"/>
  <c r="G15" i="58"/>
  <c r="G208" i="58" s="1"/>
  <c r="F15" i="58"/>
  <c r="R14" i="58"/>
  <c r="P93" i="58"/>
  <c r="O93" i="58"/>
  <c r="N93" i="58"/>
  <c r="M93" i="58"/>
  <c r="L93" i="58"/>
  <c r="K93" i="58"/>
  <c r="I93" i="58"/>
  <c r="H93" i="58"/>
  <c r="G93" i="58"/>
  <c r="F13" i="58"/>
  <c r="P13" i="58"/>
  <c r="N13" i="58"/>
  <c r="L13" i="58"/>
  <c r="Q150" i="58" l="1"/>
  <c r="Q158" i="58"/>
  <c r="E15" i="58"/>
  <c r="Q15" i="58" s="1"/>
  <c r="Q126" i="58"/>
  <c r="Q88" i="58"/>
  <c r="L207" i="58"/>
  <c r="N207" i="58"/>
  <c r="Q63" i="58"/>
  <c r="E14" i="58"/>
  <c r="Q66" i="58"/>
  <c r="Q67" i="58"/>
  <c r="Q68" i="58"/>
  <c r="Q69" i="58"/>
  <c r="Q72" i="58"/>
  <c r="Q62" i="58"/>
  <c r="Q59" i="58"/>
  <c r="Q58" i="58"/>
  <c r="Q194" i="58"/>
  <c r="Q176" i="58"/>
  <c r="Q44" i="58"/>
  <c r="J146" i="58"/>
  <c r="J145" i="58" s="1"/>
  <c r="Q157" i="58"/>
  <c r="Q99" i="58"/>
  <c r="Q139" i="58"/>
  <c r="Q138" i="58"/>
  <c r="Q102" i="58"/>
  <c r="Q123" i="58"/>
  <c r="Q119" i="58"/>
  <c r="Q116" i="58"/>
  <c r="Q112" i="58"/>
  <c r="Q109" i="58"/>
  <c r="Q107" i="58"/>
  <c r="Q14" i="58"/>
  <c r="Q13" i="58" s="1"/>
  <c r="Q18" i="58"/>
  <c r="E187" i="58"/>
  <c r="E148" i="58"/>
  <c r="Q148" i="58" s="1"/>
  <c r="Q21" i="58"/>
  <c r="Q29" i="58"/>
  <c r="Q165" i="58"/>
  <c r="F208" i="58"/>
  <c r="E97" i="58"/>
  <c r="Q97" i="58" s="1"/>
  <c r="E95" i="58"/>
  <c r="E94" i="58" s="1"/>
  <c r="Q94" i="58" s="1"/>
  <c r="G94" i="58"/>
  <c r="Q78" i="58"/>
  <c r="Q79" i="58"/>
  <c r="Q80" i="58"/>
  <c r="Q75" i="58"/>
  <c r="Q76" i="58"/>
  <c r="Q77" i="58"/>
  <c r="I13" i="58"/>
  <c r="I206" i="58" s="1"/>
  <c r="K13" i="58"/>
  <c r="K206" i="58" s="1"/>
  <c r="M13" i="58"/>
  <c r="M206" i="58" s="1"/>
  <c r="O13" i="58"/>
  <c r="O206" i="58" s="1"/>
  <c r="Q17" i="58"/>
  <c r="Q73" i="58"/>
  <c r="E201" i="58"/>
  <c r="Q153" i="58"/>
  <c r="Q106" i="58"/>
  <c r="H13" i="58"/>
  <c r="H206" i="58" s="1"/>
  <c r="G13" i="58"/>
  <c r="E207" i="58"/>
  <c r="Q182" i="58"/>
  <c r="J207" i="58"/>
  <c r="Q207" i="58" s="1"/>
  <c r="Q180" i="58"/>
  <c r="Q184" i="58"/>
  <c r="F206" i="58"/>
  <c r="L206" i="58"/>
  <c r="H207" i="58"/>
  <c r="P207" i="58"/>
  <c r="N206" i="58"/>
  <c r="E145" i="58"/>
  <c r="Q149" i="58"/>
  <c r="Q179" i="58"/>
  <c r="Q183" i="58"/>
  <c r="Q95" i="58"/>
  <c r="F93" i="58"/>
  <c r="P206" i="58"/>
  <c r="Q96" i="58"/>
  <c r="Q103" i="58"/>
  <c r="P201" i="58"/>
  <c r="P200" i="58" s="1"/>
  <c r="Q151" i="58"/>
  <c r="C127" i="45"/>
  <c r="C128" i="45"/>
  <c r="C130" i="45"/>
  <c r="C131" i="45"/>
  <c r="Q145" i="58" l="1"/>
  <c r="J13" i="58"/>
  <c r="J206" i="58" s="1"/>
  <c r="Q146" i="58"/>
  <c r="Q187" i="58"/>
  <c r="E186" i="58"/>
  <c r="Q186" i="58" s="1"/>
  <c r="J93" i="58"/>
  <c r="G206" i="58"/>
  <c r="E208" i="58"/>
  <c r="Q208" i="58" s="1"/>
  <c r="Q201" i="58"/>
  <c r="E200" i="58"/>
  <c r="Q200" i="58" s="1"/>
  <c r="E93" i="58"/>
  <c r="E13" i="58"/>
  <c r="R96" i="58"/>
  <c r="G165" i="56"/>
  <c r="G166" i="56"/>
  <c r="G167" i="56"/>
  <c r="G168" i="56"/>
  <c r="G169" i="56"/>
  <c r="G170" i="56"/>
  <c r="G171" i="56"/>
  <c r="G172" i="56"/>
  <c r="G173" i="56"/>
  <c r="G174" i="56"/>
  <c r="G175" i="56"/>
  <c r="G176" i="56"/>
  <c r="G177" i="56"/>
  <c r="G178" i="56"/>
  <c r="G179" i="56"/>
  <c r="G180" i="56"/>
  <c r="G181" i="56"/>
  <c r="G148" i="56"/>
  <c r="G149" i="56"/>
  <c r="G150" i="56"/>
  <c r="G151" i="56"/>
  <c r="G152" i="56"/>
  <c r="G153" i="56"/>
  <c r="G154" i="56"/>
  <c r="G155" i="56"/>
  <c r="G156" i="56"/>
  <c r="G157" i="56"/>
  <c r="F148" i="56"/>
  <c r="F149" i="56"/>
  <c r="F150" i="56"/>
  <c r="F151" i="56"/>
  <c r="F152" i="56"/>
  <c r="F154" i="56"/>
  <c r="F155" i="56"/>
  <c r="F156" i="56"/>
  <c r="F157" i="56"/>
  <c r="G105" i="56"/>
  <c r="G106" i="56"/>
  <c r="G107" i="56"/>
  <c r="G109" i="56"/>
  <c r="G110" i="56"/>
  <c r="G111" i="56"/>
  <c r="G112" i="56"/>
  <c r="G114" i="56"/>
  <c r="G115" i="56"/>
  <c r="G116" i="56"/>
  <c r="G117" i="56"/>
  <c r="G118" i="56"/>
  <c r="G119" i="56"/>
  <c r="G120" i="56"/>
  <c r="G121" i="56"/>
  <c r="G122" i="56"/>
  <c r="G123" i="56"/>
  <c r="G124" i="56"/>
  <c r="G125" i="56"/>
  <c r="G126" i="56"/>
  <c r="G127" i="56"/>
  <c r="G128" i="56"/>
  <c r="G129" i="56"/>
  <c r="G130" i="56"/>
  <c r="G131" i="56"/>
  <c r="G132" i="56"/>
  <c r="G133" i="56"/>
  <c r="G134" i="56"/>
  <c r="G135" i="56"/>
  <c r="G136" i="56"/>
  <c r="G137" i="56"/>
  <c r="G138" i="56"/>
  <c r="G139" i="56"/>
  <c r="G140" i="56"/>
  <c r="G141" i="56"/>
  <c r="G142" i="56"/>
  <c r="G143" i="56"/>
  <c r="E132" i="57"/>
  <c r="Q93" i="58" l="1"/>
  <c r="E206" i="58"/>
  <c r="Q206" i="58" s="1"/>
  <c r="R206" i="58" s="1"/>
  <c r="R210" i="58"/>
  <c r="R207" i="58"/>
  <c r="G83" i="56"/>
  <c r="F83" i="56"/>
  <c r="F125" i="46" l="1"/>
  <c r="E125" i="46"/>
  <c r="F124" i="46"/>
  <c r="E124" i="46"/>
  <c r="F123" i="46"/>
  <c r="E123" i="46"/>
  <c r="F122" i="46"/>
  <c r="E122" i="46"/>
  <c r="F121" i="46"/>
  <c r="E121" i="46"/>
  <c r="F120" i="46"/>
  <c r="E120" i="46"/>
  <c r="J119" i="46"/>
  <c r="F119" i="46"/>
  <c r="E119" i="46"/>
  <c r="J118" i="46"/>
  <c r="F118" i="46"/>
  <c r="E118" i="46"/>
  <c r="F117" i="46"/>
  <c r="E117" i="46"/>
  <c r="F116" i="46"/>
  <c r="E116" i="46"/>
  <c r="H115" i="46"/>
  <c r="G115" i="46"/>
  <c r="D115" i="46"/>
  <c r="C115" i="46"/>
  <c r="J114" i="46"/>
  <c r="F114" i="46"/>
  <c r="E114" i="46"/>
  <c r="H113" i="46"/>
  <c r="G113" i="46"/>
  <c r="D113" i="46"/>
  <c r="C113" i="46"/>
  <c r="F112" i="46"/>
  <c r="E112" i="46"/>
  <c r="J111" i="46"/>
  <c r="F111" i="46"/>
  <c r="E111" i="46"/>
  <c r="J110" i="46"/>
  <c r="F110" i="46"/>
  <c r="E110" i="46"/>
  <c r="J109" i="46"/>
  <c r="J108" i="46"/>
  <c r="F107" i="46"/>
  <c r="E107" i="46"/>
  <c r="I105" i="46"/>
  <c r="N105" i="46" s="1"/>
  <c r="J105" i="46"/>
  <c r="F105" i="46"/>
  <c r="F104" i="46"/>
  <c r="E104" i="46"/>
  <c r="E103" i="46" s="1"/>
  <c r="J103" i="46"/>
  <c r="I103" i="46"/>
  <c r="N103" i="46" s="1"/>
  <c r="H103" i="46"/>
  <c r="H102" i="46" s="1"/>
  <c r="H101" i="46" s="1"/>
  <c r="G103" i="46"/>
  <c r="G102" i="46" s="1"/>
  <c r="G101" i="46" s="1"/>
  <c r="F103" i="46"/>
  <c r="D103" i="46"/>
  <c r="C103" i="46"/>
  <c r="J99" i="46"/>
  <c r="F99" i="46"/>
  <c r="E99" i="46"/>
  <c r="I98" i="46"/>
  <c r="N98" i="46" s="1"/>
  <c r="H98" i="46"/>
  <c r="G98" i="46"/>
  <c r="G97" i="46" s="1"/>
  <c r="D98" i="46"/>
  <c r="C98" i="46"/>
  <c r="L98" i="46" s="1"/>
  <c r="C97" i="46"/>
  <c r="J96" i="46"/>
  <c r="F96" i="46"/>
  <c r="E96" i="46"/>
  <c r="J95" i="46"/>
  <c r="F95" i="46"/>
  <c r="E95" i="46"/>
  <c r="H94" i="46"/>
  <c r="G94" i="46"/>
  <c r="D94" i="46"/>
  <c r="M94" i="46" s="1"/>
  <c r="C94" i="46"/>
  <c r="K92" i="46"/>
  <c r="J92" i="46"/>
  <c r="F92" i="46"/>
  <c r="E92" i="46"/>
  <c r="K91" i="46"/>
  <c r="J91" i="46"/>
  <c r="F91" i="46"/>
  <c r="E91" i="46"/>
  <c r="H90" i="46"/>
  <c r="G90" i="46"/>
  <c r="D90" i="46"/>
  <c r="C90" i="46"/>
  <c r="L90" i="46" s="1"/>
  <c r="K89" i="46"/>
  <c r="J89" i="46"/>
  <c r="F89" i="46"/>
  <c r="E89" i="46"/>
  <c r="K88" i="46"/>
  <c r="J88" i="46"/>
  <c r="F88" i="46"/>
  <c r="E88" i="46"/>
  <c r="K87" i="46"/>
  <c r="J87" i="46"/>
  <c r="F87" i="46"/>
  <c r="E87" i="46"/>
  <c r="H86" i="46"/>
  <c r="G86" i="46"/>
  <c r="G85" i="46" s="1"/>
  <c r="D86" i="46"/>
  <c r="C86" i="46"/>
  <c r="L86" i="46" s="1"/>
  <c r="H85" i="46"/>
  <c r="D85" i="46"/>
  <c r="M85" i="46" s="1"/>
  <c r="C85" i="46"/>
  <c r="J84" i="46"/>
  <c r="F84" i="46"/>
  <c r="E84" i="46"/>
  <c r="J83" i="46"/>
  <c r="F83" i="46"/>
  <c r="E83" i="46"/>
  <c r="J82" i="46"/>
  <c r="J81" i="46"/>
  <c r="F81" i="46"/>
  <c r="E81" i="46"/>
  <c r="H80" i="46"/>
  <c r="G80" i="46"/>
  <c r="G79" i="46" s="1"/>
  <c r="D80" i="46"/>
  <c r="M80" i="46" s="1"/>
  <c r="C80" i="46"/>
  <c r="L80" i="46" s="1"/>
  <c r="I79" i="46"/>
  <c r="N79" i="46" s="1"/>
  <c r="F78" i="46"/>
  <c r="E78" i="46"/>
  <c r="J77" i="46"/>
  <c r="F77" i="46"/>
  <c r="E77" i="46"/>
  <c r="J76" i="46"/>
  <c r="F76" i="46"/>
  <c r="E76" i="46"/>
  <c r="J75" i="46"/>
  <c r="F75" i="46"/>
  <c r="E75" i="46"/>
  <c r="H74" i="46"/>
  <c r="J74" i="46" s="1"/>
  <c r="G74" i="46"/>
  <c r="D74" i="46"/>
  <c r="M74" i="46" s="1"/>
  <c r="C74" i="46"/>
  <c r="L74" i="46" s="1"/>
  <c r="J73" i="46"/>
  <c r="F73" i="46"/>
  <c r="E73" i="46"/>
  <c r="H72" i="46"/>
  <c r="G72" i="46"/>
  <c r="D72" i="46"/>
  <c r="C72" i="46"/>
  <c r="J71" i="46"/>
  <c r="F71" i="46"/>
  <c r="E71" i="46"/>
  <c r="J70" i="46"/>
  <c r="F70" i="46"/>
  <c r="E70" i="46"/>
  <c r="J69" i="46"/>
  <c r="F69" i="46"/>
  <c r="E69" i="46"/>
  <c r="H68" i="46"/>
  <c r="G68" i="46"/>
  <c r="D68" i="46"/>
  <c r="C68" i="46"/>
  <c r="J66" i="46"/>
  <c r="F66" i="46"/>
  <c r="E66" i="46"/>
  <c r="J65" i="46"/>
  <c r="F65" i="46"/>
  <c r="E65" i="46"/>
  <c r="J64" i="46"/>
  <c r="F64" i="46"/>
  <c r="E64" i="46"/>
  <c r="J63" i="46"/>
  <c r="F63" i="46"/>
  <c r="E63" i="46"/>
  <c r="H62" i="46"/>
  <c r="H61" i="46" s="1"/>
  <c r="G62" i="46"/>
  <c r="D62" i="46"/>
  <c r="C62" i="46"/>
  <c r="D61" i="46"/>
  <c r="C61" i="46"/>
  <c r="I60" i="46"/>
  <c r="N60" i="46" s="1"/>
  <c r="K59" i="46"/>
  <c r="J59" i="46"/>
  <c r="F59" i="46"/>
  <c r="E59" i="46"/>
  <c r="K58" i="46"/>
  <c r="J58" i="46"/>
  <c r="F58" i="46"/>
  <c r="E58" i="46"/>
  <c r="K57" i="46"/>
  <c r="J57" i="46"/>
  <c r="F57" i="46"/>
  <c r="E57" i="46"/>
  <c r="H56" i="46"/>
  <c r="G56" i="46"/>
  <c r="D56" i="46"/>
  <c r="M56" i="46" s="1"/>
  <c r="C56" i="46"/>
  <c r="L56" i="46" s="1"/>
  <c r="H55" i="46"/>
  <c r="J54" i="46"/>
  <c r="F54" i="46"/>
  <c r="E54" i="46"/>
  <c r="J53" i="46"/>
  <c r="F53" i="46"/>
  <c r="E53" i="46"/>
  <c r="J52" i="46"/>
  <c r="F52" i="46"/>
  <c r="E52" i="46"/>
  <c r="H51" i="46"/>
  <c r="G51" i="46"/>
  <c r="D51" i="46"/>
  <c r="M51" i="46" s="1"/>
  <c r="C51" i="46"/>
  <c r="L51" i="46" s="1"/>
  <c r="F50" i="46"/>
  <c r="E50" i="46"/>
  <c r="F49" i="46"/>
  <c r="E49" i="46"/>
  <c r="K48" i="46"/>
  <c r="J48" i="46"/>
  <c r="I48" i="46"/>
  <c r="N48" i="46" s="1"/>
  <c r="H48" i="46"/>
  <c r="G48" i="46"/>
  <c r="E48" i="46"/>
  <c r="D48" i="46"/>
  <c r="C48" i="46"/>
  <c r="J47" i="46"/>
  <c r="F47" i="46"/>
  <c r="E47" i="46"/>
  <c r="J46" i="46"/>
  <c r="F46" i="46"/>
  <c r="E46" i="46"/>
  <c r="J45" i="46"/>
  <c r="F45" i="46"/>
  <c r="E45" i="46"/>
  <c r="J44" i="46"/>
  <c r="F44" i="46"/>
  <c r="E44" i="46"/>
  <c r="J43" i="46"/>
  <c r="F43" i="46"/>
  <c r="E43" i="46"/>
  <c r="J42" i="46"/>
  <c r="F42" i="46"/>
  <c r="E42" i="46"/>
  <c r="J41" i="46"/>
  <c r="F41" i="46"/>
  <c r="E41" i="46"/>
  <c r="J40" i="46"/>
  <c r="F40" i="46"/>
  <c r="E40" i="46"/>
  <c r="J39" i="46"/>
  <c r="F39" i="46"/>
  <c r="E39" i="46"/>
  <c r="J38" i="46"/>
  <c r="F38" i="46"/>
  <c r="E38" i="46"/>
  <c r="H37" i="46"/>
  <c r="J37" i="46" s="1"/>
  <c r="G37" i="46"/>
  <c r="D37" i="46"/>
  <c r="C37" i="46"/>
  <c r="L37" i="46" s="1"/>
  <c r="H36" i="46"/>
  <c r="G36" i="46"/>
  <c r="D36" i="46"/>
  <c r="M36" i="46" s="1"/>
  <c r="F35" i="46"/>
  <c r="E35" i="46"/>
  <c r="F34" i="46"/>
  <c r="E34" i="46"/>
  <c r="J33" i="46"/>
  <c r="D33" i="46"/>
  <c r="M33" i="46" s="1"/>
  <c r="C33" i="46"/>
  <c r="L33" i="46" s="1"/>
  <c r="P33" i="46" s="1"/>
  <c r="J32" i="46"/>
  <c r="F32" i="46"/>
  <c r="E32" i="46"/>
  <c r="H31" i="46"/>
  <c r="G31" i="46"/>
  <c r="D31" i="46"/>
  <c r="M31" i="46" s="1"/>
  <c r="C31" i="46"/>
  <c r="J30" i="46"/>
  <c r="F30" i="46"/>
  <c r="E30" i="46"/>
  <c r="H29" i="46"/>
  <c r="G29" i="46"/>
  <c r="D29" i="46"/>
  <c r="C29" i="46"/>
  <c r="L29" i="46" s="1"/>
  <c r="H28" i="46"/>
  <c r="G28" i="46"/>
  <c r="F27" i="46"/>
  <c r="E27" i="46"/>
  <c r="D26" i="46"/>
  <c r="M26" i="46" s="1"/>
  <c r="C26" i="46"/>
  <c r="L26" i="46" s="1"/>
  <c r="J25" i="46"/>
  <c r="F25" i="46"/>
  <c r="E25" i="46"/>
  <c r="F24" i="46"/>
  <c r="E24" i="46"/>
  <c r="D23" i="46"/>
  <c r="M23" i="46" s="1"/>
  <c r="C23" i="46"/>
  <c r="L23" i="46" s="1"/>
  <c r="C22" i="46"/>
  <c r="L22" i="46" s="1"/>
  <c r="J21" i="46"/>
  <c r="F21" i="46"/>
  <c r="E21" i="46"/>
  <c r="H20" i="46"/>
  <c r="G20" i="46"/>
  <c r="D20" i="46"/>
  <c r="D12" i="46" s="1"/>
  <c r="C20" i="46"/>
  <c r="J19" i="46"/>
  <c r="F19" i="46"/>
  <c r="E19" i="46"/>
  <c r="F18" i="46"/>
  <c r="E18" i="46"/>
  <c r="J17" i="46"/>
  <c r="F17" i="46"/>
  <c r="E17" i="46"/>
  <c r="J16" i="46"/>
  <c r="F16" i="46"/>
  <c r="E16" i="46"/>
  <c r="J14" i="46"/>
  <c r="F14" i="46"/>
  <c r="E14" i="46"/>
  <c r="H13" i="46"/>
  <c r="M13" i="46" s="1"/>
  <c r="G13" i="46"/>
  <c r="G12" i="46" s="1"/>
  <c r="C13" i="46"/>
  <c r="N11" i="46"/>
  <c r="H11" i="46"/>
  <c r="C126" i="45"/>
  <c r="C125" i="45"/>
  <c r="C124" i="45"/>
  <c r="C123" i="45"/>
  <c r="D122" i="45"/>
  <c r="C121" i="45"/>
  <c r="D120" i="45"/>
  <c r="C120" i="45" s="1"/>
  <c r="C119" i="45"/>
  <c r="C118" i="45"/>
  <c r="C117" i="45"/>
  <c r="C116" i="45"/>
  <c r="C115" i="45"/>
  <c r="C114" i="45"/>
  <c r="F113" i="45"/>
  <c r="E113" i="45"/>
  <c r="D113" i="45"/>
  <c r="C112" i="45"/>
  <c r="F111" i="45"/>
  <c r="E111" i="45"/>
  <c r="D111" i="45"/>
  <c r="F107" i="45"/>
  <c r="C107" i="45"/>
  <c r="F106" i="45"/>
  <c r="C106" i="45"/>
  <c r="F105" i="45"/>
  <c r="F101" i="45" s="1"/>
  <c r="C104" i="45"/>
  <c r="D103" i="45"/>
  <c r="C103" i="45" s="1"/>
  <c r="C100" i="45"/>
  <c r="C99" i="45"/>
  <c r="E98" i="45"/>
  <c r="C98" i="45" s="1"/>
  <c r="C97" i="45"/>
  <c r="C96" i="45"/>
  <c r="C95" i="45"/>
  <c r="F94" i="45"/>
  <c r="F93" i="45" s="1"/>
  <c r="E94" i="45"/>
  <c r="D94" i="45"/>
  <c r="C92" i="45"/>
  <c r="F91" i="45"/>
  <c r="D91" i="45"/>
  <c r="C91" i="45" s="1"/>
  <c r="C90" i="45"/>
  <c r="C89" i="45"/>
  <c r="C88" i="45"/>
  <c r="D87" i="45"/>
  <c r="C87" i="45" s="1"/>
  <c r="F86" i="45"/>
  <c r="E86" i="45"/>
  <c r="C85" i="45"/>
  <c r="C84" i="45"/>
  <c r="C83" i="45"/>
  <c r="C82" i="45"/>
  <c r="D81" i="45"/>
  <c r="C81" i="45" s="1"/>
  <c r="C80" i="45"/>
  <c r="D79" i="45"/>
  <c r="C79" i="45" s="1"/>
  <c r="C78" i="45"/>
  <c r="C77" i="45"/>
  <c r="C76" i="45"/>
  <c r="D75" i="45"/>
  <c r="C75" i="45" s="1"/>
  <c r="C73" i="45"/>
  <c r="C72" i="45"/>
  <c r="C71" i="45"/>
  <c r="C70" i="45"/>
  <c r="C69" i="45"/>
  <c r="D68" i="45"/>
  <c r="C68" i="45" s="1"/>
  <c r="E67" i="45"/>
  <c r="F66" i="45"/>
  <c r="C65" i="45"/>
  <c r="C64" i="45"/>
  <c r="C63" i="45"/>
  <c r="F62" i="45"/>
  <c r="E62" i="45"/>
  <c r="C62" i="45" s="1"/>
  <c r="D61" i="45"/>
  <c r="C59" i="45"/>
  <c r="C58" i="45"/>
  <c r="C57" i="45"/>
  <c r="C56" i="45"/>
  <c r="D55" i="45"/>
  <c r="C55" i="45" s="1"/>
  <c r="C54" i="45"/>
  <c r="C53" i="45"/>
  <c r="D52" i="45"/>
  <c r="C52" i="45" s="1"/>
  <c r="C49" i="45"/>
  <c r="C48" i="45"/>
  <c r="C47" i="45"/>
  <c r="C46" i="45"/>
  <c r="C45" i="45"/>
  <c r="C44" i="45"/>
  <c r="C43" i="45"/>
  <c r="C42" i="45"/>
  <c r="C41" i="45"/>
  <c r="C40" i="45"/>
  <c r="D39" i="45"/>
  <c r="C39" i="45" s="1"/>
  <c r="F38" i="45"/>
  <c r="E38" i="45" s="1"/>
  <c r="C37" i="45"/>
  <c r="C36" i="45"/>
  <c r="D35" i="45"/>
  <c r="C35" i="45" s="1"/>
  <c r="C34" i="45"/>
  <c r="D33" i="45"/>
  <c r="C33" i="45" s="1"/>
  <c r="C32" i="45"/>
  <c r="D31" i="45"/>
  <c r="C31" i="45" s="1"/>
  <c r="C29" i="45"/>
  <c r="D28" i="45"/>
  <c r="C28" i="45" s="1"/>
  <c r="C27" i="45"/>
  <c r="C26" i="45"/>
  <c r="D25" i="45"/>
  <c r="C25" i="45" s="1"/>
  <c r="D24" i="45"/>
  <c r="C24" i="45" s="1"/>
  <c r="C23" i="45"/>
  <c r="D22" i="45"/>
  <c r="C22" i="45" s="1"/>
  <c r="C21" i="45"/>
  <c r="C20" i="45"/>
  <c r="C19" i="45"/>
  <c r="C17" i="45"/>
  <c r="D16" i="45"/>
  <c r="C16" i="45" s="1"/>
  <c r="F14" i="45"/>
  <c r="G93" i="46" l="1"/>
  <c r="L97" i="46"/>
  <c r="D28" i="46"/>
  <c r="M28" i="46" s="1"/>
  <c r="J31" i="46"/>
  <c r="J28" i="46"/>
  <c r="E115" i="46"/>
  <c r="E61" i="45"/>
  <c r="D67" i="45"/>
  <c r="D38" i="45"/>
  <c r="J20" i="46"/>
  <c r="J62" i="46"/>
  <c r="M68" i="46"/>
  <c r="F85" i="46"/>
  <c r="L85" i="46"/>
  <c r="O85" i="46" s="1"/>
  <c r="O56" i="46"/>
  <c r="P56" i="46"/>
  <c r="J68" i="46"/>
  <c r="P85" i="46"/>
  <c r="E31" i="46"/>
  <c r="L31" i="46"/>
  <c r="O33" i="46"/>
  <c r="J36" i="46"/>
  <c r="P51" i="46"/>
  <c r="O51" i="46"/>
  <c r="J56" i="46"/>
  <c r="M61" i="46"/>
  <c r="E62" i="46"/>
  <c r="O31" i="46"/>
  <c r="P31" i="46"/>
  <c r="G61" i="46"/>
  <c r="L61" i="46" s="1"/>
  <c r="P61" i="46" s="1"/>
  <c r="M29" i="46"/>
  <c r="O29" i="46" s="1"/>
  <c r="M37" i="46"/>
  <c r="O37" i="46" s="1"/>
  <c r="J51" i="46"/>
  <c r="E86" i="46"/>
  <c r="M86" i="46"/>
  <c r="E90" i="46"/>
  <c r="M90" i="46"/>
  <c r="L103" i="46"/>
  <c r="L115" i="46"/>
  <c r="L20" i="46"/>
  <c r="P26" i="46"/>
  <c r="O26" i="46"/>
  <c r="J29" i="46"/>
  <c r="L48" i="46"/>
  <c r="D67" i="46"/>
  <c r="G67" i="46"/>
  <c r="M103" i="46"/>
  <c r="P103" i="46" s="1"/>
  <c r="M20" i="46"/>
  <c r="O23" i="46"/>
  <c r="P23" i="46"/>
  <c r="M48" i="46"/>
  <c r="F48" i="46"/>
  <c r="D55" i="46"/>
  <c r="M55" i="46" s="1"/>
  <c r="M62" i="46"/>
  <c r="L68" i="46"/>
  <c r="J90" i="46"/>
  <c r="M113" i="46"/>
  <c r="I102" i="46"/>
  <c r="N102" i="46" s="1"/>
  <c r="J94" i="46"/>
  <c r="E98" i="46"/>
  <c r="M98" i="46"/>
  <c r="O98" i="46" s="1"/>
  <c r="C93" i="46"/>
  <c r="L94" i="46"/>
  <c r="O94" i="46" s="1"/>
  <c r="O80" i="46"/>
  <c r="J80" i="46"/>
  <c r="C79" i="46"/>
  <c r="L79" i="46" s="1"/>
  <c r="D79" i="46"/>
  <c r="J72" i="46"/>
  <c r="L72" i="46"/>
  <c r="M72" i="46"/>
  <c r="H67" i="46"/>
  <c r="M67" i="46" s="1"/>
  <c r="F72" i="46"/>
  <c r="J61" i="46"/>
  <c r="F62" i="46"/>
  <c r="L62" i="46"/>
  <c r="O62" i="46" s="1"/>
  <c r="P62" i="46"/>
  <c r="H12" i="46"/>
  <c r="J12" i="46" s="1"/>
  <c r="C12" i="46"/>
  <c r="L12" i="46" s="1"/>
  <c r="L13" i="46"/>
  <c r="O13" i="46" s="1"/>
  <c r="E105" i="46"/>
  <c r="O103" i="46"/>
  <c r="E113" i="46"/>
  <c r="L113" i="46"/>
  <c r="J113" i="46"/>
  <c r="M115" i="46"/>
  <c r="O115" i="46" s="1"/>
  <c r="K115" i="46"/>
  <c r="J115" i="46"/>
  <c r="G60" i="46"/>
  <c r="O74" i="46"/>
  <c r="P74" i="46"/>
  <c r="J101" i="46"/>
  <c r="I97" i="46"/>
  <c r="N97" i="46" s="1"/>
  <c r="J98" i="46"/>
  <c r="H79" i="46"/>
  <c r="J13" i="46"/>
  <c r="C102" i="46"/>
  <c r="F79" i="46"/>
  <c r="F80" i="46"/>
  <c r="F74" i="46"/>
  <c r="C67" i="46"/>
  <c r="L67" i="46" s="1"/>
  <c r="F68" i="46"/>
  <c r="E33" i="46"/>
  <c r="C28" i="46"/>
  <c r="L28" i="46" s="1"/>
  <c r="P28" i="46" s="1"/>
  <c r="J102" i="46"/>
  <c r="H97" i="46"/>
  <c r="J86" i="46"/>
  <c r="K85" i="46"/>
  <c r="K56" i="46"/>
  <c r="D102" i="46"/>
  <c r="M102" i="46" s="1"/>
  <c r="D97" i="46"/>
  <c r="F67" i="46"/>
  <c r="E61" i="46"/>
  <c r="F51" i="46"/>
  <c r="C36" i="46"/>
  <c r="L36" i="46" s="1"/>
  <c r="P36" i="46" s="1"/>
  <c r="F37" i="46"/>
  <c r="E29" i="46"/>
  <c r="E13" i="46"/>
  <c r="E93" i="45"/>
  <c r="E66" i="45" s="1"/>
  <c r="C67" i="45"/>
  <c r="C111" i="45"/>
  <c r="C94" i="45"/>
  <c r="F108" i="45"/>
  <c r="E14" i="45"/>
  <c r="D93" i="45"/>
  <c r="C122" i="45"/>
  <c r="C113" i="45"/>
  <c r="E110" i="45"/>
  <c r="E109" i="45" s="1"/>
  <c r="C61" i="45"/>
  <c r="F13" i="46"/>
  <c r="F20" i="46"/>
  <c r="E20" i="46"/>
  <c r="D22" i="46"/>
  <c r="E23" i="46"/>
  <c r="F26" i="46"/>
  <c r="F28" i="46"/>
  <c r="F29" i="46"/>
  <c r="F31" i="46"/>
  <c r="F33" i="46"/>
  <c r="E37" i="46"/>
  <c r="E51" i="46"/>
  <c r="C55" i="46"/>
  <c r="E55" i="46" s="1"/>
  <c r="G55" i="46"/>
  <c r="G11" i="46" s="1"/>
  <c r="F56" i="46"/>
  <c r="F61" i="46"/>
  <c r="E67" i="46"/>
  <c r="E68" i="46"/>
  <c r="E72" i="46"/>
  <c r="E74" i="46"/>
  <c r="E79" i="46"/>
  <c r="E80" i="46"/>
  <c r="F23" i="46"/>
  <c r="E26" i="46"/>
  <c r="E56" i="46"/>
  <c r="E85" i="46"/>
  <c r="J85" i="46"/>
  <c r="F86" i="46"/>
  <c r="K86" i="46"/>
  <c r="F90" i="46"/>
  <c r="K90" i="46"/>
  <c r="E94" i="46"/>
  <c r="F97" i="46"/>
  <c r="F98" i="46"/>
  <c r="F113" i="46"/>
  <c r="F115" i="46"/>
  <c r="F94" i="46"/>
  <c r="D30" i="45"/>
  <c r="C30" i="45" s="1"/>
  <c r="F132" i="45"/>
  <c r="D15" i="45"/>
  <c r="D74" i="45"/>
  <c r="D86" i="45"/>
  <c r="C86" i="45" s="1"/>
  <c r="C93" i="45"/>
  <c r="D102" i="45"/>
  <c r="C38" i="45"/>
  <c r="D110" i="45"/>
  <c r="J55" i="46" l="1"/>
  <c r="O113" i="46"/>
  <c r="O61" i="46"/>
  <c r="P20" i="46"/>
  <c r="O20" i="46"/>
  <c r="O36" i="46"/>
  <c r="P113" i="46"/>
  <c r="L55" i="46"/>
  <c r="P55" i="46" s="1"/>
  <c r="J67" i="46"/>
  <c r="O72" i="46"/>
  <c r="O28" i="46"/>
  <c r="F22" i="46"/>
  <c r="M22" i="46"/>
  <c r="P115" i="46"/>
  <c r="O90" i="46"/>
  <c r="P90" i="46"/>
  <c r="P37" i="46"/>
  <c r="E28" i="46"/>
  <c r="O68" i="46"/>
  <c r="P68" i="46"/>
  <c r="F36" i="46"/>
  <c r="O48" i="46"/>
  <c r="P48" i="46"/>
  <c r="O86" i="46"/>
  <c r="P86" i="46"/>
  <c r="P29" i="46"/>
  <c r="I101" i="46"/>
  <c r="N101" i="46" s="1"/>
  <c r="F93" i="46"/>
  <c r="L93" i="46"/>
  <c r="M97" i="46"/>
  <c r="O97" i="46" s="1"/>
  <c r="M79" i="46"/>
  <c r="O79" i="46" s="1"/>
  <c r="D60" i="46"/>
  <c r="P67" i="46"/>
  <c r="M12" i="46"/>
  <c r="P13" i="46"/>
  <c r="E12" i="46"/>
  <c r="F12" i="46"/>
  <c r="C101" i="46"/>
  <c r="L101" i="46" s="1"/>
  <c r="L102" i="46"/>
  <c r="O102" i="46" s="1"/>
  <c r="O67" i="46"/>
  <c r="I93" i="46"/>
  <c r="N93" i="46" s="1"/>
  <c r="J79" i="46"/>
  <c r="H60" i="46"/>
  <c r="F102" i="46"/>
  <c r="C60" i="46"/>
  <c r="L60" i="46" s="1"/>
  <c r="C11" i="46"/>
  <c r="J97" i="46"/>
  <c r="H93" i="46"/>
  <c r="E102" i="46"/>
  <c r="D101" i="46"/>
  <c r="E97" i="46"/>
  <c r="D93" i="46"/>
  <c r="E36" i="46"/>
  <c r="G126" i="46"/>
  <c r="J11" i="46"/>
  <c r="F55" i="46"/>
  <c r="E22" i="46"/>
  <c r="D11" i="46"/>
  <c r="K55" i="46"/>
  <c r="C74" i="45"/>
  <c r="C66" i="45" s="1"/>
  <c r="D66" i="45"/>
  <c r="C102" i="45"/>
  <c r="D101" i="45"/>
  <c r="C15" i="45"/>
  <c r="D14" i="45"/>
  <c r="C110" i="45"/>
  <c r="D109" i="45"/>
  <c r="C109" i="45" s="1"/>
  <c r="C105" i="45"/>
  <c r="E101" i="45"/>
  <c r="O55" i="46" l="1"/>
  <c r="M60" i="46"/>
  <c r="O60" i="46" s="1"/>
  <c r="P22" i="46"/>
  <c r="O22" i="46"/>
  <c r="M93" i="46"/>
  <c r="O93" i="46" s="1"/>
  <c r="P12" i="46"/>
  <c r="O12" i="46"/>
  <c r="P102" i="46"/>
  <c r="F101" i="46"/>
  <c r="M101" i="46"/>
  <c r="I126" i="46"/>
  <c r="J60" i="46"/>
  <c r="K60" i="46"/>
  <c r="F60" i="46"/>
  <c r="E60" i="46"/>
  <c r="C126" i="46"/>
  <c r="C127" i="46" s="1"/>
  <c r="L11" i="46"/>
  <c r="J93" i="46"/>
  <c r="H126" i="46"/>
  <c r="H127" i="46" s="1"/>
  <c r="E101" i="46"/>
  <c r="E93" i="46"/>
  <c r="D126" i="46"/>
  <c r="M11" i="46"/>
  <c r="E11" i="46"/>
  <c r="F11" i="46"/>
  <c r="G127" i="46"/>
  <c r="C14" i="45"/>
  <c r="D108" i="45"/>
  <c r="D132" i="45" s="1"/>
  <c r="E108" i="45"/>
  <c r="E132" i="45" s="1"/>
  <c r="C101" i="45"/>
  <c r="P60" i="46" l="1"/>
  <c r="C108" i="45"/>
  <c r="K126" i="46"/>
  <c r="J126" i="46"/>
  <c r="L126" i="46"/>
  <c r="P101" i="46"/>
  <c r="O101" i="46"/>
  <c r="I127" i="46"/>
  <c r="N127" i="46" s="1"/>
  <c r="N126" i="46"/>
  <c r="C132" i="45"/>
  <c r="O11" i="46"/>
  <c r="P11" i="46"/>
  <c r="L127" i="46"/>
  <c r="K127" i="46"/>
  <c r="J127" i="46"/>
  <c r="D127" i="46"/>
  <c r="M126" i="46"/>
  <c r="E126" i="46"/>
  <c r="F126" i="46"/>
  <c r="M127" i="46" l="1"/>
  <c r="E127" i="46"/>
  <c r="F127" i="46"/>
  <c r="P126" i="46"/>
  <c r="O126" i="46"/>
  <c r="P127" i="46" l="1"/>
  <c r="O127" i="46"/>
  <c r="E80" i="57" l="1"/>
  <c r="E79" i="57"/>
  <c r="E78" i="57"/>
  <c r="C77" i="57"/>
  <c r="B77" i="57"/>
  <c r="E74" i="57"/>
  <c r="E73" i="57"/>
  <c r="E72" i="57"/>
  <c r="D72" i="57"/>
  <c r="E71" i="57"/>
  <c r="D71" i="57"/>
  <c r="E70" i="57"/>
  <c r="D70" i="57"/>
  <c r="E69" i="57"/>
  <c r="D69" i="57"/>
  <c r="E68" i="57"/>
  <c r="D68" i="57"/>
  <c r="C67" i="57"/>
  <c r="C76" i="57" s="1"/>
  <c r="B67" i="57"/>
  <c r="B76" i="57" s="1"/>
  <c r="B81" i="57" s="1"/>
  <c r="E66" i="57"/>
  <c r="E65" i="57"/>
  <c r="E64" i="57"/>
  <c r="E63" i="57"/>
  <c r="D63" i="57"/>
  <c r="C60" i="57"/>
  <c r="E58" i="57"/>
  <c r="E57" i="57"/>
  <c r="D57" i="57"/>
  <c r="E56" i="57"/>
  <c r="E55" i="57"/>
  <c r="D55" i="57"/>
  <c r="E54" i="57"/>
  <c r="D54" i="57"/>
  <c r="E53" i="57"/>
  <c r="E51" i="57"/>
  <c r="D51" i="57"/>
  <c r="E50" i="57"/>
  <c r="E49" i="57"/>
  <c r="D49" i="57"/>
  <c r="E45" i="57"/>
  <c r="D45" i="57"/>
  <c r="E44" i="57"/>
  <c r="E42" i="57"/>
  <c r="E40" i="57"/>
  <c r="E39" i="57"/>
  <c r="E38" i="57"/>
  <c r="E37" i="57"/>
  <c r="D37" i="57"/>
  <c r="E36" i="57"/>
  <c r="D36" i="57"/>
  <c r="E35" i="57"/>
  <c r="E34" i="57"/>
  <c r="D34" i="57"/>
  <c r="E33" i="57"/>
  <c r="D33" i="57"/>
  <c r="E32" i="57"/>
  <c r="D32" i="57"/>
  <c r="E30" i="57"/>
  <c r="E29" i="57"/>
  <c r="D29" i="57"/>
  <c r="E28" i="57"/>
  <c r="D28" i="57"/>
  <c r="E27" i="57"/>
  <c r="D27" i="57"/>
  <c r="E26" i="57"/>
  <c r="D26" i="57"/>
  <c r="E25" i="57"/>
  <c r="D25" i="57"/>
  <c r="E24" i="57"/>
  <c r="D24" i="57"/>
  <c r="E23" i="57"/>
  <c r="D23" i="57"/>
  <c r="E22" i="57"/>
  <c r="D22" i="57"/>
  <c r="E21" i="57"/>
  <c r="D21" i="57"/>
  <c r="E20" i="57"/>
  <c r="D20" i="57"/>
  <c r="E19" i="57"/>
  <c r="D19" i="57"/>
  <c r="E18" i="57"/>
  <c r="D18" i="57"/>
  <c r="E17" i="57"/>
  <c r="D17" i="57"/>
  <c r="E16" i="57"/>
  <c r="D16" i="57"/>
  <c r="E15" i="57"/>
  <c r="D15" i="57"/>
  <c r="E14" i="57"/>
  <c r="D14" i="57"/>
  <c r="E13" i="57"/>
  <c r="D13" i="57"/>
  <c r="E12" i="57"/>
  <c r="D12" i="57"/>
  <c r="E11" i="57"/>
  <c r="D11" i="57"/>
  <c r="E10" i="57"/>
  <c r="D10" i="57"/>
  <c r="E9" i="57"/>
  <c r="D9" i="57"/>
  <c r="E8" i="57"/>
  <c r="D8" i="57"/>
  <c r="E43" i="57" l="1"/>
  <c r="E60" i="57"/>
  <c r="E77" i="57"/>
  <c r="E76" i="57" s="1"/>
  <c r="D60" i="57"/>
  <c r="B61" i="57"/>
  <c r="D43" i="57"/>
  <c r="C81" i="57"/>
  <c r="D76" i="57"/>
  <c r="C61" i="57"/>
  <c r="D67" i="57"/>
  <c r="E67" i="57"/>
  <c r="E61" i="57" l="1"/>
  <c r="B82" i="57"/>
  <c r="C82" i="57"/>
  <c r="D61" i="57"/>
  <c r="E81" i="57"/>
  <c r="D81" i="57"/>
  <c r="E82" i="57" l="1"/>
  <c r="D82" i="57"/>
  <c r="C271" i="57" l="1"/>
  <c r="B271" i="57"/>
  <c r="E239" i="57"/>
  <c r="D239" i="57"/>
  <c r="C236" i="57"/>
  <c r="B236" i="57"/>
  <c r="E235" i="57"/>
  <c r="D235" i="57"/>
  <c r="D233" i="57"/>
  <c r="E233" i="57"/>
  <c r="E224" i="57"/>
  <c r="D224" i="57"/>
  <c r="D121" i="57"/>
  <c r="E121" i="57"/>
  <c r="E108" i="57"/>
  <c r="D108" i="57"/>
  <c r="C191" i="56" l="1"/>
  <c r="G185" i="56"/>
  <c r="G164" i="56"/>
  <c r="D161" i="56"/>
  <c r="E161" i="56"/>
  <c r="C161" i="56"/>
  <c r="G159" i="56" l="1"/>
  <c r="G158" i="56"/>
  <c r="E270" i="57" l="1"/>
  <c r="D270" i="57"/>
  <c r="E269" i="57"/>
  <c r="D269" i="57"/>
  <c r="E268" i="57"/>
  <c r="D268" i="57"/>
  <c r="E267" i="57"/>
  <c r="D267" i="57"/>
  <c r="E266" i="57"/>
  <c r="D266" i="57"/>
  <c r="E265" i="57"/>
  <c r="D265" i="57"/>
  <c r="E264" i="57"/>
  <c r="D264" i="57"/>
  <c r="E263" i="57"/>
  <c r="D263" i="57"/>
  <c r="E262" i="57"/>
  <c r="D262" i="57"/>
  <c r="E261" i="57"/>
  <c r="D261" i="57"/>
  <c r="E260" i="57"/>
  <c r="D260" i="57"/>
  <c r="E259" i="57"/>
  <c r="D259" i="57"/>
  <c r="E258" i="57"/>
  <c r="D258" i="57"/>
  <c r="E257" i="57"/>
  <c r="D257" i="57"/>
  <c r="E256" i="57"/>
  <c r="D256" i="57"/>
  <c r="E255" i="57"/>
  <c r="D255" i="57"/>
  <c r="E254" i="57"/>
  <c r="D254" i="57"/>
  <c r="E253" i="57"/>
  <c r="D253" i="57"/>
  <c r="E252" i="57"/>
  <c r="D252" i="57"/>
  <c r="E251" i="57"/>
  <c r="D251" i="57"/>
  <c r="E250" i="57"/>
  <c r="D250" i="57"/>
  <c r="E249" i="57"/>
  <c r="D249" i="57"/>
  <c r="E248" i="57"/>
  <c r="D248" i="57"/>
  <c r="E247" i="57"/>
  <c r="D247" i="57"/>
  <c r="E246" i="57"/>
  <c r="D246" i="57"/>
  <c r="E245" i="57"/>
  <c r="D245" i="57"/>
  <c r="E244" i="57"/>
  <c r="D244" i="57"/>
  <c r="E243" i="57"/>
  <c r="D243" i="57"/>
  <c r="E242" i="57"/>
  <c r="D242" i="57"/>
  <c r="E241" i="57"/>
  <c r="D241" i="57"/>
  <c r="E240" i="57"/>
  <c r="D240" i="57"/>
  <c r="E238" i="57"/>
  <c r="D238" i="57"/>
  <c r="E234" i="57"/>
  <c r="D234" i="57"/>
  <c r="E232" i="57"/>
  <c r="D232" i="57"/>
  <c r="E231" i="57"/>
  <c r="D231" i="57"/>
  <c r="E230" i="57"/>
  <c r="D230" i="57"/>
  <c r="E229" i="57"/>
  <c r="D229" i="57"/>
  <c r="E228" i="57"/>
  <c r="D228" i="57"/>
  <c r="E227" i="57"/>
  <c r="D227" i="57"/>
  <c r="E226" i="57"/>
  <c r="D226" i="57"/>
  <c r="E225" i="57"/>
  <c r="D225" i="57"/>
  <c r="E223" i="57"/>
  <c r="D223" i="57"/>
  <c r="E222" i="57"/>
  <c r="D222" i="57"/>
  <c r="E221" i="57"/>
  <c r="D221" i="57"/>
  <c r="C272" i="57"/>
  <c r="B272" i="57"/>
  <c r="E164" i="57"/>
  <c r="D164" i="57"/>
  <c r="E160" i="57"/>
  <c r="D160" i="57"/>
  <c r="E159" i="57"/>
  <c r="E158" i="57"/>
  <c r="B161" i="57"/>
  <c r="E156" i="57"/>
  <c r="D156" i="57"/>
  <c r="E155" i="57"/>
  <c r="D155" i="57"/>
  <c r="E154" i="57"/>
  <c r="D154" i="57"/>
  <c r="E153" i="57"/>
  <c r="D153" i="57"/>
  <c r="E152" i="57"/>
  <c r="D152" i="57"/>
  <c r="E151" i="57"/>
  <c r="D151" i="57"/>
  <c r="E150" i="57"/>
  <c r="D150" i="57"/>
  <c r="E149" i="57"/>
  <c r="D149" i="57"/>
  <c r="E148" i="57"/>
  <c r="E147" i="57"/>
  <c r="E146" i="57"/>
  <c r="D146" i="57"/>
  <c r="E145" i="57"/>
  <c r="D145" i="57"/>
  <c r="E144" i="57"/>
  <c r="D144" i="57"/>
  <c r="E143" i="57"/>
  <c r="D143" i="57"/>
  <c r="E142" i="57"/>
  <c r="D142" i="57"/>
  <c r="E141" i="57"/>
  <c r="D141" i="57"/>
  <c r="E140" i="57"/>
  <c r="D140" i="57"/>
  <c r="E139" i="57"/>
  <c r="D139" i="57"/>
  <c r="E138" i="57"/>
  <c r="D138" i="57"/>
  <c r="E137" i="57"/>
  <c r="D137" i="57"/>
  <c r="E136" i="57"/>
  <c r="D136" i="57"/>
  <c r="E135" i="57"/>
  <c r="D135" i="57"/>
  <c r="E134" i="57"/>
  <c r="D134" i="57"/>
  <c r="E133" i="57"/>
  <c r="D133" i="57"/>
  <c r="E131" i="57"/>
  <c r="D131" i="57"/>
  <c r="E130" i="57"/>
  <c r="D130" i="57"/>
  <c r="E129" i="57"/>
  <c r="D129" i="57"/>
  <c r="E128" i="57"/>
  <c r="D128" i="57"/>
  <c r="E127" i="57"/>
  <c r="D127" i="57"/>
  <c r="E126" i="57"/>
  <c r="D126" i="57"/>
  <c r="E125" i="57"/>
  <c r="D125" i="57"/>
  <c r="E124" i="57"/>
  <c r="D124" i="57"/>
  <c r="E123" i="57"/>
  <c r="D123" i="57"/>
  <c r="E122" i="57"/>
  <c r="D122" i="57"/>
  <c r="E120" i="57"/>
  <c r="D120" i="57"/>
  <c r="E119" i="57"/>
  <c r="D119" i="57"/>
  <c r="E118" i="57"/>
  <c r="D118" i="57"/>
  <c r="E117" i="57"/>
  <c r="D117" i="57"/>
  <c r="E116" i="57"/>
  <c r="E115" i="57"/>
  <c r="D115" i="57"/>
  <c r="E114" i="57"/>
  <c r="E113" i="57"/>
  <c r="D113" i="57"/>
  <c r="E112" i="57"/>
  <c r="D112" i="57"/>
  <c r="E111" i="57"/>
  <c r="D111" i="57"/>
  <c r="E110" i="57"/>
  <c r="D110" i="57"/>
  <c r="E109" i="57"/>
  <c r="D109" i="57"/>
  <c r="E107" i="57"/>
  <c r="D107" i="57"/>
  <c r="E106" i="57"/>
  <c r="D106" i="57"/>
  <c r="E104" i="57"/>
  <c r="D104" i="57"/>
  <c r="E103" i="57"/>
  <c r="D103" i="57"/>
  <c r="E102" i="57"/>
  <c r="D102" i="57"/>
  <c r="E101" i="57"/>
  <c r="D101" i="57"/>
  <c r="E100" i="57"/>
  <c r="D100" i="57"/>
  <c r="E99" i="57"/>
  <c r="D99" i="57"/>
  <c r="E98" i="57"/>
  <c r="D98" i="57"/>
  <c r="E97" i="57"/>
  <c r="D97" i="57"/>
  <c r="E96" i="57"/>
  <c r="D96" i="57"/>
  <c r="E95" i="57"/>
  <c r="D95" i="57"/>
  <c r="E94" i="57"/>
  <c r="D94" i="57"/>
  <c r="E93" i="57"/>
  <c r="D93" i="57"/>
  <c r="E92" i="57"/>
  <c r="D92" i="57"/>
  <c r="E91" i="57"/>
  <c r="D91" i="57"/>
  <c r="E90" i="57"/>
  <c r="D90" i="57"/>
  <c r="E89" i="57"/>
  <c r="D89" i="57"/>
  <c r="E88" i="57"/>
  <c r="D88" i="57"/>
  <c r="E87" i="57"/>
  <c r="D87" i="57"/>
  <c r="E86" i="57"/>
  <c r="D86" i="57"/>
  <c r="E85" i="57"/>
  <c r="D85" i="57"/>
  <c r="G190" i="56"/>
  <c r="G189" i="56"/>
  <c r="G188" i="56"/>
  <c r="G187" i="56"/>
  <c r="G186" i="56"/>
  <c r="G184" i="56"/>
  <c r="G183" i="56"/>
  <c r="G182" i="56"/>
  <c r="G163" i="56"/>
  <c r="F161" i="56"/>
  <c r="D192" i="56"/>
  <c r="G160" i="56"/>
  <c r="G147" i="56"/>
  <c r="F147" i="56"/>
  <c r="G146" i="56"/>
  <c r="G144" i="56"/>
  <c r="C192" i="56"/>
  <c r="F142" i="56"/>
  <c r="F141" i="56"/>
  <c r="F140" i="56"/>
  <c r="F139" i="56"/>
  <c r="F138" i="56"/>
  <c r="F135" i="56"/>
  <c r="F134" i="56"/>
  <c r="F133" i="56"/>
  <c r="G91" i="56"/>
  <c r="G90" i="56"/>
  <c r="C87" i="56"/>
  <c r="G86" i="56"/>
  <c r="G85" i="56"/>
  <c r="G84" i="56"/>
  <c r="F84" i="56"/>
  <c r="D87" i="56"/>
  <c r="G12" i="56"/>
  <c r="F12" i="56"/>
  <c r="E271" i="57" l="1"/>
  <c r="D271" i="57"/>
  <c r="D236" i="57"/>
  <c r="E236" i="57"/>
  <c r="D157" i="57"/>
  <c r="G191" i="56"/>
  <c r="D193" i="56"/>
  <c r="C193" i="56"/>
  <c r="F144" i="56"/>
  <c r="E87" i="56"/>
  <c r="G87" i="56" s="1"/>
  <c r="B273" i="57"/>
  <c r="E272" i="57"/>
  <c r="D272" i="57"/>
  <c r="E157" i="57"/>
  <c r="C161" i="57"/>
  <c r="D219" i="57"/>
  <c r="E219" i="57"/>
  <c r="G161" i="56"/>
  <c r="E192" i="56"/>
  <c r="F87" i="56" l="1"/>
  <c r="C273" i="57"/>
  <c r="D161" i="57"/>
  <c r="E161" i="57"/>
  <c r="F192" i="56"/>
  <c r="G192" i="56"/>
  <c r="E193" i="56"/>
  <c r="E273" i="57" l="1"/>
  <c r="D273" i="57"/>
  <c r="G193" i="56"/>
  <c r="F193" i="56"/>
</calcChain>
</file>

<file path=xl/sharedStrings.xml><?xml version="1.0" encoding="utf-8"?>
<sst xmlns="http://schemas.openxmlformats.org/spreadsheetml/2006/main" count="1481" uniqueCount="890">
  <si>
    <t>(грн.)</t>
  </si>
  <si>
    <t>Найменування доходів згідно із бюджетною класифікацією</t>
  </si>
  <si>
    <t>Загальний фонд</t>
  </si>
  <si>
    <t>Спеціальний фонд</t>
  </si>
  <si>
    <t>у т.ч. бюджет розвитку</t>
  </si>
  <si>
    <t>Податкові надходження</t>
  </si>
  <si>
    <t>Інші податки та збори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</si>
  <si>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</si>
  <si>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</si>
  <si>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</si>
  <si>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збори та платежі,доходи від некомерційної господарської діяльності</t>
  </si>
  <si>
    <t>Плата за послуги, що надаються бюджетними установами згідно з їх основною діяльністю.</t>
  </si>
  <si>
    <t>Доходи від операцій з капіталом</t>
  </si>
  <si>
    <t>Офіційні трансферти</t>
  </si>
  <si>
    <t>Вид доходів</t>
  </si>
  <si>
    <t>Доходи загального фонду</t>
  </si>
  <si>
    <t>Державне мито 22090000</t>
  </si>
  <si>
    <t>Разом загальний фонд</t>
  </si>
  <si>
    <t>Разом загальний фонд з трансфертами</t>
  </si>
  <si>
    <t>Доходи спеціального фонду</t>
  </si>
  <si>
    <t>Разом спеціальний фонд</t>
  </si>
  <si>
    <t>ВИДАТКИ</t>
  </si>
  <si>
    <t>Видатки загального фонду</t>
  </si>
  <si>
    <t>Видатки спеціального фонду</t>
  </si>
  <si>
    <t>Податок на майно</t>
  </si>
  <si>
    <t>Надходження від скидів забруднюючих речовин безпосередньо у водні об'єкти </t>
  </si>
  <si>
    <t>31000000 </t>
  </si>
  <si>
    <t>Надходження від продажу основного капіталу  </t>
  </si>
  <si>
    <t>31010000 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</si>
  <si>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</si>
  <si>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31010200 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</si>
  <si>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</si>
  <si>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14000000 </t>
  </si>
  <si>
    <t>Внутрішні податки на товари та послуги  </t>
  </si>
  <si>
    <t>Всього</t>
  </si>
  <si>
    <t>Всього доходів</t>
  </si>
  <si>
    <t>Плата за надання інших адміністративних послуг</t>
  </si>
  <si>
    <t>24060000 </t>
  </si>
  <si>
    <t>Інші надходження  </t>
  </si>
  <si>
    <t>24000000 </t>
  </si>
  <si>
    <t>Інші неподаткові надходження  </t>
  </si>
  <si>
    <t>22010000 </t>
  </si>
  <si>
    <t>Плата за надання адміністративних послуг</t>
  </si>
  <si>
    <t>Єдиний податок з фізичних осіб, нарахований до 1 січня 2011 року </t>
  </si>
  <si>
    <t>Надходження від розміщення відходів у спеціально від-ведених для цього місцях чи на об’єктах, крім розміщення окремих видів відходів як вторинної сировини</t>
  </si>
  <si>
    <t>Надходження від викидів забруднюючих речовин в атмос-ферне повітря стаціонарними джерелами забруднення</t>
  </si>
  <si>
    <t>% викон.</t>
  </si>
  <si>
    <t>% викон</t>
  </si>
  <si>
    <t>КОД</t>
  </si>
  <si>
    <t>Факт</t>
  </si>
  <si>
    <t xml:space="preserve">до </t>
  </si>
  <si>
    <t>до уточн.</t>
  </si>
  <si>
    <t>року</t>
  </si>
  <si>
    <t>плану</t>
  </si>
  <si>
    <t>ВСЬОГО</t>
  </si>
  <si>
    <t>Разом видатків загальн.фонду</t>
  </si>
  <si>
    <t>Разом видатків спец.фонду</t>
  </si>
  <si>
    <t>Разом загальний та спеціальний фонди</t>
  </si>
  <si>
    <t>Назва</t>
  </si>
  <si>
    <t>Інші 24060300</t>
  </si>
  <si>
    <t>ДОХОДИ</t>
  </si>
  <si>
    <t>відхилення</t>
  </si>
  <si>
    <t>%</t>
  </si>
  <si>
    <t>Факт за звітний період</t>
  </si>
  <si>
    <t>АНАЛІЗ</t>
  </si>
  <si>
    <t>Інші джерела власних надходжень бюджетних установ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</si>
  <si>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</si>
  <si>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Податок на нерухоме майно 18010100</t>
  </si>
  <si>
    <t>Податок на нерухоме майно18010400</t>
  </si>
  <si>
    <t>Плата за землю</t>
  </si>
  <si>
    <t>оренда юридичних осіб18010600</t>
  </si>
  <si>
    <t>податок фізичних осіб 18010700</t>
  </si>
  <si>
    <t>Єдиний податок (з урахуванням фіксованого с/г податку 18050000</t>
  </si>
  <si>
    <t>Єдиний податок  з юридичних осіб 18050300</t>
  </si>
  <si>
    <t>Єдиний податок з фізичних осіб 18050400</t>
  </si>
  <si>
    <t>Єдиний податок з сільськогосподарських товаровиробників 18050500</t>
  </si>
  <si>
    <t>Екологічний  податок 1901000</t>
  </si>
  <si>
    <t>Плата за надання інших адмінпослуг 220125000</t>
  </si>
  <si>
    <t xml:space="preserve">Разом доходів </t>
  </si>
  <si>
    <t>Плата за послуги бюджетних установ</t>
  </si>
  <si>
    <t>Інші кошти спеціального фонду</t>
  </si>
  <si>
    <t>Інші джерела власних надходжень</t>
  </si>
  <si>
    <t xml:space="preserve">Транспортний податок з фізичних осіб 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</si>
  <si>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</si>
  <si>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 xml:space="preserve">Адміністративний збір за державну реєстрацію речових прав на нерухоме майно та їх обтяжень </t>
  </si>
  <si>
    <t xml:space="preserve"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 </t>
  </si>
  <si>
    <t>Адміністративний збір за державну реєстрацію речових прав на нерухоме майно та їх обтяжень 220126000</t>
  </si>
  <si>
    <t>земельний податок юридичних осіб 18010500</t>
  </si>
  <si>
    <t>Надходження коштів пайової участі у розвитку інфраструктури населеного пункту</t>
  </si>
  <si>
    <t>Доходи від операцій з кредитування та надання гарантій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</si>
  <si>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</si>
  <si>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</si>
  <si>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Благодійні внески, гранти та дарунки </t>
  </si>
  <si>
    <t>Податок на нерухоме майно 18010200</t>
  </si>
  <si>
    <t>Податок на нерухоме майно 18010300</t>
  </si>
  <si>
    <t xml:space="preserve">Транспортний податок з юридичних осіб
</t>
  </si>
  <si>
    <t>Надходження бюджетних установ від реалізації в установленому порядку майна (крім нерухомого майна)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</si>
  <si>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</si>
  <si>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Надходження від орендної плати за користування цілісним майновим комплексом та іншим державним майном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</si>
  <si>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</si>
  <si>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Додаток 1</t>
  </si>
  <si>
    <t>Акцизний податок з реалізації суб’єктами господарювання роздрібної торгівлі підакцизних товарів</t>
  </si>
  <si>
    <t>Податок на нерухоме майно, відмінне від земельної ділянки, сплачений юридичними особами, які є власниками об’єктів житлової нерухомості</t>
  </si>
  <si>
    <t xml:space="preserve">Місцеві податки </t>
  </si>
  <si>
    <t>Податок на нерухоме майно, відмінне від земельної ділянки, сплачений юридичними особами, які є власниками об’єктів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</si>
  <si>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</si>
  <si>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</si>
  <si>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</si>
  <si>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</si>
  <si>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 xml:space="preserve">Єдиний податок 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</si>
  <si>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</si>
  <si>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Освітня субвенція з державного бюджету місцевим бюджетам</t>
  </si>
  <si>
    <t>Надходження коштів від відшкодування втрат сільськогосподарського і лісогосподарського виробництва  </t>
  </si>
  <si>
    <t>Плата за оренду майна бюджетних установ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</si>
  <si>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</si>
  <si>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</si>
  <si>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</si>
  <si>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</si>
  <si>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</si>
  <si>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</si>
  <si>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</si>
  <si>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</si>
  <si>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</si>
  <si>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1010</t>
  </si>
  <si>
    <t>1090</t>
  </si>
  <si>
    <t>4060</t>
  </si>
  <si>
    <t>5011</t>
  </si>
  <si>
    <t>5031</t>
  </si>
  <si>
    <t>6030</t>
  </si>
  <si>
    <t>Податок та збір на доходи фізичних осіб 11010000</t>
  </si>
  <si>
    <t>Податок на прибуток підприємств  11020200</t>
  </si>
  <si>
    <t>Акцизний податок з реалізації суб`єктами господарювання роздрібної торгівлі підакцизних товарів 14040000</t>
  </si>
  <si>
    <t>Акцизний податок з ввезених на митну територію України підакцизних товарів (продукції) 14030000</t>
  </si>
  <si>
    <t>Акцизний податок з вироблених в Україні підакцизних товарів (продукції) 14020000</t>
  </si>
  <si>
    <t>Плата за оренду майна бюджетних установ  25010300</t>
  </si>
  <si>
    <t>Надходження бюджетних установ від реалізації в установленому порядку майна (крім нерухомого майна) 25010400</t>
  </si>
  <si>
    <t>Надходження коштів від відшкодування втрат сільськогосподарського і лісогосподарського виробництва  21110000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</si>
  <si>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</si>
  <si>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</si>
  <si>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</si>
  <si>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3112</t>
  </si>
  <si>
    <t>орендна плата з фізичних осіб  18010900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</si>
  <si>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 22130000</t>
  </si>
  <si>
    <t>Благодійні внески, гранти та дарунки  25020100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</si>
  <si>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25020200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</si>
  <si>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24062100</t>
  </si>
  <si>
    <t xml:space="preserve">Власні надходження  ( батьківська плата) </t>
  </si>
  <si>
    <t>Плата за послуги, що надаються бюджетними установами згідно з їх основною діяльністю 25010100</t>
  </si>
  <si>
    <t>Надання позашкільної освіти позашкільними закладами освіти, заходи із позашкільної роботи з дітьми 1090</t>
  </si>
  <si>
    <t>Заходи державної політики з питань дітей та їх соціального захисту 3112</t>
  </si>
  <si>
    <t>Проведення навчально-тренувальних зборів і змагань з олімпійських видів спорту 5011</t>
  </si>
  <si>
    <t>Дотації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</si>
  <si>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</si>
  <si>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</si>
  <si>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Цільові фонди  (від пайової участі) 2417000</t>
  </si>
  <si>
    <t>Кошти  від  продажу земельних ділянок  33010100</t>
  </si>
  <si>
    <t>Від органів державного управління  </t>
  </si>
  <si>
    <t>Субвенції  з державного бюджету місцевим бюджетам</t>
  </si>
  <si>
    <t>Субвенції з місцевих бюджетів іншим місцевим бюджетам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</si>
  <si>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0150</t>
  </si>
  <si>
    <t>Інша діяльність у сфері державного управління 0180</t>
  </si>
  <si>
    <t>Надання дошкільної освіти 1010</t>
  </si>
  <si>
    <t>Надання спеціальної освіти школами естетичного виховання (музичними, художніми, хореографічними, театральними, хоровими, мистецькими) 1100</t>
  </si>
  <si>
    <t>Забезпечення діяльності інших закладів у сфері освіти 1161</t>
  </si>
  <si>
    <t>Інші програми та заходи у сфері освіти 1162</t>
  </si>
  <si>
    <t>Утримання та забезпечення діяльності центрів соціальних служб для сім`ї, дітей та молоді 3121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</si>
  <si>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 3140</t>
  </si>
  <si>
    <t>Організація та проведення громадських робіт 3210</t>
  </si>
  <si>
    <t>Інші заходи у сфері соціального захисту і соціального забезпечення 3242</t>
  </si>
  <si>
    <t>Фінансова підтримка фiлармонiй, художніх і музичних колективів, ансамблів, концертних та циркових організацій 4020</t>
  </si>
  <si>
    <t>Забезпечення діяльності бібліотек 4030</t>
  </si>
  <si>
    <t>Забезпечення діяльності інших закладів в галузі культури і мистецтва 4081</t>
  </si>
  <si>
    <t>Інші заходи в галузі культури і мистецтва 4082</t>
  </si>
  <si>
    <t>Забезпечення діяльності водопровідно-каналізаційного господарства 6013</t>
  </si>
  <si>
    <t>Забезпечення збору та вивезення сміття і відходів 6014</t>
  </si>
  <si>
    <t>Забезпечення функціонування підприємств, установ та організацій, що виробляють, виконують та/або надають житлово-комунальні послуги 6020</t>
  </si>
  <si>
    <t>Організація благоустрою населених пунктів 6030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</si>
  <si>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 6071</t>
  </si>
  <si>
    <t>Інша діяльність у сфері житлово-комунального господарства 6090</t>
  </si>
  <si>
    <t>Здійснення заходів із землеустрою 7130</t>
  </si>
  <si>
    <t>Утримання та розвиток автомобільних доріг та дорожньої інфраструктури за рахунок коштів місцевого бюджету 7461</t>
  </si>
  <si>
    <t>Сприяння розвитку малого та середнього підприємництва 7610</t>
  </si>
  <si>
    <t>Членські внески до асоціацій органів місцевого самоврядування  7680</t>
  </si>
  <si>
    <t>Заходи з організації рятування на водах 8120</t>
  </si>
  <si>
    <t>Субвенція з місцевого бюджету на здійснення переданих видатків у сфері охорони здоров`я за рахунок коштів медичної субвенції 9410</t>
  </si>
  <si>
    <t>Інші субвенції з місцевого бюджету  9770</t>
  </si>
  <si>
    <t>Субвенція з місцевого бюджету державному бюджету на виконання програм соціально-економічного розвитку регіонів 9800</t>
  </si>
  <si>
    <t>Виконання інвестиційних проектів в рамках здійснення заходів щодо соціально-економічного розвитку окремих територій 7363</t>
  </si>
  <si>
    <t>Природоохоронні заходи за рахунок цільових фондів 8340</t>
  </si>
  <si>
    <t>Інші субвенції з місцевого бюджету 9770</t>
  </si>
  <si>
    <t>0150</t>
  </si>
  <si>
    <t>0180</t>
  </si>
  <si>
    <t>1100</t>
  </si>
  <si>
    <t>1161</t>
  </si>
  <si>
    <t>1162</t>
  </si>
  <si>
    <t>3121</t>
  </si>
  <si>
    <t>3140</t>
  </si>
  <si>
    <t>3191</t>
  </si>
  <si>
    <t>3210</t>
  </si>
  <si>
    <t>3242</t>
  </si>
  <si>
    <t>4030</t>
  </si>
  <si>
    <t>4081</t>
  </si>
  <si>
    <t>4082</t>
  </si>
  <si>
    <t>6013</t>
  </si>
  <si>
    <t>6014</t>
  </si>
  <si>
    <t>6020</t>
  </si>
  <si>
    <t>6071</t>
  </si>
  <si>
    <t>6090</t>
  </si>
  <si>
    <t>7130</t>
  </si>
  <si>
    <t>7461</t>
  </si>
  <si>
    <t>7610</t>
  </si>
  <si>
    <t>7680</t>
  </si>
  <si>
    <t>8120</t>
  </si>
  <si>
    <t>9410</t>
  </si>
  <si>
    <t>9770</t>
  </si>
  <si>
    <t>9800</t>
  </si>
  <si>
    <t>7350</t>
  </si>
  <si>
    <t>7363</t>
  </si>
  <si>
    <t>8340</t>
  </si>
  <si>
    <t xml:space="preserve">Надання дошкільної освіти </t>
  </si>
  <si>
    <t xml:space="preserve">Надання спеціальної освіти школами естетичного виховання (музичними, художніми, хореографічними, театральними, хоровими, мистецькими) </t>
  </si>
  <si>
    <t xml:space="preserve">Забезпечення діяльності інших закладів у сфері освіти </t>
  </si>
  <si>
    <t xml:space="preserve">Інші програми та заходи у сфері освіти </t>
  </si>
  <si>
    <t xml:space="preserve">Утримання та забезпечення діяльності центрів соціальних служб для сім`ї, дітей та молоді </t>
  </si>
  <si>
    <t xml:space="preserve"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 </t>
  </si>
  <si>
    <t xml:space="preserve">Інші видатки на соціальний захист ветеранів війни та праці </t>
  </si>
  <si>
    <t>Організація благоустрою населених пунктів</t>
  </si>
  <si>
    <t xml:space="preserve">Здійснення заходів із землеустрою </t>
  </si>
  <si>
    <t xml:space="preserve">Утримання та розвиток автомобільних доріг та дорожньої інфраструктури за рахунок коштів місцевого бюджету </t>
  </si>
  <si>
    <t xml:space="preserve"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</t>
  </si>
  <si>
    <t>Забезпечення діяльності бібліотек</t>
  </si>
  <si>
    <t xml:space="preserve">Організація благоустрою населених пунктів </t>
  </si>
  <si>
    <t xml:space="preserve">Розроблення схем планування та забудови територій (містобудівної документації) </t>
  </si>
  <si>
    <t xml:space="preserve">Виконання інвестиційних проектів в рамках здійснення заходів щодо соціально-економічного розвитку окремих територій </t>
  </si>
  <si>
    <t xml:space="preserve">Природоохоронні заходи за рахунок цільових фондів </t>
  </si>
  <si>
    <t xml:space="preserve">Інші субвенції з місцевого бюджету 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</si>
  <si>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</si>
  <si>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Субвенція з місцевого бюджету за рахунок залишку коштів освітньої субвенції, що утворився на початок бюджетного періоду</t>
  </si>
  <si>
    <t>Разом спеціальний фонд з трансфертами</t>
  </si>
  <si>
    <t>Інша діяльність, пов`язана з експлуатацією об`єктів житлово-комунального господарства  6017</t>
  </si>
  <si>
    <t>Реалізація програм і заходів в галузі туризму та курортів  7622</t>
  </si>
  <si>
    <t>Виконання інвестиційних проектів в рамках формування інфраструктури об`єднаних територіальних громад  7362</t>
  </si>
  <si>
    <t>Субвенція з місцевого бюджету на співфінансування інвестиційних проектів  9750</t>
  </si>
  <si>
    <t>6017</t>
  </si>
  <si>
    <t>Інша діяльність, пов`язана з експлуатацією об`єктів житлово-комунального господарства</t>
  </si>
  <si>
    <t>7622</t>
  </si>
  <si>
    <t>7321</t>
  </si>
  <si>
    <t>Будівництво освітніх установ та закладів</t>
  </si>
  <si>
    <t>7362</t>
  </si>
  <si>
    <t>Виконання інвестиційних проектів в рамках формування інфраструктури об`єднаних територіальних громад</t>
  </si>
  <si>
    <t>7330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</si>
  <si>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</si>
  <si>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</si>
  <si>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31010200</t>
  </si>
  <si>
    <t xml:space="preserve">Транспортний податок  </t>
  </si>
  <si>
    <t>Кошти від продажу землі 33010000</t>
  </si>
  <si>
    <t>Забезпечення діяльності інклюзивно-ресурсних центрів  1170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</si>
  <si>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  3104</t>
  </si>
  <si>
    <t>Будівництво об`єктів житлово-комунального господарства  7310</t>
  </si>
  <si>
    <t>1170</t>
  </si>
  <si>
    <t xml:space="preserve">Забезпечення діяльності інклюзивно-ресурсних центрів </t>
  </si>
  <si>
    <t>3104</t>
  </si>
  <si>
    <t>7310</t>
  </si>
  <si>
    <t xml:space="preserve">Будівництво об`єктів житлово-комунального господарства  </t>
  </si>
  <si>
    <t>Рентна плата та плата за використання інших природних ресурсів 13000000</t>
  </si>
  <si>
    <t>Субвенція з місцевого бюджету на здійснення переданих видатків у сфері освіти за рахунок коштів освітньої субвенції</t>
  </si>
  <si>
    <t>Додаток  2</t>
  </si>
  <si>
    <t>Код</t>
  </si>
  <si>
    <t>Найменування згідно
 з класифікацією доходів бюджету</t>
  </si>
  <si>
    <t>Разом</t>
  </si>
  <si>
    <t xml:space="preserve">Фактично надійшло </t>
  </si>
  <si>
    <t>+/-</t>
  </si>
  <si>
    <t>в тому числі бюджет розвитку</t>
  </si>
  <si>
    <t>Податкові надходження 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</si>
  <si>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</si>
  <si>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</si>
  <si>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</si>
  <si>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</si>
  <si>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</si>
  <si>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</si>
  <si>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</si>
  <si>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</si>
  <si>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</si>
  <si>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</si>
  <si>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</si>
  <si>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</si>
  <si>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</si>
  <si>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</si>
  <si>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</si>
  <si>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</si>
  <si>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</si>
  <si>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</si>
  <si>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</si>
  <si>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</si>
  <si>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</si>
  <si>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Адміністративні збори та платежі, доходи від некомерційної господарської діяльності 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</si>
  <si>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</si>
  <si>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</si>
  <si>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</si>
  <si>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</si>
  <si>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</si>
  <si>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</si>
  <si>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Плата за послуги, що надаються бюджетними установами згідно з їх основною діяльністю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</si>
  <si>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</si>
  <si>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</si>
  <si>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</si>
  <si>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</si>
  <si>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</si>
  <si>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</si>
  <si>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</si>
  <si>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Офіційні трансферти  </t>
  </si>
  <si>
    <t>Всього без урахування трансферт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</si>
  <si>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</si>
  <si>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</si>
  <si>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</si>
  <si>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</si>
  <si>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</si>
  <si>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</si>
  <si>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у тому числі бюджет розвитку</t>
  </si>
  <si>
    <t>Інша діяльність у сфері державного управління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</si>
  <si>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</si>
  <si>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Організація та проведення громадських робіт</t>
  </si>
  <si>
    <t>Інші заходи у сфері соціального захисту і соціального забезпечення</t>
  </si>
  <si>
    <t>Проведення навчально-тренувальних зборів і змагань з олімпійських видів спорту</t>
  </si>
  <si>
    <t>Забезпечення діяльності водопровідно-каналізаційного господарства</t>
  </si>
  <si>
    <t>Забезпечення збору та вивезення сміття і відходів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</si>
  <si>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</si>
  <si>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Інша діяльність у сфері житлово-комунального господарства</t>
  </si>
  <si>
    <t>Здійснення заходів із землеустрою</t>
  </si>
  <si>
    <t>Утримання та розвиток автомобільних доріг та дорожньої інфраструктури за рахунок коштів місцевого бюджету</t>
  </si>
  <si>
    <t>Членські внески до асоціацій органів місцевого самоврядування</t>
  </si>
  <si>
    <t>Заходи з організації рятування на водах</t>
  </si>
  <si>
    <t>Забезпечення діяльності інших закладів у сфері освіти</t>
  </si>
  <si>
    <t>Інші програми та заходи у сфері освіти</t>
  </si>
  <si>
    <t>Інші заходи в галузі культури і мистецтва</t>
  </si>
  <si>
    <t>Додаток 4</t>
  </si>
  <si>
    <t>3133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</si>
  <si>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</si>
  <si>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Інші заходи та заклади молодіжної політики</t>
  </si>
  <si>
    <t>Інші заходи та заклади молодіжної політики  3133</t>
  </si>
  <si>
    <t>8420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</si>
  <si>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</si>
  <si>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  24062200</t>
  </si>
  <si>
    <t>Державне мито</t>
  </si>
  <si>
    <t>Адміністративні штрафи та інші санкції</t>
  </si>
  <si>
    <t>Єдиний податок  з юридичних осіб</t>
  </si>
  <si>
    <t>Єдиний податок з фізичних осіб</t>
  </si>
  <si>
    <t>Кошти  від продажу землі і нематеріальних активів</t>
  </si>
  <si>
    <t>Кошти від продажу землі</t>
  </si>
  <si>
    <t>Екологічний  податок</t>
  </si>
  <si>
    <t>4040</t>
  </si>
  <si>
    <t>Забезпечення діяльності музеїв і виставок</t>
  </si>
  <si>
    <t>7693</t>
  </si>
  <si>
    <t>Інші заходи, пов'язані з економічною діяльністю</t>
  </si>
  <si>
    <t>7650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</si>
  <si>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</si>
  <si>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</si>
  <si>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Забезпечення діяльності музеїв і виставок  4040</t>
  </si>
  <si>
    <t>Інші заходи, пов'язані з економічною діяльністю  7693</t>
  </si>
  <si>
    <t>Проведення експертної грошової оцінки земельної ділянки чи права на неї  7650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</si>
  <si>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  7660</t>
  </si>
  <si>
    <t>8110</t>
  </si>
  <si>
    <t>Заходи із запобігання та ліквідації надзвичайних ситуацій та наслідків стихійного лиха</t>
  </si>
  <si>
    <t>Заходи із запобігання та ліквідації надзвичайних ситуацій та наслідків стихійного лиха  8110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</si>
  <si>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</si>
  <si>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</si>
  <si>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0191</t>
  </si>
  <si>
    <t>Проведення місцевих виборів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</si>
  <si>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</si>
  <si>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</si>
  <si>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Проведення місцевих виборів  0191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</si>
  <si>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</si>
  <si>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</si>
  <si>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Уточнений план за період</t>
  </si>
  <si>
    <t>Інші субвенції з місцевого бюджету 41053900</t>
  </si>
  <si>
    <t xml:space="preserve">Разом загальний та спеціальний фонди </t>
  </si>
  <si>
    <t>Офіційні трансферти спеціального фонду </t>
  </si>
  <si>
    <t>Офіційні трансферти загального фонду 40000000  </t>
  </si>
  <si>
    <t>Керівництво і управління у відповідній сфері у містах (місті Києві), селищах, селах, територіальних громадах  0160</t>
  </si>
  <si>
    <t>Надання позашкільної освіти закладами позашкільної освіти, заходи із позашкільної роботи з дітьми 1070</t>
  </si>
  <si>
    <t>Забезпечення діяльності інших закладів у сфері освіти 1141</t>
  </si>
  <si>
    <t>Інші програми та заходи у сфері освіти 1142</t>
  </si>
  <si>
    <t>Забезпечення діяльності інклюзивно-ресурсних центрів за рахунок коштів місцевого бюджету 1151</t>
  </si>
  <si>
    <t>Забезпечення діяльності інклюзивно-ресурсних центрів за рахунок освітньої субвенції  1152</t>
  </si>
  <si>
    <t>Забезпечення діяльності центрів професійного розвитку педагогічних працівників  1160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</si>
  <si>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  1200</t>
  </si>
  <si>
    <t>Багатопрофільна стаціонарна медична допомога населенню  2010</t>
  </si>
  <si>
    <t>Первинна медична допомога населенню, що надається центрами первинної медичної (медико-санітарної) допомоги  2111</t>
  </si>
  <si>
    <t>Централізовані заходи з лікування хворих на цукровий та нецукровий діабет  2144</t>
  </si>
  <si>
    <t>Надання пільг окремим категоріям громадян з оплати послуг зв'язку  3032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</si>
  <si>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  3104</t>
  </si>
  <si>
    <t>Інші видатки на соціальний захист ветеранів війни та праці  3191</t>
  </si>
  <si>
    <t>Надання фінансової підтримки громадським об'єднанням ветеранів і осіб з інвалідністю, діяльність яких має соціальну спрямованість  3192</t>
  </si>
  <si>
    <t>Забезпечення діяльності палаців і будинків культури, клубів, центрів дозвілля та інших клубних закладів  4060</t>
  </si>
  <si>
    <t>Резервний фонд місцевого бюджету 8710</t>
  </si>
  <si>
    <t>Будівництво 1 інших об'єктів комунальної власності 7330</t>
  </si>
  <si>
    <t>Розроблення схем планування та забудови територій (містобудівної документації)  7350</t>
  </si>
  <si>
    <t>0160</t>
  </si>
  <si>
    <t xml:space="preserve">Керівництво і управління у відповідній сфері у містах (місті Києві), селищах, селах, територіальних громадах </t>
  </si>
  <si>
    <t>Надання дошкільної освіти</t>
  </si>
  <si>
    <t xml:space="preserve">Надання загальної середньої освіти закладами загальної середньої освіти </t>
  </si>
  <si>
    <t>1021</t>
  </si>
  <si>
    <t>1031</t>
  </si>
  <si>
    <t>1070</t>
  </si>
  <si>
    <t xml:space="preserve">Надання позашкільної освіти закладами позашкільної освіти, заходи із позашкільної роботи з дітьми </t>
  </si>
  <si>
    <t>1080</t>
  </si>
  <si>
    <t>1141</t>
  </si>
  <si>
    <t>1142</t>
  </si>
  <si>
    <t>1151</t>
  </si>
  <si>
    <t>1152</t>
  </si>
  <si>
    <t>1160</t>
  </si>
  <si>
    <t>1200</t>
  </si>
  <si>
    <t>2010</t>
  </si>
  <si>
    <t>2111</t>
  </si>
  <si>
    <t>2144</t>
  </si>
  <si>
    <t>Забезпечення діяльності інклюзивно-ресурсних центрів за рахунок коштів місцевого бюджету</t>
  </si>
  <si>
    <t xml:space="preserve">Забезпечення діяльності інклюзивно-ресурсних центрів за рахунок освітньої субвенції </t>
  </si>
  <si>
    <t>Забезпечення діяльності центрів професійного розвитку педагогічних працівників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</si>
  <si>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</si>
  <si>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</si>
  <si>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</si>
  <si>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Централізовані заходи з лікування хворих на цукровий та нецукровий діабет</t>
  </si>
  <si>
    <t>3032</t>
  </si>
  <si>
    <t>3160</t>
  </si>
  <si>
    <t>3192</t>
  </si>
  <si>
    <t>Надання пільг окремим категоріям громадян з оплати послуг зв'язку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</si>
  <si>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</si>
  <si>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</si>
  <si>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Забезпечення діяльності палаців і будинків культури, клубів, центрів дозвілля та інших клубних закладів</t>
  </si>
  <si>
    <t>Забезпечення діяльності інших закладів в галузі культури і мистецтва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</si>
  <si>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</t>
  </si>
  <si>
    <t>8710</t>
  </si>
  <si>
    <t>Сприяння розвитку малого та середнього підприємництва</t>
  </si>
  <si>
    <t xml:space="preserve">Реалізація програм і заходів в галузі туризму та курортів </t>
  </si>
  <si>
    <t>Резервний фонд місцевого бюджету</t>
  </si>
  <si>
    <t xml:space="preserve">Надання освіти за рахунок субвенції з державного бюджету місцевим бюджетам на надання державної підтримки особам з особливими освітніми потребами </t>
  </si>
  <si>
    <t xml:space="preserve">Будівництво 1 інших об'єктів комунальної власності </t>
  </si>
  <si>
    <t xml:space="preserve">Проведення експертної грошової оцінки земельної ділянки чи права на неї </t>
  </si>
  <si>
    <t>Надання загальної середньої освіти закладами загальної середньої освіти</t>
  </si>
  <si>
    <t>Надання позашкільної освіти закладами позашкільної освіти, заходи із позашкільної роботи з дітьми</t>
  </si>
  <si>
    <t xml:space="preserve"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 </t>
  </si>
  <si>
    <t xml:space="preserve">Забезпечення діяльності музеїв і виставок </t>
  </si>
  <si>
    <t xml:space="preserve">Заходи державної політики з питань дітей та їх соціального захисту </t>
  </si>
  <si>
    <t>1061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</si>
  <si>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</si>
  <si>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</si>
  <si>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Надання загальної середньої освіти закладами загальної середньої освіти  1061</t>
  </si>
  <si>
    <t>Інші заходи, пов`язані з економічною діяльністю</t>
  </si>
  <si>
    <t>1154</t>
  </si>
  <si>
    <t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</si>
  <si>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</si>
  <si>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</si>
  <si>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Субвенція з місцевого бюджету державному бюджету на виконання програм соціально-економічного розвитку регіонів</t>
  </si>
  <si>
    <t>1181</t>
  </si>
  <si>
    <t>1182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</si>
  <si>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</si>
  <si>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</si>
  <si>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1171</t>
  </si>
  <si>
    <t>Співфінансування заходів, що реалізуються за рахунок субвенції з державного бюджету місцевим бюджетам на реалізацію програми `Спроможна школа для кращих результатів`</t>
  </si>
  <si>
    <t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  1154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</si>
  <si>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  1181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</si>
  <si>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  1182</t>
  </si>
  <si>
    <t>Реалізація заходів, спрямованих на підвищення доступності широкосмугового доступу до Інтернету в сільській місцевості 7540</t>
  </si>
  <si>
    <t>Інші заходи, пов`язані з економічною діяльністю 7693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</si>
  <si>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</si>
  <si>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Додаток 3</t>
  </si>
  <si>
    <t>(код бюджету)</t>
  </si>
  <si>
    <t>(гривень)</t>
  </si>
  <si>
    <r>
      <t>Код Програмної класифікації видатків та кредитування місцевих бюджетів</t>
    </r>
    <r>
      <rPr>
        <vertAlign val="superscript"/>
        <sz val="8"/>
        <rFont val="Times New Roman"/>
        <family val="1"/>
        <charset val="204"/>
      </rPr>
      <t>1</t>
    </r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</si>
  <si>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</si>
  <si>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</si>
  <si>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</si>
  <si>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Усього</t>
  </si>
  <si>
    <t>видатки споживання</t>
  </si>
  <si>
    <t>з них</t>
  </si>
  <si>
    <t>видатки розвитку</t>
  </si>
  <si>
    <t>з них капітальні видатки за рахунок коштів, що передаються із загального фонду до бюджету розвитку (спеціального фонду)</t>
  </si>
  <si>
    <t>оплата праці</t>
  </si>
  <si>
    <t>комунальні послуги та енергоносії</t>
  </si>
  <si>
    <t>1</t>
  </si>
  <si>
    <t>2</t>
  </si>
  <si>
    <t>3</t>
  </si>
  <si>
    <t>Новоукраїнська міська рада</t>
  </si>
  <si>
    <t>державного бюджету:</t>
  </si>
  <si>
    <t>0111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</si>
  <si>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</si>
  <si>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у тому числі за рахунок іншої субвенції з місцевого бюджету</t>
  </si>
  <si>
    <t xml:space="preserve">Керівництво і управління у відповідній сфері у містах (місті Києві), селищах, селах територіальних громадах </t>
  </si>
  <si>
    <t>0133</t>
  </si>
  <si>
    <t>0112111</t>
  </si>
  <si>
    <t>у тому числі субвенція з:</t>
  </si>
  <si>
    <t>місцевого бюджету за рахунок відповідної субвенції з державного бюджету:</t>
  </si>
  <si>
    <t>0112144</t>
  </si>
  <si>
    <t>0763</t>
  </si>
  <si>
    <t>у тому числі за рахунок:</t>
  </si>
  <si>
    <t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</si>
  <si>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іншої субвенції з місцевого бюджету</t>
  </si>
  <si>
    <t>0113032</t>
  </si>
  <si>
    <t>0113104</t>
  </si>
  <si>
    <t>1020</t>
  </si>
  <si>
    <t>1040</t>
  </si>
  <si>
    <t>Заходи державної політики з питань дітей та їх соціального захисту</t>
  </si>
  <si>
    <t>0113121</t>
  </si>
  <si>
    <t xml:space="preserve">Утримання та забезпечення діяльності центрів соціальних служб 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</si>
  <si>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</si>
  <si>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</si>
  <si>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0113160</t>
  </si>
  <si>
    <t>0113191</t>
  </si>
  <si>
    <t>1030</t>
  </si>
  <si>
    <t>Інші видатки на соціальний захист ветеранів війни та праці</t>
  </si>
  <si>
    <t>0113192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</si>
  <si>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</si>
  <si>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1050</t>
  </si>
  <si>
    <t>0113241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</si>
  <si>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</si>
  <si>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</si>
  <si>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</si>
  <si>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0810</t>
  </si>
  <si>
    <t>у тому числі за рахунок субвенції з місцевих бюджетів:</t>
  </si>
  <si>
    <t>0620</t>
  </si>
  <si>
    <t>0116071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</si>
  <si>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</si>
  <si>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</si>
  <si>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0421</t>
  </si>
  <si>
    <t>0443</t>
  </si>
  <si>
    <t>Будівництво інших об'єктів комунальної власності</t>
  </si>
  <si>
    <t>Розроблення схем планування та забудови територій (містобудівної документації)</t>
  </si>
  <si>
    <t>0117363</t>
  </si>
  <si>
    <t>0490</t>
  </si>
  <si>
    <t>Виконання інвестиційних проектів в рамках здійснення заходів щодо соціально-економічного розвитку окремих територій</t>
  </si>
  <si>
    <t>0456</t>
  </si>
  <si>
    <t>0117540</t>
  </si>
  <si>
    <t>0460</t>
  </si>
  <si>
    <t>у тому числі за рахунок субвенції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</si>
  <si>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0117610</t>
  </si>
  <si>
    <t>0411</t>
  </si>
  <si>
    <t>Проведення експертної грошової оцінки земельної ділянки чи права на неї</t>
  </si>
  <si>
    <t>0320</t>
  </si>
  <si>
    <t>0380</t>
  </si>
  <si>
    <t>0540</t>
  </si>
  <si>
    <t>Природоохоронні заходи за рахунок цільових фондів</t>
  </si>
  <si>
    <t>0830</t>
  </si>
  <si>
    <t>Субвенція з місцевого бюджету державному бюджету на виконання програм соціально-економічного розвитку регіоні</t>
  </si>
  <si>
    <t>0114080</t>
  </si>
  <si>
    <t>0600000</t>
  </si>
  <si>
    <r>
      <t xml:space="preserve">Відділ освіти виконавчого комітету Новоукраїнської </t>
    </r>
    <r>
      <rPr>
        <b/>
        <sz val="12"/>
        <color indexed="8"/>
        <rFont val="Times New Roman"/>
        <family val="1"/>
        <charset val="204"/>
      </rPr>
      <t>міської ради</t>
    </r>
  </si>
  <si>
    <t>0610000</t>
  </si>
  <si>
    <t>у тому числі за рахунок субвенції з місцевого бюджету на здійснення переданих видатків у сфері освіти за рахунок коштів освітньої субвенції</t>
  </si>
  <si>
    <t>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</si>
  <si>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0610160</t>
  </si>
  <si>
    <t>0611010</t>
  </si>
  <si>
    <t>0910</t>
  </si>
  <si>
    <t>Надання дошкільної освiти</t>
  </si>
  <si>
    <t>0611021</t>
  </si>
  <si>
    <t>0921</t>
  </si>
  <si>
    <t>0611031</t>
  </si>
  <si>
    <t>0611070</t>
  </si>
  <si>
    <t>0960</t>
  </si>
  <si>
    <t>0611150</t>
  </si>
  <si>
    <t>1150</t>
  </si>
  <si>
    <t>0990</t>
  </si>
  <si>
    <t>Методичне забезпечення діяльності закладів освіти</t>
  </si>
  <si>
    <t>0611160</t>
  </si>
  <si>
    <t>Інші програми, заклади та заходи у сфері освіти</t>
  </si>
  <si>
    <t>0611141</t>
  </si>
  <si>
    <t>0611142</t>
  </si>
  <si>
    <t>0611151</t>
  </si>
  <si>
    <t>0611152</t>
  </si>
  <si>
    <t>Забезпечення діяльності інклюзивно-ресурсних центрів за рахунок коштів освітньої субвенції</t>
  </si>
  <si>
    <t>0611200</t>
  </si>
  <si>
    <t>0611210</t>
  </si>
  <si>
    <t>0800000</t>
  </si>
  <si>
    <t>Управління соціального захисту та охорони здоров'я  Новоукраїнської міської ради</t>
  </si>
  <si>
    <t>0810000</t>
  </si>
  <si>
    <t>0810160</t>
  </si>
  <si>
    <t>0812010</t>
  </si>
  <si>
    <t>0731</t>
  </si>
  <si>
    <t>0812111</t>
  </si>
  <si>
    <t>0726</t>
  </si>
  <si>
    <t>0812144</t>
  </si>
  <si>
    <t>0813032</t>
  </si>
  <si>
    <t>0813104</t>
  </si>
  <si>
    <t>0813121</t>
  </si>
  <si>
    <t>0813133</t>
  </si>
  <si>
    <t>0813140</t>
  </si>
  <si>
    <t>0813160</t>
  </si>
  <si>
    <t>0813191</t>
  </si>
  <si>
    <t>0813192</t>
  </si>
  <si>
    <t>0813242</t>
  </si>
  <si>
    <t>1000000</t>
  </si>
  <si>
    <t>Відділ культури і туризму виконавчого комітету Новоукраїнської міської ради</t>
  </si>
  <si>
    <t>1010000</t>
  </si>
  <si>
    <t>1010160</t>
  </si>
  <si>
    <t>1011080</t>
  </si>
  <si>
    <t>1014030</t>
  </si>
  <si>
    <t>0824</t>
  </si>
  <si>
    <t>Забезпечення діяльності бiблiотек</t>
  </si>
  <si>
    <t>1014040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</si>
  <si>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</si>
  <si>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</si>
  <si>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</si>
  <si>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</si>
  <si>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</si>
  <si>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 xml:space="preserve">Забезпечення діяльності інших закладів в галузі культури і мистецтва </t>
  </si>
  <si>
    <t>1014082</t>
  </si>
  <si>
    <t>1017622</t>
  </si>
  <si>
    <t>0470</t>
  </si>
  <si>
    <t>Реалізація програм і заходів в галузі туризму та курортів</t>
  </si>
  <si>
    <t>3700000</t>
  </si>
  <si>
    <t xml:space="preserve">Фінансове управління  Новоукраїнської міської ради </t>
  </si>
  <si>
    <t>3710000</t>
  </si>
  <si>
    <t>3710160</t>
  </si>
  <si>
    <t>3718710</t>
  </si>
  <si>
    <t>3719770</t>
  </si>
  <si>
    <t>3719800</t>
  </si>
  <si>
    <t>х</t>
  </si>
  <si>
    <t xml:space="preserve">Всього: </t>
  </si>
  <si>
    <t>у тому числі за рахунок субвенцій з державного бюджету</t>
  </si>
  <si>
    <t>у тому числі за рахунок субвенцій з місцевого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</si>
  <si>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</si>
  <si>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у тому числі за рахунок субвенції  з обласного бюджету   на реалізацію заходів програми розвитку земельних відносин в області </t>
  </si>
  <si>
    <t>0611171</t>
  </si>
  <si>
    <t>0611172</t>
  </si>
  <si>
    <t>1172</t>
  </si>
  <si>
    <t>Співфінансування заходів, що реалізуються за рахунок субвенції з державного бюджету місцевим бюджетам на реалізацію програми "Спроможна школа для кращих результатів"</t>
  </si>
  <si>
    <t>Виконання заходів в рамках реалізації програми "Спроможна школа для кращих результатів" за рахунок субвенції з державного бюджету місцевим бюджетам</t>
  </si>
  <si>
    <t>0817363</t>
  </si>
  <si>
    <t>0610</t>
  </si>
  <si>
    <t>у тому числі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</si>
  <si>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7325</t>
  </si>
  <si>
    <t xml:space="preserve">Будівництво 1 споруд, установ та закладів фізичної культури і спорту
</t>
  </si>
  <si>
    <t>Виконання заходів в рамках реалізації програми "Спроможна школа для кращих результатів" за рахунок субвенції з державного бюджету місцевим бюджетам  1172</t>
  </si>
  <si>
    <t xml:space="preserve">Будівництво 1 споруд, установ та закладів фізичної культури і спорту  7325
</t>
  </si>
  <si>
    <t>Забезпечення діяльності інклюзивно-ресурсних центрів за рахунок коштів місцевого бюджету  1151</t>
  </si>
  <si>
    <t>Надання позашкільної освіти закладами позашкільної освіти, заходи із позашкільної роботи з дітьми  1070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</si>
  <si>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грунту)</t>
  </si>
  <si>
    <t>План рік</t>
  </si>
  <si>
    <t>План з урахуванням змін</t>
  </si>
  <si>
    <t>41020000</t>
  </si>
  <si>
    <t>Дотації з державного бюджету місцевим бюджетам</t>
  </si>
  <si>
    <t>8240</t>
  </si>
  <si>
    <t>Заходи та роботи з територіальної оборони</t>
  </si>
  <si>
    <t>6082</t>
  </si>
  <si>
    <t>Придбання житла для окремих категорій населення відповідно до законодавства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</si>
  <si>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</si>
  <si>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Заходи та роботи з територіальної оборони 8240</t>
  </si>
  <si>
    <t>Придбання житла для окремих категорій населення відповідно до законодавства  6082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</si>
  <si>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 0150</t>
  </si>
  <si>
    <t>0200000</t>
  </si>
  <si>
    <t>0210000</t>
  </si>
  <si>
    <t>0210150</t>
  </si>
  <si>
    <t>0210180</t>
  </si>
  <si>
    <t>0213112</t>
  </si>
  <si>
    <t>0213133</t>
  </si>
  <si>
    <t>0213210</t>
  </si>
  <si>
    <t>0215011</t>
  </si>
  <si>
    <t>0215031</t>
  </si>
  <si>
    <t>0216013</t>
  </si>
  <si>
    <t>0216014</t>
  </si>
  <si>
    <t>0216020</t>
  </si>
  <si>
    <t>0216030</t>
  </si>
  <si>
    <t>0216090</t>
  </si>
  <si>
    <t>0217130</t>
  </si>
  <si>
    <t>0217330</t>
  </si>
  <si>
    <t>0217350</t>
  </si>
  <si>
    <t>0217461</t>
  </si>
  <si>
    <t>0217650</t>
  </si>
  <si>
    <t>0217660</t>
  </si>
  <si>
    <t>0217680</t>
  </si>
  <si>
    <t>0217693</t>
  </si>
  <si>
    <t>0218110</t>
  </si>
  <si>
    <t>0218120</t>
  </si>
  <si>
    <t>0218240</t>
  </si>
  <si>
    <t>0218340</t>
  </si>
  <si>
    <t>0218420</t>
  </si>
  <si>
    <t>0219800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</si>
  <si>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</si>
  <si>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</si>
  <si>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Субвенція з місцевого бюджету на здійснення переданих видатків у сфері освіти за рахунок коштів освітньої субвенції 41051000</t>
  </si>
  <si>
    <t>9720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</si>
  <si>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</si>
  <si>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</si>
  <si>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Видатки, пов`язані з наданням підтримки внутрішньо перемішеним та/або евакуйованим особам у зв`язку із введенням воєнного стану  3230</t>
  </si>
  <si>
    <t>Інші заходи, пов`язані з економічною діяльністю  7693</t>
  </si>
  <si>
    <t>0813230</t>
  </si>
  <si>
    <t>0217325</t>
  </si>
  <si>
    <t xml:space="preserve">Будівництво 1 споруд, установ та закладів фізичної культури і спорту
 </t>
  </si>
  <si>
    <t xml:space="preserve">до рішення Новоукраїнської міської ради  </t>
  </si>
  <si>
    <t>восьмого скликання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</si>
  <si>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3160</t>
  </si>
  <si>
    <t>Інші дотації з місцевого бюджету</t>
  </si>
  <si>
    <t>у тому числі за рахунок субвенції з місцевого бюджету за рахунок залишку коштів освітньої субвенції, що утворився на початок бюджетного періоду</t>
  </si>
  <si>
    <t>8220</t>
  </si>
  <si>
    <t>Заходи та роботи з мобілізаційної підготовки місцевого значення</t>
  </si>
  <si>
    <t>Заходи та роботи з мобілізаційної підготовки місцевого значення  8220</t>
  </si>
  <si>
    <t>0819720</t>
  </si>
  <si>
    <t xml:space="preserve">Субвенція з місцевого бюджету на виконання інвестиційних проектів
</t>
  </si>
  <si>
    <t>Разом видатків загального фонду</t>
  </si>
  <si>
    <t>9750</t>
  </si>
  <si>
    <t xml:space="preserve">Субвенція з місцевого бюджету на співфінансування інвестиційних проектів </t>
  </si>
  <si>
    <t>0218220</t>
  </si>
  <si>
    <t>0819750</t>
  </si>
  <si>
    <t>0819770</t>
  </si>
  <si>
    <t xml:space="preserve">Інші субвенції з місцевого бюджету
</t>
  </si>
  <si>
    <t>у тому числі за рахунок субвенції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</si>
  <si>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0216082</t>
  </si>
  <si>
    <t xml:space="preserve">Субвенція з місцевого бюджету на співфінансування інвестиційних проектів
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</si>
  <si>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  1210</t>
  </si>
  <si>
    <t>у тому числі за рахунок 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</si>
  <si>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придбання шкільних автобусів за рахунок відповідної субвенції з державного бюджету</t>
  </si>
  <si>
    <t>Субвенція з місцевого бюджету на придбання шкільних автобусів за рахунок відповідної субвенції з державного бюджету 41058900</t>
  </si>
  <si>
    <t>1017324</t>
  </si>
  <si>
    <t>7324</t>
  </si>
  <si>
    <t>Будівництво установ та закладів культури</t>
  </si>
  <si>
    <t>6011</t>
  </si>
  <si>
    <t>Експлуатація та технічне обслуговування житлового фонду</t>
  </si>
  <si>
    <t>1252</t>
  </si>
  <si>
    <t>Виконання заходів щодо придбання шкільних автобусів за рахунок субвенції з державного бюджету місцевим бюджетам</t>
  </si>
  <si>
    <t>Експлуатація та технічне обслуговування житлового фонду  6011</t>
  </si>
  <si>
    <t>Будівництво установ та закладів культури  7324</t>
  </si>
  <si>
    <t>Інші заходи, пов`язані з економічною діяльністю  8110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</si>
  <si>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</si>
  <si>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</si>
  <si>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7381</t>
  </si>
  <si>
    <t>Реалізація проектів в рамках Програми з відновлення України</t>
  </si>
  <si>
    <t>Підтримка спорту вищих досягнень та організацій, які здійснюють фізкультурно-спортивну діяльність в регіоні  5062</t>
  </si>
  <si>
    <t>Надання дошкільної освіти  1010</t>
  </si>
  <si>
    <t>Реалізація проектів в рамках Програми з відновлення України  7381</t>
  </si>
  <si>
    <t>0215062</t>
  </si>
  <si>
    <t>0216011</t>
  </si>
  <si>
    <t>0813241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</si>
  <si>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</si>
  <si>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</si>
  <si>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</si>
  <si>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</si>
  <si>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Податок на доходи фізичних осіб у вигляді мінімального податкового зобов`язання, що підлягає сплаті фізичними особами</t>
  </si>
  <si>
    <t>Державне мито за дії, пов`язані з одержанням патентів на об`єкти права інтелектуальної власності, підтриманням їх чинності та передаванням прав їхніми власниками</t>
  </si>
  <si>
    <t>Субвенція з державного бюджету місцевим бюджетам на реалізацію проектів в рамках Програми з відновлення України</t>
  </si>
  <si>
    <t>Туристичний збір18030000</t>
  </si>
  <si>
    <t>Субвенція з державного бюджету місцевим бюджетам на реалізацію проектів в рамках Програми з відновлення України 41033100</t>
  </si>
  <si>
    <t>0611252</t>
  </si>
  <si>
    <t>0619750</t>
  </si>
  <si>
    <t>0219730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</si>
  <si>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</si>
  <si>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</si>
  <si>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0219770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</si>
  <si>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</si>
  <si>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 xml:space="preserve"> Секретар міської ради                                                                                                                        Людмила ВИШНЕВЕЦЬКА        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</si>
  <si>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</si>
  <si>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</si>
  <si>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</si>
  <si>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3221</t>
  </si>
  <si>
    <t>0813221</t>
  </si>
  <si>
    <t>1060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</si>
  <si>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</si>
  <si>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0817381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</si>
  <si>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</si>
  <si>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</si>
  <si>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</si>
  <si>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</si>
  <si>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</si>
  <si>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 xml:space="preserve">Надання спеціалізованої освіти мистецькими школами </t>
  </si>
  <si>
    <t>Надання загальної середньої освіти міжшкільними ресурсними центрами за рахунок коштів місцевого бюджету</t>
  </si>
  <si>
    <t>0611026</t>
  </si>
  <si>
    <t>1026</t>
  </si>
  <si>
    <t>у тому числі за рахунок дотацій з місцевого бюджету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</si>
  <si>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</si>
  <si>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</si>
  <si>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</si>
  <si>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0617321</t>
  </si>
  <si>
    <t>у тому числі за рахунок інших дотацій з місцевого бюджету</t>
  </si>
  <si>
    <t>у тому числі за рахунок субвенції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</si>
  <si>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у тому числі за рахунок субвенції з місцевого бюджету на виплату грошової компенсації за належні для отримання жилі приміщення для сімей осіб, визначених пунктами 2 - 5 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</si>
  <si>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у тому числі за рахунок 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</si>
  <si>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у тому числі за рахунок субвенції з державного бюджету місцевим бюджетам на реалізацію проектів в рамках Програми з відновлення України</t>
  </si>
  <si>
    <t>у тому числі за рахунок субвенції з державного бюджету місцевим бюджетам на забезпечення харчуванням учнів початкових класів закладів загальної середньої освіти</t>
  </si>
  <si>
    <t>у тому числі за рахунок освітньої субвенції з державного бюджету місцевим бюджетам</t>
  </si>
  <si>
    <t>у тому числі за рахунок інших субвенцій з місцевого бюджету</t>
  </si>
  <si>
    <t>у тому числі 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</si>
  <si>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у тому числі за рахунок дотацій з державного бюджету</t>
  </si>
  <si>
    <t xml:space="preserve">Реалізація проектів в рамках Програми з відновлення України
</t>
  </si>
  <si>
    <t>Субвенція з місцевого бюджету на виконання інвестиційних проектів</t>
  </si>
  <si>
    <t>Секретар міської ради                                                                                                                  Л. Вишневецька</t>
  </si>
  <si>
    <t>Адміністративні штрафи та інші санкції 21081100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</si>
  <si>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 21081500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</si>
  <si>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 21081800</t>
  </si>
  <si>
    <t>Адміністративний збір за проведення державної реєстрації юридичних осіб, фізичних осіб - підприємців та громадських формувань, 22010300</t>
  </si>
  <si>
    <t>Надання загальної середньої освіти міжшкільними ресурсними центрами за рахунок коштів місцевого бюджету 1026</t>
  </si>
  <si>
    <t>Надання спеціалізованої освіти мистецькими школами 1080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</si>
  <si>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  1291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</si>
  <si>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  1292</t>
  </si>
  <si>
    <t>Грошова компенсація за належні для отримання жилі приміщення для сімей осіб, визначених пунктами 2 - 5 частини першої статті 10-1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  3221</t>
  </si>
  <si>
    <t>Будівництво освітніх установ та закладів  7321</t>
  </si>
  <si>
    <t>Заходи та роботи з територіальної оборони  8240</t>
  </si>
  <si>
    <t>Субвенція з місцевого бюджету на виконання інвестиційних проектів  9720</t>
  </si>
  <si>
    <t>Забезпечення діяльності водопровідно-каналізаційного господарства  6013</t>
  </si>
  <si>
    <t xml:space="preserve">Начальник фінансового управління </t>
  </si>
  <si>
    <t>Антоніна КОЛПАК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</si>
  <si>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 1403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</si>
  <si>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 3193</t>
  </si>
  <si>
    <t>Інші заходи, пов'язані з економічною діяльністю 7693</t>
  </si>
  <si>
    <t>0210160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</si>
  <si>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33010200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</si>
  <si>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 41059300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</si>
  <si>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</si>
  <si>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</si>
  <si>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Державне мито, що сплачується за місцем розгляду та оформлення документів, у тому числі за оформленням документів на спадщину і дарування</t>
  </si>
  <si>
    <t>Державне мито, не віднесене до інших категорій</t>
  </si>
  <si>
    <t>Держмито, пов’язане з видачею та оформленням за-кордонних  паспортів(посвідок)та  паспортів  громадян України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</si>
  <si>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</si>
  <si>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`Про статус ветеранів війни, гарантії їх соціального захисту`, для о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</si>
  <si>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</si>
  <si>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Секретар міської ради</t>
  </si>
  <si>
    <t>Людмила ВИШНЕВЕЦЬКА</t>
  </si>
  <si>
    <t>% виконання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</si>
  <si>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</si>
  <si>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</si>
  <si>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</si>
  <si>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</si>
  <si>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Субвенція з місцевого бюджету на виплату грошової компенсації за належні для отримання жилі приміщення для сімей осіб, визначених пунктами 2 - 5 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</si>
  <si>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4084</t>
  </si>
  <si>
    <t>Проектування, реставрація та охорона пам'яток культурної спадщини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</si>
  <si>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</si>
  <si>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здібностей у дітей та молоді з фізичної культури та спорту комунальними дитячо- юнацькими спортивними школами</t>
  </si>
  <si>
    <t>Інші заходи у сфері медіа (засобів масової інформації)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</si>
  <si>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</si>
  <si>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</si>
  <si>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</si>
  <si>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</si>
  <si>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Забезпечення молодіжними центрами соціального становлення та розвитку молоді та інші заходи у сфері молодіжної політики 3133</t>
  </si>
  <si>
    <t>Розвиток здібностей у дітей та молоді з фізичної культури та спорту комунальними дитячо- юнацькими спортивними школами 5031</t>
  </si>
  <si>
    <t>Інші заходи у сфері медіа (засобів масової інформації) 8420</t>
  </si>
  <si>
    <t>Надання загальної середньої освіти закладами загальної середньої освіти за рахунок коштів місцевого бюджету 1021</t>
  </si>
  <si>
    <t>Надання загальної середньої освіти закладами загальної середньої освіти за рахунок освітньої субвенції 1031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</si>
  <si>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 3121</t>
  </si>
  <si>
    <t>Надання комплексу послуг особам/сім`ям у сфері соціального захисту та соціального забезпечення іншими надавачами соціальних послуг 3241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</si>
  <si>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 1600</t>
  </si>
  <si>
    <t>Проектування, реставрація та охорона пам'яток культурної спадщини 4084</t>
  </si>
  <si>
    <t>Керівництво і управління у відповідній сфері у містах (місті Києві), селищах, селах територіальних громадах 0160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</si>
  <si>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 "Нова українська школа" 1183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</si>
  <si>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 "Нова українська школа" за рахунок субвенції з державного бюджету місцевим бюджетам 1184</t>
  </si>
  <si>
    <t>Первинна медична допомога населенню, що надається центрами первинної медичної (медико-санітарної) допомоги 2111</t>
  </si>
  <si>
    <t>1600</t>
  </si>
  <si>
    <t xml:space="preserve">Здійснення доплат педагогічним працівникам закладів загальної середньої освіти за рахунок субвенції з державного бюджету місцевим бюджетам </t>
  </si>
  <si>
    <t>1183</t>
  </si>
  <si>
    <t>1184</t>
  </si>
  <si>
    <t xml:space="preserve"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 "Нова українська школа" </t>
  </si>
  <si>
    <t xml:space="preserve"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 "Нова українська школа" за рахунок субвенції з державного бюджету місцевим бюджетам </t>
  </si>
  <si>
    <t xml:space="preserve">Первинна медична допомога населенню, що надається центрами первинної медичної (медико-санітарної) допомоги 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</si>
  <si>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</si>
  <si>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</si>
  <si>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0611403</t>
  </si>
  <si>
    <t>у тому числі за рахунок субвенції з державного бюджету місцевим бюджетам на здійснення доплат педагогічним працівникам закладів загальної середньої освіти</t>
  </si>
  <si>
    <t>у тому числі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</si>
  <si>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0611183</t>
  </si>
  <si>
    <t>0611184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</si>
  <si>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 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</si>
  <si>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 «Нова українська школа» за рахунок субвенції з державного бюджету місцевим бюджетам</t>
  </si>
  <si>
    <t>1014084</t>
  </si>
  <si>
    <t>у тому числі за рахунок базової дотації з державного бюджету</t>
  </si>
  <si>
    <t>Базова дотація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</si>
  <si>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</si>
  <si>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</si>
  <si>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</si>
  <si>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Базова дотація 41020100</t>
  </si>
  <si>
    <t>Освітня субвенція з державного бюджету місцевим бюджетам 41033900</t>
  </si>
  <si>
    <t>Субвенція з державного бюджету місцевим бюджетам на надання державної підтримки особам з особливими освітніми потребами 41035400</t>
  </si>
  <si>
    <t>Субвенція з державного бюджету місцевим бюджетам на здійснення доплат педагогічним працівникам закладів загальної середньої освіти 41036300</t>
  </si>
  <si>
    <t>Інші дотації з місцевого бюджету  41040400</t>
  </si>
  <si>
    <t>Уточнений план на звітний період</t>
  </si>
  <si>
    <t xml:space="preserve">Звіт про виконання видаткової частини бюджету  Новоукраїнської  міської територіальної громади за 1 півріччя 2025 року
</t>
  </si>
  <si>
    <t>Видатки бюджету  Новоукраїнської  міської  територіальної громади за 1 півріччя 2025 року</t>
  </si>
  <si>
    <t>виконання бюджету  Новоукраїнської  міської територіальної громади за 1 півріччя 2025 року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</si>
  <si>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1231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</si>
  <si>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 1232</t>
  </si>
  <si>
    <t>Будівництво-1 освітніх установ та закладів 1300</t>
  </si>
  <si>
    <t>Доходи бюджету Новоукраїнської міської територіальної громади за І півріччя 2025 року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</si>
  <si>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</t>
  </si>
  <si>
    <t>Звіт про виконання доходної частини бюджету  Новоукраїнської  міської територіальної громади за І півріччя 2025 року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</si>
  <si>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 41036000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</si>
  <si>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 41057900</t>
  </si>
  <si>
    <t>1231</t>
  </si>
  <si>
    <t>1232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</si>
  <si>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</si>
  <si>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</si>
  <si>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>1300</t>
  </si>
  <si>
    <t>Будівництво-1 освітніх установ та закладів</t>
  </si>
  <si>
    <t>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</si>
  <si>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 пунктами 2–5 частини першої статті 10-1 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 пунктами 11–14 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</si>
  <si>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 xml:space="preserve">____ серпня 2025 року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</si>
</sst>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0.00"/>
    <numFmt numFmtId="166" formatCode="#,##0.0"/>
  </numFmts>
  <fonts count="93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Arial Cyr"/>
      <charset val="204"/>
    </font>
    <font>
      <b/>
      <sz val="9"/>
      <color indexed="8"/>
      <name val="Times New Roman"/>
      <family val="1"/>
      <charset val="204"/>
    </font>
    <font>
      <b/>
      <sz val="9"/>
      <color indexed="53"/>
      <name val="Times New Roman"/>
      <family val="1"/>
      <charset val="204"/>
    </font>
    <font>
      <sz val="9"/>
      <name val="Arial Cyr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indexed="8"/>
      <name val="Calibri"/>
      <family val="2"/>
    </font>
    <font>
      <i/>
      <sz val="1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i/>
      <sz val="11"/>
      <color indexed="23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 Cyr"/>
      <charset val="204"/>
    </font>
    <font>
      <sz val="12"/>
      <name val="Times New Roman CYR"/>
      <charset val="204"/>
    </font>
    <font>
      <sz val="12"/>
      <name val="Arial Cyr"/>
      <charset val="204"/>
    </font>
    <font>
      <b/>
      <sz val="9"/>
      <color theme="1"/>
      <name val="Times New Roman"/>
      <family val="1"/>
      <charset val="204"/>
    </font>
    <font>
      <b/>
      <u/>
      <sz val="12"/>
      <name val="Arial Cyr"/>
      <charset val="204"/>
    </font>
    <font>
      <b/>
      <sz val="10"/>
      <color indexed="8"/>
      <name val="Times New Roman"/>
      <family val="1"/>
      <charset val="204"/>
    </font>
    <font>
      <u/>
      <sz val="8"/>
      <name val="Arial Cyr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i/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Arial Cyr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5" borderId="0" applyNumberFormat="0" applyBorder="0" applyAlignment="0" applyProtection="0"/>
    <xf numFmtId="0" fontId="51" fillId="4" borderId="0" applyNumberFormat="0" applyBorder="0" applyAlignment="0" applyProtection="0"/>
    <xf numFmtId="0" fontId="51" fillId="8" borderId="0" applyNumberFormat="0" applyBorder="0" applyAlignment="0" applyProtection="0"/>
    <xf numFmtId="0" fontId="51" fillId="4" borderId="0" applyNumberFormat="0" applyBorder="0" applyAlignment="0" applyProtection="0"/>
    <xf numFmtId="0" fontId="51" fillId="7" borderId="0" applyNumberFormat="0" applyBorder="0" applyAlignment="0" applyProtection="0"/>
    <xf numFmtId="0" fontId="51" fillId="10" borderId="0" applyNumberFormat="0" applyBorder="0" applyAlignment="0" applyProtection="0"/>
    <xf numFmtId="0" fontId="51" fillId="2" borderId="0" applyNumberFormat="0" applyBorder="0" applyAlignment="0" applyProtection="0"/>
    <xf numFmtId="0" fontId="51" fillId="4" borderId="0" applyNumberFormat="0" applyBorder="0" applyAlignment="0" applyProtection="0"/>
    <xf numFmtId="0" fontId="51" fillId="8" borderId="0" applyNumberFormat="0" applyBorder="0" applyAlignment="0" applyProtection="0"/>
    <xf numFmtId="0" fontId="54" fillId="4" borderId="0" applyNumberFormat="0" applyBorder="0" applyAlignment="0" applyProtection="0"/>
    <xf numFmtId="0" fontId="54" fillId="12" borderId="0" applyNumberFormat="0" applyBorder="0" applyAlignment="0" applyProtection="0"/>
    <xf numFmtId="0" fontId="54" fillId="9" borderId="0" applyNumberFormat="0" applyBorder="0" applyAlignment="0" applyProtection="0"/>
    <xf numFmtId="0" fontId="54" fillId="2" borderId="0" applyNumberFormat="0" applyBorder="0" applyAlignment="0" applyProtection="0"/>
    <xf numFmtId="0" fontId="54" fillId="4" borderId="0" applyNumberFormat="0" applyBorder="0" applyAlignment="0" applyProtection="0"/>
    <xf numFmtId="0" fontId="54" fillId="7" borderId="0" applyNumberFormat="0" applyBorder="0" applyAlignment="0" applyProtection="0"/>
    <xf numFmtId="0" fontId="52" fillId="0" borderId="0"/>
    <xf numFmtId="0" fontId="54" fillId="14" borderId="0" applyNumberFormat="0" applyBorder="0" applyAlignment="0" applyProtection="0"/>
    <xf numFmtId="0" fontId="54" fillId="12" borderId="0" applyNumberFormat="0" applyBorder="0" applyAlignment="0" applyProtection="0"/>
    <xf numFmtId="0" fontId="54" fillId="9" borderId="0" applyNumberFormat="0" applyBorder="0" applyAlignment="0" applyProtection="0"/>
    <xf numFmtId="0" fontId="54" fillId="15" borderId="0" applyNumberFormat="0" applyBorder="0" applyAlignment="0" applyProtection="0"/>
    <xf numFmtId="0" fontId="54" fillId="11" borderId="0" applyNumberFormat="0" applyBorder="0" applyAlignment="0" applyProtection="0"/>
    <xf numFmtId="0" fontId="54" fillId="13" borderId="0" applyNumberFormat="0" applyBorder="0" applyAlignment="0" applyProtection="0"/>
    <xf numFmtId="0" fontId="55" fillId="10" borderId="1" applyNumberFormat="0" applyAlignment="0" applyProtection="0"/>
    <xf numFmtId="0" fontId="56" fillId="4" borderId="0" applyNumberFormat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2" fillId="0" borderId="0"/>
    <xf numFmtId="0" fontId="57" fillId="0" borderId="0"/>
    <xf numFmtId="0" fontId="52" fillId="0" borderId="0"/>
    <xf numFmtId="0" fontId="5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3" fillId="0" borderId="0">
      <alignment vertical="top"/>
    </xf>
    <xf numFmtId="0" fontId="58" fillId="0" borderId="3" applyNumberFormat="0" applyFill="0" applyAlignment="0" applyProtection="0"/>
    <xf numFmtId="0" fontId="59" fillId="16" borderId="4" applyNumberFormat="0" applyAlignment="0" applyProtection="0"/>
    <xf numFmtId="0" fontId="60" fillId="0" borderId="0" applyNumberFormat="0" applyFill="0" applyBorder="0" applyAlignment="0" applyProtection="0"/>
    <xf numFmtId="0" fontId="61" fillId="17" borderId="1" applyNumberFormat="0" applyAlignment="0" applyProtection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32" fillId="0" borderId="0"/>
    <xf numFmtId="0" fontId="67" fillId="0" borderId="0"/>
    <xf numFmtId="0" fontId="67" fillId="0" borderId="0"/>
    <xf numFmtId="0" fontId="32" fillId="0" borderId="0"/>
    <xf numFmtId="0" fontId="67" fillId="0" borderId="0"/>
    <xf numFmtId="0" fontId="67" fillId="0" borderId="0"/>
    <xf numFmtId="0" fontId="53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8" fillId="0" borderId="0"/>
    <xf numFmtId="0" fontId="67" fillId="0" borderId="0"/>
    <xf numFmtId="0" fontId="67" fillId="0" borderId="0"/>
    <xf numFmtId="0" fontId="49" fillId="0" borderId="5" applyNumberFormat="0" applyFill="0" applyAlignment="0" applyProtection="0"/>
    <xf numFmtId="0" fontId="62" fillId="3" borderId="0" applyNumberFormat="0" applyBorder="0" applyAlignment="0" applyProtection="0"/>
    <xf numFmtId="0" fontId="32" fillId="8" borderId="6" applyNumberFormat="0" applyFont="0" applyAlignment="0" applyProtection="0"/>
    <xf numFmtId="0" fontId="63" fillId="17" borderId="2" applyNumberFormat="0" applyAlignment="0" applyProtection="0"/>
    <xf numFmtId="0" fontId="64" fillId="10" borderId="0" applyNumberFormat="0" applyBorder="0" applyAlignment="0" applyProtection="0"/>
    <xf numFmtId="0" fontId="65" fillId="0" borderId="0"/>
    <xf numFmtId="0" fontId="5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52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89">
    <xf numFmtId="0" fontId="0" fillId="0" borderId="0" xfId="0"/>
    <xf numFmtId="1" fontId="30" fillId="0" borderId="0" xfId="0" applyNumberFormat="1" applyFont="1"/>
    <xf numFmtId="1" fontId="0" fillId="0" borderId="0" xfId="0" applyNumberFormat="1"/>
    <xf numFmtId="0" fontId="28" fillId="0" borderId="0" xfId="0" applyFont="1" applyAlignment="1">
      <alignment horizontal="right"/>
    </xf>
    <xf numFmtId="0" fontId="0" fillId="0" borderId="0" xfId="0" applyFont="1"/>
    <xf numFmtId="0" fontId="33" fillId="0" borderId="0" xfId="0" applyFont="1"/>
    <xf numFmtId="164" fontId="32" fillId="18" borderId="7" xfId="0" applyNumberFormat="1" applyFont="1" applyFill="1" applyBorder="1" applyAlignment="1">
      <alignment horizontal="center" vertical="center"/>
    </xf>
    <xf numFmtId="164" fontId="31" fillId="18" borderId="7" xfId="0" applyNumberFormat="1" applyFont="1" applyFill="1" applyBorder="1" applyAlignment="1">
      <alignment horizontal="center" vertical="center"/>
    </xf>
    <xf numFmtId="1" fontId="31" fillId="18" borderId="9" xfId="0" applyNumberFormat="1" applyFont="1" applyFill="1" applyBorder="1" applyAlignment="1">
      <alignment horizontal="center" vertical="center"/>
    </xf>
    <xf numFmtId="1" fontId="31" fillId="0" borderId="7" xfId="0" applyNumberFormat="1" applyFont="1" applyFill="1" applyBorder="1" applyAlignment="1">
      <alignment horizontal="center" vertical="center"/>
    </xf>
    <xf numFmtId="1" fontId="32" fillId="18" borderId="9" xfId="0" applyNumberFormat="1" applyFont="1" applyFill="1" applyBorder="1" applyAlignment="1">
      <alignment horizontal="center" vertical="center"/>
    </xf>
    <xf numFmtId="1" fontId="32" fillId="0" borderId="7" xfId="0" applyNumberFormat="1" applyFont="1" applyBorder="1" applyAlignment="1">
      <alignment horizontal="center" vertical="center"/>
    </xf>
    <xf numFmtId="1" fontId="32" fillId="0" borderId="14" xfId="0" applyNumberFormat="1" applyFont="1" applyBorder="1" applyAlignment="1">
      <alignment horizontal="center" vertical="center" wrapText="1"/>
    </xf>
    <xf numFmtId="1" fontId="32" fillId="0" borderId="7" xfId="0" applyNumberFormat="1" applyFont="1" applyFill="1" applyBorder="1" applyAlignment="1">
      <alignment horizontal="center" vertical="center"/>
    </xf>
    <xf numFmtId="164" fontId="31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1" fontId="31" fillId="0" borderId="9" xfId="0" applyNumberFormat="1" applyFont="1" applyFill="1" applyBorder="1" applyAlignment="1">
      <alignment horizontal="center" vertical="center"/>
    </xf>
    <xf numFmtId="0" fontId="33" fillId="0" borderId="0" xfId="0" applyFont="1" applyFill="1"/>
    <xf numFmtId="0" fontId="0" fillId="0" borderId="0" xfId="0" applyFill="1"/>
    <xf numFmtId="0" fontId="37" fillId="0" borderId="0" xfId="0" applyFont="1"/>
    <xf numFmtId="0" fontId="41" fillId="0" borderId="0" xfId="0" applyFont="1"/>
    <xf numFmtId="1" fontId="31" fillId="0" borderId="20" xfId="0" applyNumberFormat="1" applyFont="1" applyBorder="1" applyAlignment="1">
      <alignment horizontal="center" vertical="center"/>
    </xf>
    <xf numFmtId="164" fontId="32" fillId="18" borderId="21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wrapText="1"/>
    </xf>
    <xf numFmtId="1" fontId="43" fillId="0" borderId="0" xfId="0" applyNumberFormat="1" applyFont="1" applyAlignment="1">
      <alignment horizontal="center"/>
    </xf>
    <xf numFmtId="1" fontId="42" fillId="0" borderId="0" xfId="0" applyNumberFormat="1" applyFont="1"/>
    <xf numFmtId="1" fontId="42" fillId="0" borderId="0" xfId="0" applyNumberFormat="1" applyFont="1" applyFill="1"/>
    <xf numFmtId="1" fontId="44" fillId="0" borderId="0" xfId="0" applyNumberFormat="1" applyFont="1" applyFill="1" applyAlignment="1">
      <alignment vertical="center"/>
    </xf>
    <xf numFmtId="1" fontId="46" fillId="0" borderId="0" xfId="0" applyNumberFormat="1" applyFont="1" applyFill="1" applyAlignment="1">
      <alignment vertical="center"/>
    </xf>
    <xf numFmtId="1" fontId="48" fillId="0" borderId="0" xfId="0" applyNumberFormat="1" applyFont="1" applyFill="1"/>
    <xf numFmtId="0" fontId="50" fillId="0" borderId="0" xfId="0" applyFont="1"/>
    <xf numFmtId="0" fontId="49" fillId="0" borderId="0" xfId="0" applyFont="1"/>
    <xf numFmtId="0" fontId="49" fillId="0" borderId="0" xfId="0" applyFont="1" applyFill="1"/>
    <xf numFmtId="0" fontId="51" fillId="0" borderId="0" xfId="0" applyFont="1"/>
    <xf numFmtId="1" fontId="32" fillId="0" borderId="0" xfId="0" applyNumberFormat="1" applyFont="1" applyFill="1" applyAlignment="1">
      <alignment horizontal="left"/>
    </xf>
    <xf numFmtId="1" fontId="32" fillId="0" borderId="16" xfId="0" applyNumberFormat="1" applyFont="1" applyFill="1" applyBorder="1" applyAlignment="1">
      <alignment horizontal="center" vertical="center"/>
    </xf>
    <xf numFmtId="0" fontId="49" fillId="18" borderId="0" xfId="0" applyFont="1" applyFill="1"/>
    <xf numFmtId="0" fontId="32" fillId="18" borderId="7" xfId="0" applyFont="1" applyFill="1" applyBorder="1" applyAlignment="1">
      <alignment horizontal="left" vertical="center" wrapText="1"/>
    </xf>
    <xf numFmtId="1" fontId="32" fillId="0" borderId="0" xfId="0" applyNumberFormat="1" applyFont="1" applyFill="1" applyAlignment="1"/>
    <xf numFmtId="1" fontId="0" fillId="0" borderId="0" xfId="0" applyNumberFormat="1" applyFill="1"/>
    <xf numFmtId="0" fontId="0" fillId="19" borderId="0" xfId="0" applyFill="1"/>
    <xf numFmtId="1" fontId="33" fillId="0" borderId="7" xfId="0" applyNumberFormat="1" applyFont="1" applyFill="1" applyBorder="1"/>
    <xf numFmtId="1" fontId="31" fillId="0" borderId="16" xfId="0" applyNumberFormat="1" applyFont="1" applyFill="1" applyBorder="1" applyAlignment="1">
      <alignment horizontal="center" vertical="center"/>
    </xf>
    <xf numFmtId="1" fontId="47" fillId="0" borderId="0" xfId="0" applyNumberFormat="1" applyFont="1" applyAlignment="1">
      <alignment horizontal="center" wrapText="1"/>
    </xf>
    <xf numFmtId="164" fontId="42" fillId="0" borderId="0" xfId="0" applyNumberFormat="1" applyFont="1" applyFill="1"/>
    <xf numFmtId="164" fontId="47" fillId="0" borderId="0" xfId="0" applyNumberFormat="1" applyFont="1" applyFill="1" applyAlignment="1">
      <alignment horizontal="center" wrapText="1"/>
    </xf>
    <xf numFmtId="164" fontId="0" fillId="0" borderId="0" xfId="0" applyNumberFormat="1" applyFill="1"/>
    <xf numFmtId="1" fontId="45" fillId="0" borderId="0" xfId="0" applyNumberFormat="1" applyFont="1" applyFill="1"/>
    <xf numFmtId="164" fontId="0" fillId="0" borderId="0" xfId="0" applyNumberFormat="1"/>
    <xf numFmtId="164" fontId="44" fillId="0" borderId="0" xfId="0" applyNumberFormat="1" applyFont="1" applyFill="1" applyAlignment="1">
      <alignment vertical="center"/>
    </xf>
    <xf numFmtId="164" fontId="43" fillId="0" borderId="0" xfId="0" applyNumberFormat="1" applyFont="1" applyAlignment="1">
      <alignment horizontal="center"/>
    </xf>
    <xf numFmtId="0" fontId="0" fillId="0" borderId="0" xfId="0" applyAlignment="1"/>
    <xf numFmtId="0" fontId="32" fillId="0" borderId="0" xfId="57" applyNumberFormat="1" applyFont="1" applyFill="1" applyAlignment="1" applyProtection="1"/>
    <xf numFmtId="0" fontId="32" fillId="0" borderId="0" xfId="57" applyNumberFormat="1" applyFont="1" applyFill="1" applyBorder="1" applyAlignment="1" applyProtection="1"/>
    <xf numFmtId="0" fontId="69" fillId="0" borderId="0" xfId="57" applyNumberFormat="1" applyFont="1" applyFill="1" applyBorder="1" applyAlignment="1" applyProtection="1"/>
    <xf numFmtId="0" fontId="32" fillId="0" borderId="0" xfId="57" applyFont="1" applyFill="1" applyBorder="1"/>
    <xf numFmtId="0" fontId="32" fillId="0" borderId="0" xfId="57" applyFont="1" applyFill="1"/>
    <xf numFmtId="0" fontId="42" fillId="0" borderId="0" xfId="63" applyFont="1" applyFill="1" applyAlignment="1"/>
    <xf numFmtId="0" fontId="44" fillId="0" borderId="0" xfId="63" applyFont="1" applyAlignment="1"/>
    <xf numFmtId="0" fontId="70" fillId="0" borderId="0" xfId="63" applyFont="1" applyAlignment="1">
      <alignment horizontal="center"/>
    </xf>
    <xf numFmtId="0" fontId="24" fillId="0" borderId="0" xfId="57" applyNumberFormat="1" applyFont="1" applyFill="1" applyBorder="1" applyAlignment="1" applyProtection="1">
      <alignment horizontal="center" vertical="top" wrapText="1"/>
    </xf>
    <xf numFmtId="0" fontId="24" fillId="0" borderId="0" xfId="57" applyNumberFormat="1" applyFont="1" applyFill="1" applyBorder="1" applyAlignment="1" applyProtection="1">
      <alignment horizontal="left" vertical="top" wrapText="1"/>
    </xf>
    <xf numFmtId="0" fontId="39" fillId="0" borderId="0" xfId="57" applyNumberFormat="1" applyFont="1" applyFill="1" applyBorder="1" applyAlignment="1" applyProtection="1">
      <alignment horizontal="center"/>
    </xf>
    <xf numFmtId="0" fontId="32" fillId="0" borderId="0" xfId="57" applyFont="1" applyFill="1" applyBorder="1" applyAlignment="1">
      <alignment horizontal="center"/>
    </xf>
    <xf numFmtId="0" fontId="39" fillId="0" borderId="0" xfId="57" applyNumberFormat="1" applyFont="1" applyFill="1" applyBorder="1" applyAlignment="1" applyProtection="1">
      <alignment horizontal="center" vertical="top"/>
    </xf>
    <xf numFmtId="0" fontId="71" fillId="0" borderId="0" xfId="57" applyNumberFormat="1" applyFont="1" applyFill="1" applyAlignment="1" applyProtection="1">
      <alignment horizontal="center"/>
    </xf>
    <xf numFmtId="0" fontId="69" fillId="0" borderId="0" xfId="57" applyFont="1" applyFill="1" applyAlignment="1">
      <alignment horizontal="center"/>
    </xf>
    <xf numFmtId="0" fontId="44" fillId="18" borderId="0" xfId="85" applyFont="1" applyFill="1" applyAlignment="1">
      <alignment horizontal="right"/>
    </xf>
    <xf numFmtId="0" fontId="32" fillId="18" borderId="0" xfId="57" applyFont="1" applyFill="1"/>
    <xf numFmtId="0" fontId="20" fillId="0" borderId="16" xfId="57" applyNumberFormat="1" applyFont="1" applyFill="1" applyBorder="1" applyAlignment="1" applyProtection="1">
      <alignment horizontal="center" vertical="center" wrapText="1"/>
    </xf>
    <xf numFmtId="0" fontId="73" fillId="18" borderId="31" xfId="57" applyNumberFormat="1" applyFont="1" applyFill="1" applyBorder="1" applyAlignment="1" applyProtection="1">
      <alignment horizontal="center" vertical="center" wrapText="1"/>
    </xf>
    <xf numFmtId="0" fontId="73" fillId="0" borderId="31" xfId="57" applyNumberFormat="1" applyFont="1" applyFill="1" applyBorder="1" applyAlignment="1" applyProtection="1">
      <alignment horizontal="center" vertical="center" wrapText="1"/>
    </xf>
    <xf numFmtId="49" fontId="36" fillId="0" borderId="17" xfId="57" applyNumberFormat="1" applyFont="1" applyFill="1" applyBorder="1" applyAlignment="1">
      <alignment horizontal="center" vertical="center" wrapText="1"/>
    </xf>
    <xf numFmtId="49" fontId="36" fillId="0" borderId="33" xfId="57" applyNumberFormat="1" applyFont="1" applyFill="1" applyBorder="1" applyAlignment="1">
      <alignment horizontal="center" vertical="center" wrapText="1"/>
    </xf>
    <xf numFmtId="49" fontId="36" fillId="0" borderId="34" xfId="57" applyNumberFormat="1" applyFont="1" applyFill="1" applyBorder="1" applyAlignment="1">
      <alignment horizontal="center" vertical="center" wrapText="1"/>
    </xf>
    <xf numFmtId="0" fontId="36" fillId="0" borderId="17" xfId="57" applyFont="1" applyFill="1" applyBorder="1" applyAlignment="1">
      <alignment horizontal="center" vertical="center" wrapText="1"/>
    </xf>
    <xf numFmtId="1" fontId="74" fillId="0" borderId="33" xfId="47" applyNumberFormat="1" applyFont="1" applyFill="1" applyBorder="1" applyAlignment="1">
      <alignment vertical="center"/>
    </xf>
    <xf numFmtId="1" fontId="36" fillId="0" borderId="33" xfId="47" applyNumberFormat="1" applyFont="1" applyFill="1" applyBorder="1" applyAlignment="1">
      <alignment vertical="center"/>
    </xf>
    <xf numFmtId="1" fontId="36" fillId="0" borderId="35" xfId="47" applyNumberFormat="1" applyFont="1" applyFill="1" applyBorder="1" applyAlignment="1">
      <alignment vertical="center"/>
    </xf>
    <xf numFmtId="0" fontId="32" fillId="18" borderId="0" xfId="57" applyFont="1" applyFill="1" applyAlignment="1">
      <alignment vertical="center"/>
    </xf>
    <xf numFmtId="49" fontId="24" fillId="18" borderId="36" xfId="57" applyNumberFormat="1" applyFont="1" applyFill="1" applyBorder="1" applyAlignment="1">
      <alignment horizontal="center" vertical="center" wrapText="1"/>
    </xf>
    <xf numFmtId="49" fontId="24" fillId="18" borderId="22" xfId="57" applyNumberFormat="1" applyFont="1" applyFill="1" applyBorder="1" applyAlignment="1">
      <alignment horizontal="center" vertical="center" wrapText="1"/>
    </xf>
    <xf numFmtId="49" fontId="24" fillId="18" borderId="37" xfId="57" applyNumberFormat="1" applyFont="1" applyFill="1" applyBorder="1" applyAlignment="1">
      <alignment horizontal="center" vertical="center" wrapText="1"/>
    </xf>
    <xf numFmtId="0" fontId="24" fillId="18" borderId="36" xfId="57" applyFont="1" applyFill="1" applyBorder="1" applyAlignment="1">
      <alignment horizontal="center" vertical="center" wrapText="1"/>
    </xf>
    <xf numFmtId="1" fontId="43" fillId="18" borderId="22" xfId="47" applyNumberFormat="1" applyFont="1" applyFill="1" applyBorder="1" applyAlignment="1">
      <alignment horizontal="center" vertical="center"/>
    </xf>
    <xf numFmtId="1" fontId="24" fillId="18" borderId="22" xfId="47" applyNumberFormat="1" applyFont="1" applyFill="1" applyBorder="1" applyAlignment="1">
      <alignment horizontal="center" vertical="center"/>
    </xf>
    <xf numFmtId="1" fontId="24" fillId="0" borderId="22" xfId="47" applyNumberFormat="1" applyFont="1" applyFill="1" applyBorder="1" applyAlignment="1">
      <alignment horizontal="center" vertical="center"/>
    </xf>
    <xf numFmtId="1" fontId="43" fillId="18" borderId="38" xfId="47" applyNumberFormat="1" applyFont="1" applyFill="1" applyBorder="1" applyAlignment="1">
      <alignment horizontal="center" vertical="center"/>
    </xf>
    <xf numFmtId="49" fontId="24" fillId="18" borderId="8" xfId="57" applyNumberFormat="1" applyFont="1" applyFill="1" applyBorder="1" applyAlignment="1">
      <alignment horizontal="center" vertical="center" wrapText="1"/>
    </xf>
    <xf numFmtId="49" fontId="24" fillId="18" borderId="7" xfId="57" applyNumberFormat="1" applyFont="1" applyFill="1" applyBorder="1" applyAlignment="1">
      <alignment horizontal="center" vertical="center" wrapText="1"/>
    </xf>
    <xf numFmtId="49" fontId="24" fillId="18" borderId="21" xfId="57" applyNumberFormat="1" applyFont="1" applyFill="1" applyBorder="1" applyAlignment="1">
      <alignment horizontal="center" vertical="center" wrapText="1"/>
    </xf>
    <xf numFmtId="0" fontId="24" fillId="18" borderId="8" xfId="57" applyFont="1" applyFill="1" applyBorder="1" applyAlignment="1">
      <alignment horizontal="center" vertical="center" wrapText="1"/>
    </xf>
    <xf numFmtId="1" fontId="43" fillId="18" borderId="7" xfId="47" applyNumberFormat="1" applyFont="1" applyFill="1" applyBorder="1" applyAlignment="1">
      <alignment horizontal="center" vertical="center"/>
    </xf>
    <xf numFmtId="0" fontId="44" fillId="18" borderId="8" xfId="85" applyFont="1" applyFill="1" applyBorder="1" applyAlignment="1">
      <alignment horizontal="left" vertical="center" wrapText="1"/>
    </xf>
    <xf numFmtId="1" fontId="42" fillId="18" borderId="7" xfId="47" applyNumberFormat="1" applyFont="1" applyFill="1" applyBorder="1" applyAlignment="1">
      <alignment horizontal="center" vertical="center"/>
    </xf>
    <xf numFmtId="1" fontId="75" fillId="18" borderId="7" xfId="47" applyNumberFormat="1" applyFont="1" applyFill="1" applyBorder="1" applyAlignment="1">
      <alignment horizontal="center" vertical="center"/>
    </xf>
    <xf numFmtId="1" fontId="75" fillId="0" borderId="7" xfId="47" applyNumberFormat="1" applyFont="1" applyFill="1" applyBorder="1" applyAlignment="1">
      <alignment horizontal="center" vertical="center"/>
    </xf>
    <xf numFmtId="0" fontId="44" fillId="18" borderId="8" xfId="57" applyFont="1" applyFill="1" applyBorder="1" applyAlignment="1">
      <alignment horizontal="left" vertical="center" wrapText="1"/>
    </xf>
    <xf numFmtId="1" fontId="42" fillId="0" borderId="7" xfId="47" applyNumberFormat="1" applyFont="1" applyFill="1" applyBorder="1" applyAlignment="1">
      <alignment horizontal="center" vertical="center"/>
    </xf>
    <xf numFmtId="49" fontId="44" fillId="18" borderId="8" xfId="57" applyNumberFormat="1" applyFont="1" applyFill="1" applyBorder="1" applyAlignment="1">
      <alignment horizontal="center" vertical="center" wrapText="1"/>
    </xf>
    <xf numFmtId="49" fontId="44" fillId="18" borderId="7" xfId="57" applyNumberFormat="1" applyFont="1" applyFill="1" applyBorder="1" applyAlignment="1">
      <alignment horizontal="center" vertical="center" wrapText="1"/>
    </xf>
    <xf numFmtId="49" fontId="44" fillId="18" borderId="21" xfId="57" applyNumberFormat="1" applyFont="1" applyFill="1" applyBorder="1" applyAlignment="1">
      <alignment horizontal="center" vertical="center" wrapText="1"/>
    </xf>
    <xf numFmtId="1" fontId="76" fillId="18" borderId="7" xfId="47" applyNumberFormat="1" applyFont="1" applyFill="1" applyBorder="1" applyAlignment="1">
      <alignment horizontal="center" vertical="center"/>
    </xf>
    <xf numFmtId="1" fontId="76" fillId="0" borderId="7" xfId="47" applyNumberFormat="1" applyFont="1" applyFill="1" applyBorder="1" applyAlignment="1">
      <alignment horizontal="center" vertical="center"/>
    </xf>
    <xf numFmtId="0" fontId="44" fillId="0" borderId="8" xfId="85" applyFont="1" applyFill="1" applyBorder="1" applyAlignment="1">
      <alignment horizontal="left" vertical="center" wrapText="1"/>
    </xf>
    <xf numFmtId="1" fontId="44" fillId="18" borderId="7" xfId="47" applyNumberFormat="1" applyFont="1" applyFill="1" applyBorder="1" applyAlignment="1">
      <alignment horizontal="center" vertical="center"/>
    </xf>
    <xf numFmtId="0" fontId="44" fillId="18" borderId="13" xfId="85" applyFont="1" applyFill="1" applyBorder="1" applyAlignment="1">
      <alignment horizontal="left" vertical="center" wrapText="1"/>
    </xf>
    <xf numFmtId="49" fontId="24" fillId="19" borderId="8" xfId="57" applyNumberFormat="1" applyFont="1" applyFill="1" applyBorder="1" applyAlignment="1">
      <alignment horizontal="center" vertical="center" wrapText="1"/>
    </xf>
    <xf numFmtId="49" fontId="44" fillId="19" borderId="7" xfId="57" applyNumberFormat="1" applyFont="1" applyFill="1" applyBorder="1" applyAlignment="1">
      <alignment horizontal="center" vertical="center" wrapText="1"/>
    </xf>
    <xf numFmtId="49" fontId="44" fillId="19" borderId="21" xfId="57" applyNumberFormat="1" applyFont="1" applyFill="1" applyBorder="1" applyAlignment="1">
      <alignment horizontal="center" vertical="center" wrapText="1"/>
    </xf>
    <xf numFmtId="0" fontId="44" fillId="19" borderId="13" xfId="57" applyFont="1" applyFill="1" applyBorder="1" applyAlignment="1">
      <alignment horizontal="left" vertical="center" wrapText="1"/>
    </xf>
    <xf numFmtId="1" fontId="43" fillId="19" borderId="7" xfId="47" applyNumberFormat="1" applyFont="1" applyFill="1" applyBorder="1" applyAlignment="1">
      <alignment horizontal="center" vertical="center"/>
    </xf>
    <xf numFmtId="1" fontId="42" fillId="19" borderId="7" xfId="47" applyNumberFormat="1" applyFont="1" applyFill="1" applyBorder="1" applyAlignment="1">
      <alignment horizontal="center" vertical="center"/>
    </xf>
    <xf numFmtId="49" fontId="24" fillId="20" borderId="8" xfId="57" applyNumberFormat="1" applyFont="1" applyFill="1" applyBorder="1" applyAlignment="1">
      <alignment horizontal="center" vertical="center" wrapText="1"/>
    </xf>
    <xf numFmtId="49" fontId="44" fillId="20" borderId="7" xfId="57" applyNumberFormat="1" applyFont="1" applyFill="1" applyBorder="1" applyAlignment="1">
      <alignment horizontal="center" vertical="center" wrapText="1"/>
    </xf>
    <xf numFmtId="49" fontId="44" fillId="20" borderId="21" xfId="57" applyNumberFormat="1" applyFont="1" applyFill="1" applyBorder="1" applyAlignment="1">
      <alignment horizontal="center" vertical="center" wrapText="1"/>
    </xf>
    <xf numFmtId="0" fontId="44" fillId="20" borderId="13" xfId="57" applyFont="1" applyFill="1" applyBorder="1" applyAlignment="1">
      <alignment horizontal="left" vertical="center" wrapText="1"/>
    </xf>
    <xf numFmtId="1" fontId="43" fillId="20" borderId="7" xfId="47" applyNumberFormat="1" applyFont="1" applyFill="1" applyBorder="1" applyAlignment="1">
      <alignment horizontal="center" vertical="center"/>
    </xf>
    <xf numFmtId="1" fontId="42" fillId="20" borderId="7" xfId="47" applyNumberFormat="1" applyFont="1" applyFill="1" applyBorder="1" applyAlignment="1">
      <alignment horizontal="center" vertical="center"/>
    </xf>
    <xf numFmtId="0" fontId="44" fillId="18" borderId="13" xfId="57" applyFont="1" applyFill="1" applyBorder="1" applyAlignment="1">
      <alignment horizontal="left" vertical="center" wrapText="1"/>
    </xf>
    <xf numFmtId="49" fontId="24" fillId="0" borderId="8" xfId="57" applyNumberFormat="1" applyFont="1" applyFill="1" applyBorder="1" applyAlignment="1">
      <alignment horizontal="center" vertical="center" wrapText="1"/>
    </xf>
    <xf numFmtId="49" fontId="44" fillId="0" borderId="7" xfId="57" applyNumberFormat="1" applyFont="1" applyFill="1" applyBorder="1" applyAlignment="1">
      <alignment horizontal="center" vertical="center" wrapText="1"/>
    </xf>
    <xf numFmtId="49" fontId="44" fillId="0" borderId="21" xfId="57" applyNumberFormat="1" applyFont="1" applyFill="1" applyBorder="1" applyAlignment="1">
      <alignment horizontal="center" vertical="center" wrapText="1"/>
    </xf>
    <xf numFmtId="0" fontId="44" fillId="0" borderId="13" xfId="85" applyFont="1" applyFill="1" applyBorder="1" applyAlignment="1">
      <alignment horizontal="left" vertical="center" wrapText="1"/>
    </xf>
    <xf numFmtId="1" fontId="43" fillId="0" borderId="7" xfId="47" applyNumberFormat="1" applyFont="1" applyFill="1" applyBorder="1" applyAlignment="1">
      <alignment horizontal="center" vertical="center"/>
    </xf>
    <xf numFmtId="1" fontId="44" fillId="0" borderId="7" xfId="47" applyNumberFormat="1" applyFont="1" applyFill="1" applyBorder="1" applyAlignment="1">
      <alignment horizontal="center" vertical="center"/>
    </xf>
    <xf numFmtId="0" fontId="44" fillId="0" borderId="13" xfId="57" applyFont="1" applyFill="1" applyBorder="1" applyAlignment="1">
      <alignment horizontal="left" vertical="center" wrapText="1"/>
    </xf>
    <xf numFmtId="1" fontId="24" fillId="18" borderId="7" xfId="47" applyNumberFormat="1" applyFont="1" applyFill="1" applyBorder="1" applyAlignment="1">
      <alignment horizontal="center" vertical="center"/>
    </xf>
    <xf numFmtId="49" fontId="44" fillId="0" borderId="8" xfId="57" applyNumberFormat="1" applyFont="1" applyFill="1" applyBorder="1" applyAlignment="1">
      <alignment horizontal="center" vertical="center" wrapText="1"/>
    </xf>
    <xf numFmtId="0" fontId="24" fillId="0" borderId="8" xfId="85" applyFont="1" applyFill="1" applyBorder="1" applyAlignment="1">
      <alignment horizontal="left" vertical="center" wrapText="1"/>
    </xf>
    <xf numFmtId="1" fontId="24" fillId="0" borderId="7" xfId="47" applyNumberFormat="1" applyFont="1" applyFill="1" applyBorder="1" applyAlignment="1">
      <alignment horizontal="center" vertical="center"/>
    </xf>
    <xf numFmtId="49" fontId="44" fillId="0" borderId="8" xfId="85" applyNumberFormat="1" applyFont="1" applyFill="1" applyBorder="1" applyAlignment="1">
      <alignment horizontal="center" vertical="center" wrapText="1"/>
    </xf>
    <xf numFmtId="49" fontId="44" fillId="18" borderId="8" xfId="85" applyNumberFormat="1" applyFont="1" applyFill="1" applyBorder="1" applyAlignment="1">
      <alignment horizontal="center" vertical="center" wrapText="1"/>
    </xf>
    <xf numFmtId="1" fontId="42" fillId="18" borderId="16" xfId="47" applyNumberFormat="1" applyFont="1" applyFill="1" applyBorder="1" applyAlignment="1">
      <alignment horizontal="center" vertical="center"/>
    </xf>
    <xf numFmtId="49" fontId="24" fillId="18" borderId="8" xfId="85" applyNumberFormat="1" applyFont="1" applyFill="1" applyBorder="1" applyAlignment="1">
      <alignment horizontal="center" vertical="center" wrapText="1"/>
    </xf>
    <xf numFmtId="0" fontId="24" fillId="18" borderId="8" xfId="85" applyFont="1" applyFill="1" applyBorder="1" applyAlignment="1">
      <alignment horizontal="left" vertical="center" wrapText="1"/>
    </xf>
    <xf numFmtId="49" fontId="44" fillId="18" borderId="13" xfId="85" applyNumberFormat="1" applyFont="1" applyFill="1" applyBorder="1" applyAlignment="1">
      <alignment horizontal="center" vertical="center" wrapText="1"/>
    </xf>
    <xf numFmtId="49" fontId="44" fillId="18" borderId="21" xfId="85" applyNumberFormat="1" applyFont="1" applyFill="1" applyBorder="1" applyAlignment="1">
      <alignment horizontal="center" vertical="center" wrapText="1"/>
    </xf>
    <xf numFmtId="49" fontId="44" fillId="18" borderId="7" xfId="85" applyNumberFormat="1" applyFont="1" applyFill="1" applyBorder="1" applyAlignment="1">
      <alignment horizontal="center" vertical="center" wrapText="1"/>
    </xf>
    <xf numFmtId="49" fontId="24" fillId="18" borderId="7" xfId="85" applyNumberFormat="1" applyFont="1" applyFill="1" applyBorder="1" applyAlignment="1">
      <alignment horizontal="center" vertical="center" wrapText="1"/>
    </xf>
    <xf numFmtId="49" fontId="24" fillId="18" borderId="21" xfId="85" applyNumberFormat="1" applyFont="1" applyFill="1" applyBorder="1" applyAlignment="1">
      <alignment horizontal="center" vertical="center" wrapText="1"/>
    </xf>
    <xf numFmtId="1" fontId="44" fillId="0" borderId="8" xfId="0" applyNumberFormat="1" applyFont="1" applyBorder="1" applyAlignment="1">
      <alignment horizontal="left" vertical="center" wrapText="1"/>
    </xf>
    <xf numFmtId="1" fontId="42" fillId="18" borderId="8" xfId="47" applyNumberFormat="1" applyFont="1" applyFill="1" applyBorder="1" applyAlignment="1">
      <alignment horizontal="left" vertical="top"/>
    </xf>
    <xf numFmtId="1" fontId="77" fillId="18" borderId="7" xfId="63" applyNumberFormat="1" applyFont="1" applyFill="1" applyBorder="1" applyAlignment="1">
      <alignment horizontal="center" vertical="center"/>
    </xf>
    <xf numFmtId="0" fontId="44" fillId="18" borderId="8" xfId="85" applyFont="1" applyFill="1" applyBorder="1" applyAlignment="1">
      <alignment horizontal="center" vertical="center" wrapText="1"/>
    </xf>
    <xf numFmtId="49" fontId="76" fillId="18" borderId="8" xfId="57" applyNumberFormat="1" applyFont="1" applyFill="1" applyBorder="1" applyAlignment="1">
      <alignment horizontal="center" vertical="center" wrapText="1"/>
    </xf>
    <xf numFmtId="49" fontId="76" fillId="20" borderId="8" xfId="57" applyNumberFormat="1" applyFont="1" applyFill="1" applyBorder="1" applyAlignment="1">
      <alignment horizontal="center" vertical="center" wrapText="1"/>
    </xf>
    <xf numFmtId="0" fontId="44" fillId="20" borderId="8" xfId="85" applyFont="1" applyFill="1" applyBorder="1" applyAlignment="1">
      <alignment horizontal="center" vertical="center" wrapText="1"/>
    </xf>
    <xf numFmtId="1" fontId="32" fillId="18" borderId="0" xfId="57" applyNumberFormat="1" applyFont="1" applyFill="1"/>
    <xf numFmtId="49" fontId="44" fillId="18" borderId="16" xfId="57" applyNumberFormat="1" applyFont="1" applyFill="1" applyBorder="1" applyAlignment="1">
      <alignment horizontal="center" vertical="center" wrapText="1"/>
    </xf>
    <xf numFmtId="49" fontId="44" fillId="18" borderId="24" xfId="57" applyNumberFormat="1" applyFont="1" applyFill="1" applyBorder="1" applyAlignment="1">
      <alignment horizontal="center" vertical="center" wrapText="1"/>
    </xf>
    <xf numFmtId="49" fontId="44" fillId="18" borderId="9" xfId="57" applyNumberFormat="1" applyFont="1" applyFill="1" applyBorder="1" applyAlignment="1">
      <alignment horizontal="center" vertical="center" wrapText="1"/>
    </xf>
    <xf numFmtId="49" fontId="44" fillId="18" borderId="16" xfId="85" applyNumberFormat="1" applyFont="1" applyFill="1" applyBorder="1" applyAlignment="1">
      <alignment horizontal="center" vertical="center" wrapText="1"/>
    </xf>
    <xf numFmtId="49" fontId="44" fillId="18" borderId="24" xfId="85" applyNumberFormat="1" applyFont="1" applyFill="1" applyBorder="1" applyAlignment="1">
      <alignment horizontal="center" vertical="center" wrapText="1"/>
    </xf>
    <xf numFmtId="0" fontId="77" fillId="18" borderId="7" xfId="63" applyFont="1" applyFill="1" applyBorder="1" applyAlignment="1">
      <alignment horizontal="center" vertical="center"/>
    </xf>
    <xf numFmtId="49" fontId="44" fillId="0" borderId="7" xfId="85" applyNumberFormat="1" applyFont="1" applyFill="1" applyBorder="1" applyAlignment="1">
      <alignment horizontal="center" vertical="center" wrapText="1"/>
    </xf>
    <xf numFmtId="49" fontId="44" fillId="0" borderId="21" xfId="85" applyNumberFormat="1" applyFont="1" applyFill="1" applyBorder="1" applyAlignment="1">
      <alignment horizontal="center" vertical="center" wrapText="1"/>
    </xf>
    <xf numFmtId="1" fontId="78" fillId="18" borderId="7" xfId="63" applyNumberFormat="1" applyFont="1" applyFill="1" applyBorder="1" applyAlignment="1">
      <alignment horizontal="center" vertical="center"/>
    </xf>
    <xf numFmtId="1" fontId="77" fillId="0" borderId="7" xfId="63" applyNumberFormat="1" applyFont="1" applyFill="1" applyBorder="1" applyAlignment="1">
      <alignment horizontal="center" vertical="center"/>
    </xf>
    <xf numFmtId="2" fontId="42" fillId="18" borderId="7" xfId="47" applyNumberFormat="1" applyFont="1" applyFill="1" applyBorder="1" applyAlignment="1">
      <alignment horizontal="center" vertical="center"/>
    </xf>
    <xf numFmtId="2" fontId="44" fillId="18" borderId="7" xfId="47" applyNumberFormat="1" applyFont="1" applyFill="1" applyBorder="1" applyAlignment="1">
      <alignment horizontal="center" vertical="center"/>
    </xf>
    <xf numFmtId="2" fontId="44" fillId="0" borderId="7" xfId="47" applyNumberFormat="1" applyFont="1" applyFill="1" applyBorder="1" applyAlignment="1">
      <alignment horizontal="center" vertical="center"/>
    </xf>
    <xf numFmtId="49" fontId="24" fillId="0" borderId="8" xfId="85" applyNumberFormat="1" applyFont="1" applyFill="1" applyBorder="1" applyAlignment="1">
      <alignment horizontal="center" vertical="center" wrapText="1"/>
    </xf>
    <xf numFmtId="49" fontId="44" fillId="0" borderId="16" xfId="57" applyNumberFormat="1" applyFont="1" applyFill="1" applyBorder="1" applyAlignment="1">
      <alignment horizontal="center" vertical="center" wrapText="1"/>
    </xf>
    <xf numFmtId="49" fontId="44" fillId="0" borderId="24" xfId="57" applyNumberFormat="1" applyFont="1" applyFill="1" applyBorder="1" applyAlignment="1">
      <alignment horizontal="center" vertical="center" wrapText="1"/>
    </xf>
    <xf numFmtId="1" fontId="43" fillId="18" borderId="16" xfId="47" applyNumberFormat="1" applyFont="1" applyFill="1" applyBorder="1" applyAlignment="1">
      <alignment horizontal="center" vertical="center"/>
    </xf>
    <xf numFmtId="1" fontId="76" fillId="18" borderId="16" xfId="47" applyNumberFormat="1" applyFont="1" applyFill="1" applyBorder="1" applyAlignment="1">
      <alignment horizontal="center" vertical="center"/>
    </xf>
    <xf numFmtId="1" fontId="76" fillId="0" borderId="16" xfId="47" applyNumberFormat="1" applyFont="1" applyFill="1" applyBorder="1" applyAlignment="1">
      <alignment horizontal="center" vertical="center"/>
    </xf>
    <xf numFmtId="49" fontId="24" fillId="18" borderId="13" xfId="85" applyNumberFormat="1" applyFont="1" applyFill="1" applyBorder="1" applyAlignment="1">
      <alignment horizontal="center" vertical="center" wrapText="1"/>
    </xf>
    <xf numFmtId="49" fontId="24" fillId="18" borderId="16" xfId="85" applyNumberFormat="1" applyFont="1" applyFill="1" applyBorder="1" applyAlignment="1">
      <alignment horizontal="center" vertical="center" wrapText="1"/>
    </xf>
    <xf numFmtId="49" fontId="24" fillId="18" borderId="24" xfId="85" applyNumberFormat="1" applyFont="1" applyFill="1" applyBorder="1" applyAlignment="1">
      <alignment horizontal="center" vertical="center" wrapText="1"/>
    </xf>
    <xf numFmtId="0" fontId="24" fillId="18" borderId="13" xfId="85" applyFont="1" applyFill="1" applyBorder="1" applyAlignment="1">
      <alignment horizontal="left" vertical="center" wrapText="1"/>
    </xf>
    <xf numFmtId="1" fontId="43" fillId="0" borderId="16" xfId="47" applyNumberFormat="1" applyFont="1" applyFill="1" applyBorder="1" applyAlignment="1">
      <alignment horizontal="center" vertical="center"/>
    </xf>
    <xf numFmtId="1" fontId="75" fillId="18" borderId="16" xfId="47" applyNumberFormat="1" applyFont="1" applyFill="1" applyBorder="1" applyAlignment="1">
      <alignment horizontal="center" vertical="center"/>
    </xf>
    <xf numFmtId="0" fontId="44" fillId="19" borderId="13" xfId="85" applyFont="1" applyFill="1" applyBorder="1" applyAlignment="1">
      <alignment horizontal="left" vertical="center" wrapText="1"/>
    </xf>
    <xf numFmtId="1" fontId="24" fillId="18" borderId="16" xfId="47" applyNumberFormat="1" applyFont="1" applyFill="1" applyBorder="1" applyAlignment="1">
      <alignment horizontal="center" vertical="center"/>
    </xf>
    <xf numFmtId="0" fontId="44" fillId="18" borderId="17" xfId="57" applyFont="1" applyFill="1" applyBorder="1" applyAlignment="1">
      <alignment horizontal="center" vertical="center" wrapText="1"/>
    </xf>
    <xf numFmtId="49" fontId="44" fillId="18" borderId="33" xfId="57" applyNumberFormat="1" applyFont="1" applyFill="1" applyBorder="1" applyAlignment="1">
      <alignment horizontal="center" vertical="center" wrapText="1"/>
    </xf>
    <xf numFmtId="49" fontId="44" fillId="18" borderId="34" xfId="57" applyNumberFormat="1" applyFont="1" applyFill="1" applyBorder="1" applyAlignment="1">
      <alignment horizontal="center" vertical="center" wrapText="1"/>
    </xf>
    <xf numFmtId="0" fontId="24" fillId="18" borderId="17" xfId="57" applyFont="1" applyFill="1" applyBorder="1" applyAlignment="1">
      <alignment horizontal="center" vertical="center" wrapText="1"/>
    </xf>
    <xf numFmtId="1" fontId="43" fillId="18" borderId="33" xfId="57" applyNumberFormat="1" applyFont="1" applyFill="1" applyBorder="1" applyAlignment="1">
      <alignment horizontal="center" vertical="center"/>
    </xf>
    <xf numFmtId="1" fontId="43" fillId="0" borderId="33" xfId="57" applyNumberFormat="1" applyFont="1" applyFill="1" applyBorder="1" applyAlignment="1">
      <alignment horizontal="center" vertical="center"/>
    </xf>
    <xf numFmtId="1" fontId="32" fillId="0" borderId="0" xfId="57" applyNumberFormat="1" applyFont="1" applyFill="1" applyAlignment="1" applyProtection="1"/>
    <xf numFmtId="1" fontId="69" fillId="0" borderId="0" xfId="57" applyNumberFormat="1" applyFont="1" applyFill="1" applyAlignment="1" applyProtection="1"/>
    <xf numFmtId="0" fontId="69" fillId="0" borderId="0" xfId="57" applyNumberFormat="1" applyFont="1" applyFill="1" applyAlignment="1" applyProtection="1"/>
    <xf numFmtId="2" fontId="32" fillId="0" borderId="0" xfId="57" applyNumberFormat="1" applyFont="1" applyFill="1" applyAlignment="1" applyProtection="1"/>
    <xf numFmtId="0" fontId="44" fillId="18" borderId="7" xfId="0" applyFont="1" applyFill="1" applyBorder="1" applyAlignment="1">
      <alignment horizontal="left" vertical="center" wrapText="1"/>
    </xf>
    <xf numFmtId="0" fontId="44" fillId="0" borderId="7" xfId="0" applyFont="1" applyBorder="1" applyAlignment="1">
      <alignment wrapText="1"/>
    </xf>
    <xf numFmtId="0" fontId="44" fillId="0" borderId="36" xfId="0" applyFont="1" applyFill="1" applyBorder="1" applyAlignment="1">
      <alignment horizontal="left" vertical="center" wrapText="1"/>
    </xf>
    <xf numFmtId="0" fontId="44" fillId="0" borderId="8" xfId="0" applyFont="1" applyFill="1" applyBorder="1" applyAlignment="1">
      <alignment horizontal="left" vertical="center" wrapText="1"/>
    </xf>
    <xf numFmtId="0" fontId="44" fillId="0" borderId="8" xfId="0" applyFont="1" applyBorder="1" applyAlignment="1">
      <alignment wrapText="1"/>
    </xf>
    <xf numFmtId="0" fontId="20" fillId="0" borderId="7" xfId="0" applyFont="1" applyBorder="1" applyAlignment="1">
      <alignment horizontal="left" vertical="center" wrapText="1"/>
    </xf>
    <xf numFmtId="0" fontId="32" fillId="0" borderId="0" xfId="0" applyFont="1"/>
    <xf numFmtId="0" fontId="19" fillId="0" borderId="7" xfId="0" applyFont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1" fontId="32" fillId="0" borderId="7" xfId="0" applyNumberFormat="1" applyFont="1" applyBorder="1" applyAlignment="1">
      <alignment horizontal="left" vertical="center" wrapText="1"/>
    </xf>
    <xf numFmtId="1" fontId="32" fillId="0" borderId="7" xfId="0" applyNumberFormat="1" applyFont="1" applyFill="1" applyBorder="1" applyAlignment="1">
      <alignment horizontal="left" vertical="center" wrapText="1"/>
    </xf>
    <xf numFmtId="1" fontId="32" fillId="0" borderId="14" xfId="0" applyNumberFormat="1" applyFont="1" applyBorder="1" applyAlignment="1">
      <alignment horizontal="left" vertical="center" wrapText="1"/>
    </xf>
    <xf numFmtId="1" fontId="21" fillId="0" borderId="26" xfId="0" applyNumberFormat="1" applyFont="1" applyBorder="1" applyAlignment="1">
      <alignment horizontal="center"/>
    </xf>
    <xf numFmtId="1" fontId="21" fillId="0" borderId="31" xfId="0" applyNumberFormat="1" applyFont="1" applyBorder="1" applyAlignment="1">
      <alignment horizontal="center"/>
    </xf>
    <xf numFmtId="1" fontId="21" fillId="0" borderId="28" xfId="0" applyNumberFormat="1" applyFont="1" applyBorder="1" applyAlignment="1">
      <alignment horizontal="center"/>
    </xf>
    <xf numFmtId="1" fontId="21" fillId="0" borderId="29" xfId="0" applyNumberFormat="1" applyFont="1" applyBorder="1" applyAlignment="1">
      <alignment horizontal="center"/>
    </xf>
    <xf numFmtId="1" fontId="21" fillId="0" borderId="32" xfId="0" applyNumberFormat="1" applyFont="1" applyBorder="1" applyAlignment="1">
      <alignment horizontal="center"/>
    </xf>
    <xf numFmtId="0" fontId="32" fillId="18" borderId="8" xfId="85" applyFont="1" applyFill="1" applyBorder="1" applyAlignment="1">
      <alignment horizontal="left" vertical="center" wrapText="1"/>
    </xf>
    <xf numFmtId="0" fontId="32" fillId="0" borderId="7" xfId="0" applyFont="1" applyBorder="1" applyAlignment="1">
      <alignment horizontal="left" wrapText="1"/>
    </xf>
    <xf numFmtId="0" fontId="32" fillId="18" borderId="13" xfId="85" applyFont="1" applyFill="1" applyBorder="1" applyAlignment="1">
      <alignment horizontal="left" vertical="center" wrapText="1"/>
    </xf>
    <xf numFmtId="49" fontId="32" fillId="0" borderId="8" xfId="0" applyNumberFormat="1" applyFont="1" applyBorder="1" applyAlignment="1">
      <alignment vertical="center"/>
    </xf>
    <xf numFmtId="164" fontId="32" fillId="0" borderId="9" xfId="0" applyNumberFormat="1" applyFont="1" applyBorder="1" applyAlignment="1">
      <alignment vertical="center"/>
    </xf>
    <xf numFmtId="49" fontId="32" fillId="0" borderId="8" xfId="0" applyNumberFormat="1" applyFont="1" applyFill="1" applyBorder="1" applyAlignment="1">
      <alignment vertical="center"/>
    </xf>
    <xf numFmtId="164" fontId="31" fillId="0" borderId="9" xfId="0" applyNumberFormat="1" applyFont="1" applyBorder="1" applyAlignment="1">
      <alignment vertical="center"/>
    </xf>
    <xf numFmtId="49" fontId="32" fillId="0" borderId="8" xfId="0" applyNumberFormat="1" applyFont="1" applyBorder="1"/>
    <xf numFmtId="1" fontId="32" fillId="0" borderId="16" xfId="0" applyNumberFormat="1" applyFont="1" applyBorder="1" applyAlignment="1">
      <alignment horizontal="center"/>
    </xf>
    <xf numFmtId="1" fontId="32" fillId="0" borderId="16" xfId="0" applyNumberFormat="1" applyFont="1" applyFill="1" applyBorder="1" applyAlignment="1">
      <alignment horizontal="center"/>
    </xf>
    <xf numFmtId="0" fontId="32" fillId="0" borderId="0" xfId="0" applyFont="1" applyBorder="1"/>
    <xf numFmtId="1" fontId="31" fillId="0" borderId="0" xfId="0" applyNumberFormat="1" applyFont="1" applyBorder="1" applyAlignment="1">
      <alignment horizontal="center" vertical="center"/>
    </xf>
    <xf numFmtId="164" fontId="31" fillId="18" borderId="0" xfId="0" applyNumberFormat="1" applyFont="1" applyFill="1" applyBorder="1" applyAlignment="1">
      <alignment horizontal="center" vertical="center"/>
    </xf>
    <xf numFmtId="164" fontId="31" fillId="0" borderId="0" xfId="0" applyNumberFormat="1" applyFont="1" applyBorder="1" applyAlignment="1">
      <alignment vertical="center"/>
    </xf>
    <xf numFmtId="0" fontId="43" fillId="18" borderId="0" xfId="0" applyFont="1" applyFill="1" applyBorder="1" applyAlignment="1">
      <alignment horizontal="left" vertical="center"/>
    </xf>
    <xf numFmtId="1" fontId="43" fillId="18" borderId="0" xfId="0" applyNumberFormat="1" applyFont="1" applyFill="1" applyBorder="1" applyAlignment="1">
      <alignment vertical="center"/>
    </xf>
    <xf numFmtId="164" fontId="43" fillId="18" borderId="0" xfId="0" applyNumberFormat="1" applyFont="1" applyFill="1" applyBorder="1" applyAlignment="1">
      <alignment vertical="center"/>
    </xf>
    <xf numFmtId="1" fontId="43" fillId="0" borderId="0" xfId="59" applyNumberFormat="1" applyFont="1" applyFill="1" applyBorder="1" applyAlignment="1">
      <alignment vertical="center"/>
    </xf>
    <xf numFmtId="1" fontId="43" fillId="0" borderId="0" xfId="0" applyNumberFormat="1" applyFont="1" applyBorder="1" applyAlignment="1">
      <alignment vertical="center"/>
    </xf>
    <xf numFmtId="164" fontId="43" fillId="0" borderId="0" xfId="0" applyNumberFormat="1" applyFont="1" applyFill="1" applyBorder="1" applyAlignment="1">
      <alignment vertical="center"/>
    </xf>
    <xf numFmtId="0" fontId="44" fillId="18" borderId="0" xfId="57" applyFont="1" applyFill="1" applyBorder="1" applyAlignment="1">
      <alignment horizontal="center" vertical="center" wrapText="1"/>
    </xf>
    <xf numFmtId="49" fontId="44" fillId="18" borderId="0" xfId="57" applyNumberFormat="1" applyFont="1" applyFill="1" applyBorder="1" applyAlignment="1">
      <alignment horizontal="center" vertical="center" wrapText="1"/>
    </xf>
    <xf numFmtId="0" fontId="24" fillId="18" borderId="0" xfId="57" applyFont="1" applyFill="1" applyBorder="1" applyAlignment="1">
      <alignment horizontal="center" vertical="center" wrapText="1"/>
    </xf>
    <xf numFmtId="1" fontId="43" fillId="18" borderId="0" xfId="57" applyNumberFormat="1" applyFont="1" applyFill="1" applyBorder="1" applyAlignment="1">
      <alignment horizontal="center" vertical="center"/>
    </xf>
    <xf numFmtId="0" fontId="32" fillId="18" borderId="14" xfId="85" applyFont="1" applyFill="1" applyBorder="1" applyAlignment="1">
      <alignment horizontal="left" vertical="center" wrapText="1"/>
    </xf>
    <xf numFmtId="49" fontId="32" fillId="0" borderId="13" xfId="0" applyNumberFormat="1" applyFont="1" applyBorder="1"/>
    <xf numFmtId="1" fontId="32" fillId="0" borderId="19" xfId="0" applyNumberFormat="1" applyFont="1" applyBorder="1" applyAlignment="1">
      <alignment horizontal="left" vertical="center" wrapText="1"/>
    </xf>
    <xf numFmtId="164" fontId="32" fillId="18" borderId="24" xfId="0" applyNumberFormat="1" applyFont="1" applyFill="1" applyBorder="1" applyAlignment="1">
      <alignment horizontal="center" vertical="center"/>
    </xf>
    <xf numFmtId="164" fontId="31" fillId="18" borderId="37" xfId="0" applyNumberFormat="1" applyFont="1" applyFill="1" applyBorder="1" applyAlignment="1">
      <alignment horizontal="center" vertical="center"/>
    </xf>
    <xf numFmtId="164" fontId="31" fillId="0" borderId="38" xfId="0" applyNumberFormat="1" applyFont="1" applyBorder="1" applyAlignment="1">
      <alignment vertical="center"/>
    </xf>
    <xf numFmtId="0" fontId="32" fillId="0" borderId="17" xfId="0" applyFont="1" applyBorder="1"/>
    <xf numFmtId="1" fontId="31" fillId="0" borderId="33" xfId="0" applyNumberFormat="1" applyFont="1" applyBorder="1" applyAlignment="1">
      <alignment horizontal="center" vertical="center"/>
    </xf>
    <xf numFmtId="164" fontId="31" fillId="18" borderId="34" xfId="0" applyNumberFormat="1" applyFont="1" applyFill="1" applyBorder="1" applyAlignment="1">
      <alignment horizontal="center" vertical="center"/>
    </xf>
    <xf numFmtId="164" fontId="31" fillId="0" borderId="35" xfId="0" applyNumberFormat="1" applyFont="1" applyBorder="1" applyAlignment="1">
      <alignment vertical="center"/>
    </xf>
    <xf numFmtId="0" fontId="32" fillId="0" borderId="43" xfId="0" applyFont="1" applyBorder="1"/>
    <xf numFmtId="1" fontId="31" fillId="0" borderId="44" xfId="0" applyNumberFormat="1" applyFont="1" applyBorder="1" applyAlignment="1">
      <alignment horizontal="center" vertical="center"/>
    </xf>
    <xf numFmtId="1" fontId="31" fillId="0" borderId="45" xfId="0" applyNumberFormat="1" applyFont="1" applyBorder="1" applyAlignment="1">
      <alignment horizontal="center" vertical="center"/>
    </xf>
    <xf numFmtId="1" fontId="31" fillId="0" borderId="45" xfId="0" applyNumberFormat="1" applyFont="1" applyFill="1" applyBorder="1" applyAlignment="1">
      <alignment horizontal="center" vertical="center"/>
    </xf>
    <xf numFmtId="164" fontId="31" fillId="18" borderId="46" xfId="0" applyNumberFormat="1" applyFont="1" applyFill="1" applyBorder="1" applyAlignment="1">
      <alignment horizontal="center" vertical="center"/>
    </xf>
    <xf numFmtId="164" fontId="31" fillId="0" borderId="47" xfId="0" applyNumberFormat="1" applyFont="1" applyBorder="1" applyAlignment="1">
      <alignment vertical="center"/>
    </xf>
    <xf numFmtId="1" fontId="31" fillId="0" borderId="33" xfId="0" applyNumberFormat="1" applyFont="1" applyFill="1" applyBorder="1" applyAlignment="1">
      <alignment horizontal="center" vertical="center"/>
    </xf>
    <xf numFmtId="164" fontId="31" fillId="0" borderId="42" xfId="0" applyNumberFormat="1" applyFont="1" applyBorder="1" applyAlignment="1">
      <alignment vertical="center"/>
    </xf>
    <xf numFmtId="49" fontId="32" fillId="0" borderId="36" xfId="0" applyNumberFormat="1" applyFont="1" applyBorder="1"/>
    <xf numFmtId="1" fontId="32" fillId="0" borderId="48" xfId="0" applyNumberFormat="1" applyFont="1" applyBorder="1" applyAlignment="1">
      <alignment horizontal="left" vertical="center" wrapText="1"/>
    </xf>
    <xf numFmtId="1" fontId="32" fillId="0" borderId="22" xfId="0" applyNumberFormat="1" applyFont="1" applyFill="1" applyBorder="1" applyAlignment="1">
      <alignment horizontal="center" vertical="center"/>
    </xf>
    <xf numFmtId="164" fontId="32" fillId="18" borderId="37" xfId="0" applyNumberFormat="1" applyFont="1" applyFill="1" applyBorder="1" applyAlignment="1">
      <alignment horizontal="center" vertical="center"/>
    </xf>
    <xf numFmtId="164" fontId="32" fillId="0" borderId="38" xfId="0" applyNumberFormat="1" applyFont="1" applyBorder="1" applyAlignment="1">
      <alignment vertical="center"/>
    </xf>
    <xf numFmtId="1" fontId="32" fillId="0" borderId="16" xfId="0" applyNumberFormat="1" applyFont="1" applyBorder="1" applyAlignment="1">
      <alignment horizontal="left" vertical="center" wrapText="1"/>
    </xf>
    <xf numFmtId="1" fontId="32" fillId="0" borderId="16" xfId="0" applyNumberFormat="1" applyFont="1" applyBorder="1" applyAlignment="1">
      <alignment horizontal="center" vertical="center"/>
    </xf>
    <xf numFmtId="1" fontId="31" fillId="0" borderId="50" xfId="0" applyNumberFormat="1" applyFont="1" applyBorder="1" applyAlignment="1">
      <alignment horizontal="center" vertical="center" wrapText="1"/>
    </xf>
    <xf numFmtId="1" fontId="31" fillId="0" borderId="33" xfId="0" applyNumberFormat="1" applyFont="1" applyBorder="1"/>
    <xf numFmtId="1" fontId="32" fillId="0" borderId="22" xfId="0" applyNumberFormat="1" applyFont="1" applyBorder="1" applyAlignment="1">
      <alignment horizontal="left" vertical="center" wrapText="1"/>
    </xf>
    <xf numFmtId="1" fontId="32" fillId="0" borderId="22" xfId="0" applyNumberFormat="1" applyFont="1" applyBorder="1" applyAlignment="1">
      <alignment horizontal="center" vertical="center"/>
    </xf>
    <xf numFmtId="1" fontId="32" fillId="0" borderId="48" xfId="0" applyNumberFormat="1" applyFont="1" applyBorder="1" applyAlignment="1">
      <alignment horizontal="center" vertical="center" wrapText="1"/>
    </xf>
    <xf numFmtId="1" fontId="32" fillId="0" borderId="19" xfId="0" applyNumberFormat="1" applyFont="1" applyBorder="1" applyAlignment="1">
      <alignment horizontal="center" vertical="center" wrapText="1"/>
    </xf>
    <xf numFmtId="49" fontId="32" fillId="0" borderId="13" xfId="0" applyNumberFormat="1" applyFont="1" applyBorder="1" applyAlignment="1">
      <alignment vertical="center"/>
    </xf>
    <xf numFmtId="49" fontId="32" fillId="0" borderId="36" xfId="0" applyNumberFormat="1" applyFont="1" applyBorder="1" applyAlignment="1">
      <alignment vertical="center"/>
    </xf>
    <xf numFmtId="0" fontId="34" fillId="0" borderId="0" xfId="0" applyFont="1" applyAlignment="1">
      <alignment horizontal="center" vertical="center" wrapText="1"/>
    </xf>
    <xf numFmtId="1" fontId="44" fillId="19" borderId="7" xfId="47" applyNumberFormat="1" applyFont="1" applyFill="1" applyBorder="1" applyAlignment="1">
      <alignment horizontal="center" vertical="center"/>
    </xf>
    <xf numFmtId="1" fontId="24" fillId="0" borderId="13" xfId="0" applyNumberFormat="1" applyFont="1" applyBorder="1" applyAlignment="1">
      <alignment horizontal="center" vertical="center"/>
    </xf>
    <xf numFmtId="1" fontId="24" fillId="0" borderId="17" xfId="0" applyNumberFormat="1" applyFont="1" applyBorder="1" applyAlignment="1">
      <alignment horizontal="center" vertical="center"/>
    </xf>
    <xf numFmtId="0" fontId="25" fillId="0" borderId="0" xfId="57" applyNumberFormat="1" applyFont="1" applyFill="1" applyBorder="1" applyAlignment="1" applyProtection="1">
      <alignment horizontal="left" vertical="top" wrapText="1"/>
    </xf>
    <xf numFmtId="0" fontId="31" fillId="0" borderId="0" xfId="57" applyNumberFormat="1" applyFont="1" applyFill="1" applyBorder="1" applyAlignment="1" applyProtection="1">
      <alignment horizontal="left" vertical="top" wrapText="1"/>
    </xf>
    <xf numFmtId="0" fontId="19" fillId="0" borderId="0" xfId="0" applyFont="1"/>
    <xf numFmtId="1" fontId="44" fillId="0" borderId="0" xfId="0" applyNumberFormat="1" applyFont="1" applyAlignment="1"/>
    <xf numFmtId="0" fontId="44" fillId="0" borderId="0" xfId="0" applyFont="1"/>
    <xf numFmtId="0" fontId="81" fillId="0" borderId="0" xfId="0" applyFont="1" applyAlignment="1">
      <alignment horizontal="left"/>
    </xf>
    <xf numFmtId="0" fontId="44" fillId="18" borderId="14" xfId="0" applyFont="1" applyFill="1" applyBorder="1" applyAlignment="1">
      <alignment horizontal="left" vertical="center" wrapText="1"/>
    </xf>
    <xf numFmtId="1" fontId="24" fillId="18" borderId="33" xfId="57" applyNumberFormat="1" applyFont="1" applyFill="1" applyBorder="1" applyAlignment="1">
      <alignment horizontal="center" vertical="center"/>
    </xf>
    <xf numFmtId="1" fontId="32" fillId="19" borderId="7" xfId="0" applyNumberFormat="1" applyFont="1" applyFill="1" applyBorder="1" applyAlignment="1">
      <alignment horizontal="center" vertical="center"/>
    </xf>
    <xf numFmtId="1" fontId="43" fillId="18" borderId="34" xfId="57" applyNumberFormat="1" applyFont="1" applyFill="1" applyBorder="1" applyAlignment="1">
      <alignment horizontal="center" vertical="center"/>
    </xf>
    <xf numFmtId="1" fontId="43" fillId="18" borderId="20" xfId="57" applyNumberFormat="1" applyFont="1" applyFill="1" applyBorder="1" applyAlignment="1">
      <alignment horizontal="center" vertical="center"/>
    </xf>
    <xf numFmtId="1" fontId="43" fillId="18" borderId="52" xfId="47" applyNumberFormat="1" applyFont="1" applyFill="1" applyBorder="1" applyAlignment="1">
      <alignment horizontal="center" vertical="center"/>
    </xf>
    <xf numFmtId="164" fontId="32" fillId="19" borderId="7" xfId="0" applyNumberFormat="1" applyFont="1" applyFill="1" applyBorder="1" applyAlignment="1">
      <alignment horizontal="center" vertical="center"/>
    </xf>
    <xf numFmtId="1" fontId="32" fillId="19" borderId="9" xfId="0" applyNumberFormat="1" applyFont="1" applyFill="1" applyBorder="1" applyAlignment="1">
      <alignment horizontal="center" vertical="center"/>
    </xf>
    <xf numFmtId="1" fontId="33" fillId="0" borderId="0" xfId="0" applyNumberFormat="1" applyFont="1"/>
    <xf numFmtId="165" fontId="33" fillId="0" borderId="0" xfId="0" applyNumberFormat="1" applyFont="1"/>
    <xf numFmtId="1" fontId="43" fillId="19" borderId="33" xfId="57" applyNumberFormat="1" applyFont="1" applyFill="1" applyBorder="1" applyAlignment="1">
      <alignment horizontal="center" vertical="center"/>
    </xf>
    <xf numFmtId="0" fontId="32" fillId="18" borderId="7" xfId="57" applyFont="1" applyFill="1" applyBorder="1" applyAlignment="1">
      <alignment horizontal="left" vertical="center" wrapText="1"/>
    </xf>
    <xf numFmtId="1" fontId="24" fillId="19" borderId="7" xfId="47" applyNumberFormat="1" applyFont="1" applyFill="1" applyBorder="1" applyAlignment="1">
      <alignment horizontal="center" vertical="center"/>
    </xf>
    <xf numFmtId="1" fontId="42" fillId="19" borderId="16" xfId="47" applyNumberFormat="1" applyFont="1" applyFill="1" applyBorder="1" applyAlignment="1">
      <alignment horizontal="center" vertical="center"/>
    </xf>
    <xf numFmtId="0" fontId="44" fillId="19" borderId="0" xfId="0" applyFont="1" applyFill="1"/>
    <xf numFmtId="164" fontId="42" fillId="19" borderId="0" xfId="0" applyNumberFormat="1" applyFont="1" applyFill="1"/>
    <xf numFmtId="1" fontId="0" fillId="19" borderId="0" xfId="0" applyNumberFormat="1" applyFill="1"/>
    <xf numFmtId="1" fontId="43" fillId="18" borderId="14" xfId="47" applyNumberFormat="1" applyFont="1" applyFill="1" applyBorder="1" applyAlignment="1">
      <alignment horizontal="center" vertical="center"/>
    </xf>
    <xf numFmtId="1" fontId="43" fillId="18" borderId="9" xfId="47" applyNumberFormat="1" applyFont="1" applyFill="1" applyBorder="1" applyAlignment="1">
      <alignment horizontal="center" vertical="center"/>
    </xf>
    <xf numFmtId="0" fontId="44" fillId="0" borderId="0" xfId="0" applyFont="1" applyBorder="1" applyAlignment="1">
      <alignment wrapText="1"/>
    </xf>
    <xf numFmtId="1" fontId="43" fillId="18" borderId="42" xfId="47" applyNumberFormat="1" applyFont="1" applyFill="1" applyBorder="1" applyAlignment="1">
      <alignment horizontal="center" vertical="center"/>
    </xf>
    <xf numFmtId="0" fontId="44" fillId="0" borderId="13" xfId="0" applyFont="1" applyBorder="1" applyAlignment="1">
      <alignment vertical="center" wrapText="1"/>
    </xf>
    <xf numFmtId="0" fontId="44" fillId="18" borderId="7" xfId="57" applyFont="1" applyFill="1" applyBorder="1" applyAlignment="1">
      <alignment horizontal="left" vertical="center" wrapText="1"/>
    </xf>
    <xf numFmtId="0" fontId="44" fillId="19" borderId="7" xfId="57" applyFont="1" applyFill="1" applyBorder="1" applyAlignment="1">
      <alignment horizontal="left" vertical="center" wrapText="1"/>
    </xf>
    <xf numFmtId="0" fontId="44" fillId="19" borderId="8" xfId="57" applyFont="1" applyFill="1" applyBorder="1" applyAlignment="1">
      <alignment horizontal="left" vertical="center" wrapText="1"/>
    </xf>
    <xf numFmtId="0" fontId="44" fillId="18" borderId="14" xfId="85" applyFont="1" applyFill="1" applyBorder="1" applyAlignment="1">
      <alignment horizontal="left" vertical="center" wrapText="1"/>
    </xf>
    <xf numFmtId="0" fontId="44" fillId="0" borderId="7" xfId="57" applyFont="1" applyFill="1" applyBorder="1" applyAlignment="1">
      <alignment horizontal="left" vertical="center" wrapText="1"/>
    </xf>
    <xf numFmtId="1" fontId="43" fillId="0" borderId="9" xfId="47" applyNumberFormat="1" applyFont="1" applyFill="1" applyBorder="1" applyAlignment="1">
      <alignment horizontal="center" vertical="center"/>
    </xf>
    <xf numFmtId="49" fontId="44" fillId="18" borderId="9" xfId="85" applyNumberFormat="1" applyFont="1" applyFill="1" applyBorder="1" applyAlignment="1">
      <alignment horizontal="center" vertical="center" wrapText="1"/>
    </xf>
    <xf numFmtId="0" fontId="24" fillId="18" borderId="17" xfId="57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79" fillId="0" borderId="0" xfId="0" applyFont="1" applyAlignment="1"/>
    <xf numFmtId="1" fontId="31" fillId="0" borderId="0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32" fillId="18" borderId="7" xfId="89" applyFont="1" applyFill="1" applyBorder="1" applyAlignment="1">
      <alignment horizontal="left" vertical="center" wrapText="1"/>
    </xf>
    <xf numFmtId="0" fontId="32" fillId="0" borderId="7" xfId="89" applyFont="1" applyFill="1" applyBorder="1" applyAlignment="1">
      <alignment horizontal="left" vertical="center" wrapText="1"/>
    </xf>
    <xf numFmtId="0" fontId="32" fillId="19" borderId="7" xfId="57" applyFont="1" applyFill="1" applyBorder="1" applyAlignment="1">
      <alignment horizontal="left" vertical="center" wrapText="1"/>
    </xf>
    <xf numFmtId="0" fontId="32" fillId="0" borderId="8" xfId="57" applyFont="1" applyFill="1" applyBorder="1" applyAlignment="1">
      <alignment horizontal="left" vertical="center" wrapText="1"/>
    </xf>
    <xf numFmtId="0" fontId="32" fillId="18" borderId="8" xfId="57" applyFont="1" applyFill="1" applyBorder="1" applyAlignment="1">
      <alignment horizontal="left" vertical="center" wrapText="1"/>
    </xf>
    <xf numFmtId="0" fontId="32" fillId="0" borderId="36" xfId="0" applyFont="1" applyFill="1" applyBorder="1" applyAlignment="1">
      <alignment horizontal="left" vertical="center" wrapText="1"/>
    </xf>
    <xf numFmtId="1" fontId="35" fillId="18" borderId="7" xfId="47" applyNumberFormat="1" applyFont="1" applyFill="1" applyBorder="1" applyAlignment="1">
      <alignment horizontal="left" vertical="top" wrapText="1"/>
    </xf>
    <xf numFmtId="49" fontId="32" fillId="0" borderId="36" xfId="0" applyNumberFormat="1" applyFont="1" applyFill="1" applyBorder="1"/>
    <xf numFmtId="1" fontId="32" fillId="0" borderId="7" xfId="0" applyNumberFormat="1" applyFont="1" applyBorder="1" applyAlignment="1">
      <alignment horizontal="center"/>
    </xf>
    <xf numFmtId="1" fontId="32" fillId="0" borderId="7" xfId="0" applyNumberFormat="1" applyFont="1" applyFill="1" applyBorder="1" applyAlignment="1">
      <alignment horizontal="center"/>
    </xf>
    <xf numFmtId="49" fontId="32" fillId="0" borderId="30" xfId="0" applyNumberFormat="1" applyFont="1" applyBorder="1"/>
    <xf numFmtId="1" fontId="32" fillId="0" borderId="31" xfId="0" applyNumberFormat="1" applyFont="1" applyBorder="1" applyAlignment="1">
      <alignment horizontal="center"/>
    </xf>
    <xf numFmtId="1" fontId="32" fillId="0" borderId="31" xfId="0" applyNumberFormat="1" applyFont="1" applyFill="1" applyBorder="1" applyAlignment="1">
      <alignment horizontal="center"/>
    </xf>
    <xf numFmtId="164" fontId="32" fillId="18" borderId="29" xfId="0" applyNumberFormat="1" applyFont="1" applyFill="1" applyBorder="1" applyAlignment="1">
      <alignment horizontal="center" vertical="center"/>
    </xf>
    <xf numFmtId="164" fontId="32" fillId="0" borderId="32" xfId="0" applyNumberFormat="1" applyFont="1" applyBorder="1" applyAlignment="1">
      <alignment vertical="center"/>
    </xf>
    <xf numFmtId="0" fontId="31" fillId="0" borderId="10" xfId="0" applyFont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1" fontId="31" fillId="0" borderId="11" xfId="0" applyNumberFormat="1" applyFont="1" applyFill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1" fontId="24" fillId="0" borderId="8" xfId="0" applyNumberFormat="1" applyFont="1" applyFill="1" applyBorder="1" applyAlignment="1">
      <alignment horizontal="left" vertical="center"/>
    </xf>
    <xf numFmtId="1" fontId="44" fillId="0" borderId="14" xfId="0" applyNumberFormat="1" applyFont="1" applyBorder="1" applyAlignment="1">
      <alignment horizontal="left" vertical="center" wrapText="1"/>
    </xf>
    <xf numFmtId="1" fontId="24" fillId="0" borderId="8" xfId="0" applyNumberFormat="1" applyFont="1" applyBorder="1" applyAlignment="1">
      <alignment horizontal="left" vertical="center"/>
    </xf>
    <xf numFmtId="1" fontId="31" fillId="0" borderId="15" xfId="0" applyNumberFormat="1" applyFont="1" applyBorder="1" applyAlignment="1">
      <alignment horizontal="left" vertical="center" wrapText="1"/>
    </xf>
    <xf numFmtId="0" fontId="32" fillId="18" borderId="13" xfId="85" applyFont="1" applyFill="1" applyBorder="1" applyAlignment="1">
      <alignment vertical="center" wrapText="1"/>
    </xf>
    <xf numFmtId="164" fontId="31" fillId="18" borderId="16" xfId="0" applyNumberFormat="1" applyFont="1" applyFill="1" applyBorder="1" applyAlignment="1">
      <alignment horizontal="center" vertical="center"/>
    </xf>
    <xf numFmtId="1" fontId="31" fillId="18" borderId="42" xfId="0" applyNumberFormat="1" applyFont="1" applyFill="1" applyBorder="1" applyAlignment="1">
      <alignment horizontal="center" vertical="center"/>
    </xf>
    <xf numFmtId="164" fontId="31" fillId="18" borderId="33" xfId="0" applyNumberFormat="1" applyFont="1" applyFill="1" applyBorder="1" applyAlignment="1">
      <alignment horizontal="center" vertical="center"/>
    </xf>
    <xf numFmtId="1" fontId="31" fillId="18" borderId="35" xfId="0" applyNumberFormat="1" applyFont="1" applyFill="1" applyBorder="1" applyAlignment="1">
      <alignment horizontal="center" vertical="center"/>
    </xf>
    <xf numFmtId="0" fontId="44" fillId="0" borderId="0" xfId="0" applyFont="1" applyFill="1"/>
    <xf numFmtId="1" fontId="44" fillId="0" borderId="0" xfId="0" applyNumberFormat="1" applyFont="1" applyFill="1"/>
    <xf numFmtId="164" fontId="44" fillId="0" borderId="0" xfId="0" applyNumberFormat="1" applyFont="1"/>
    <xf numFmtId="0" fontId="32" fillId="0" borderId="8" xfId="0" applyFont="1" applyFill="1" applyBorder="1" applyAlignment="1">
      <alignment vertical="top" wrapText="1"/>
    </xf>
    <xf numFmtId="0" fontId="31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horizontal="center"/>
    </xf>
    <xf numFmtId="0" fontId="32" fillId="0" borderId="8" xfId="0" applyFont="1" applyFill="1" applyBorder="1" applyAlignment="1">
      <alignment horizontal="left" wrapText="1"/>
    </xf>
    <xf numFmtId="0" fontId="31" fillId="0" borderId="8" xfId="0" applyFont="1" applyFill="1" applyBorder="1" applyAlignment="1">
      <alignment horizontal="left"/>
    </xf>
    <xf numFmtId="0" fontId="32" fillId="0" borderId="8" xfId="0" applyFont="1" applyFill="1" applyBorder="1" applyAlignment="1">
      <alignment horizontal="left"/>
    </xf>
    <xf numFmtId="0" fontId="36" fillId="0" borderId="8" xfId="0" applyFont="1" applyFill="1" applyBorder="1" applyAlignment="1">
      <alignment horizontal="center"/>
    </xf>
    <xf numFmtId="0" fontId="31" fillId="0" borderId="8" xfId="0" applyFont="1" applyFill="1" applyBorder="1" applyAlignment="1">
      <alignment horizontal="center"/>
    </xf>
    <xf numFmtId="0" fontId="36" fillId="0" borderId="8" xfId="0" applyFont="1" applyFill="1" applyBorder="1" applyAlignment="1">
      <alignment horizontal="center" wrapText="1"/>
    </xf>
    <xf numFmtId="0" fontId="79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wrapText="1"/>
    </xf>
    <xf numFmtId="0" fontId="83" fillId="0" borderId="0" xfId="0" applyFont="1" applyAlignment="1">
      <alignment horizontal="left"/>
    </xf>
    <xf numFmtId="0" fontId="82" fillId="0" borderId="8" xfId="91" applyFont="1" applyFill="1" applyBorder="1" applyAlignment="1"/>
    <xf numFmtId="3" fontId="31" fillId="0" borderId="7" xfId="0" applyNumberFormat="1" applyFont="1" applyFill="1" applyBorder="1" applyAlignment="1">
      <alignment horizontal="right" vertical="center"/>
    </xf>
    <xf numFmtId="166" fontId="31" fillId="0" borderId="7" xfId="0" applyNumberFormat="1" applyFont="1" applyFill="1" applyBorder="1" applyAlignment="1">
      <alignment horizontal="right" vertical="center"/>
    </xf>
    <xf numFmtId="3" fontId="31" fillId="0" borderId="9" xfId="0" applyNumberFormat="1" applyFont="1" applyFill="1" applyBorder="1" applyAlignment="1">
      <alignment horizontal="right" vertical="center"/>
    </xf>
    <xf numFmtId="0" fontId="35" fillId="0" borderId="8" xfId="91" applyFont="1" applyFill="1" applyBorder="1" applyAlignment="1"/>
    <xf numFmtId="3" fontId="32" fillId="0" borderId="7" xfId="0" applyNumberFormat="1" applyFont="1" applyFill="1" applyBorder="1" applyAlignment="1">
      <alignment horizontal="right" vertical="center"/>
    </xf>
    <xf numFmtId="166" fontId="32" fillId="0" borderId="7" xfId="0" applyNumberFormat="1" applyFont="1" applyFill="1" applyBorder="1" applyAlignment="1">
      <alignment horizontal="right" vertical="center"/>
    </xf>
    <xf numFmtId="3" fontId="32" fillId="0" borderId="9" xfId="0" applyNumberFormat="1" applyFont="1" applyFill="1" applyBorder="1" applyAlignment="1">
      <alignment horizontal="right" vertical="center"/>
    </xf>
    <xf numFmtId="0" fontId="35" fillId="0" borderId="8" xfId="91" applyFont="1" applyFill="1" applyBorder="1" applyAlignment="1">
      <alignment wrapText="1"/>
    </xf>
    <xf numFmtId="3" fontId="32" fillId="0" borderId="7" xfId="0" applyNumberFormat="1" applyFont="1" applyFill="1" applyBorder="1" applyAlignment="1">
      <alignment horizontal="righ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0" fillId="0" borderId="8" xfId="0" applyFill="1" applyBorder="1"/>
    <xf numFmtId="3" fontId="0" fillId="0" borderId="7" xfId="0" applyNumberFormat="1" applyFill="1" applyBorder="1" applyAlignment="1">
      <alignment horizontal="right"/>
    </xf>
    <xf numFmtId="166" fontId="0" fillId="0" borderId="7" xfId="0" applyNumberFormat="1" applyFill="1" applyBorder="1" applyAlignment="1">
      <alignment horizontal="right"/>
    </xf>
    <xf numFmtId="3" fontId="0" fillId="0" borderId="9" xfId="0" applyNumberFormat="1" applyFill="1" applyBorder="1" applyAlignment="1">
      <alignment horizontal="right"/>
    </xf>
    <xf numFmtId="0" fontId="37" fillId="0" borderId="0" xfId="0" applyFont="1" applyFill="1"/>
    <xf numFmtId="165" fontId="9" fillId="0" borderId="7" xfId="93" applyNumberFormat="1" applyBorder="1"/>
    <xf numFmtId="3" fontId="0" fillId="0" borderId="7" xfId="0" applyNumberFormat="1" applyFont="1" applyFill="1" applyBorder="1" applyAlignment="1">
      <alignment horizontal="right"/>
    </xf>
    <xf numFmtId="3" fontId="0" fillId="0" borderId="21" xfId="0" applyNumberFormat="1" applyFont="1" applyFill="1" applyBorder="1" applyAlignment="1">
      <alignment horizontal="right"/>
    </xf>
    <xf numFmtId="166" fontId="31" fillId="0" borderId="9" xfId="0" applyNumberFormat="1" applyFont="1" applyFill="1" applyBorder="1" applyAlignment="1">
      <alignment horizontal="right" vertical="center"/>
    </xf>
    <xf numFmtId="164" fontId="84" fillId="19" borderId="0" xfId="0" applyNumberFormat="1" applyFont="1" applyFill="1"/>
    <xf numFmtId="3" fontId="19" fillId="0" borderId="7" xfId="0" applyNumberFormat="1" applyFont="1" applyBorder="1" applyAlignment="1">
      <alignment horizontal="right" vertical="center" wrapText="1"/>
    </xf>
    <xf numFmtId="3" fontId="19" fillId="0" borderId="9" xfId="0" applyNumberFormat="1" applyFont="1" applyBorder="1" applyAlignment="1">
      <alignment horizontal="right" vertical="center" wrapText="1"/>
    </xf>
    <xf numFmtId="3" fontId="19" fillId="0" borderId="7" xfId="0" applyNumberFormat="1" applyFont="1" applyFill="1" applyBorder="1" applyAlignment="1">
      <alignment horizontal="right" vertical="center" wrapText="1"/>
    </xf>
    <xf numFmtId="3" fontId="19" fillId="0" borderId="9" xfId="0" applyNumberFormat="1" applyFont="1" applyFill="1" applyBorder="1" applyAlignment="1">
      <alignment horizontal="right" vertical="center" wrapText="1"/>
    </xf>
    <xf numFmtId="3" fontId="20" fillId="0" borderId="7" xfId="0" applyNumberFormat="1" applyFont="1" applyBorder="1" applyAlignment="1">
      <alignment horizontal="right" vertical="center" wrapText="1"/>
    </xf>
    <xf numFmtId="3" fontId="20" fillId="0" borderId="9" xfId="0" applyNumberFormat="1" applyFont="1" applyBorder="1" applyAlignment="1">
      <alignment horizontal="right" vertical="center" wrapText="1"/>
    </xf>
    <xf numFmtId="3" fontId="20" fillId="0" borderId="7" xfId="0" applyNumberFormat="1" applyFont="1" applyFill="1" applyBorder="1" applyAlignment="1">
      <alignment horizontal="right" vertical="center" wrapText="1"/>
    </xf>
    <xf numFmtId="3" fontId="20" fillId="0" borderId="9" xfId="0" applyNumberFormat="1" applyFont="1" applyFill="1" applyBorder="1" applyAlignment="1">
      <alignment horizontal="right" vertical="center" wrapText="1"/>
    </xf>
    <xf numFmtId="3" fontId="80" fillId="0" borderId="7" xfId="0" applyNumberFormat="1" applyFont="1" applyBorder="1" applyAlignment="1">
      <alignment horizontal="right" vertical="center" wrapText="1"/>
    </xf>
    <xf numFmtId="3" fontId="80" fillId="0" borderId="9" xfId="0" applyNumberFormat="1" applyFont="1" applyBorder="1" applyAlignment="1">
      <alignment horizontal="right" vertical="center" wrapText="1"/>
    </xf>
    <xf numFmtId="3" fontId="36" fillId="0" borderId="7" xfId="0" applyNumberFormat="1" applyFont="1" applyBorder="1" applyAlignment="1">
      <alignment horizontal="right" vertical="center" wrapText="1"/>
    </xf>
    <xf numFmtId="3" fontId="36" fillId="0" borderId="9" xfId="0" applyNumberFormat="1" applyFont="1" applyBorder="1" applyAlignment="1">
      <alignment horizontal="right" vertical="center" wrapText="1"/>
    </xf>
    <xf numFmtId="3" fontId="27" fillId="0" borderId="8" xfId="0" applyNumberFormat="1" applyFont="1" applyBorder="1" applyAlignment="1">
      <alignment horizontal="right" vertical="center" wrapText="1"/>
    </xf>
    <xf numFmtId="3" fontId="36" fillId="0" borderId="40" xfId="0" applyNumberFormat="1" applyFont="1" applyBorder="1" applyAlignment="1">
      <alignment horizontal="right" vertical="center" wrapText="1"/>
    </xf>
    <xf numFmtId="3" fontId="36" fillId="0" borderId="41" xfId="0" applyNumberFormat="1" applyFont="1" applyBorder="1" applyAlignment="1">
      <alignment horizontal="right" vertical="center" wrapText="1"/>
    </xf>
    <xf numFmtId="0" fontId="84" fillId="0" borderId="0" xfId="0" applyFont="1" applyAlignment="1">
      <alignment wrapText="1"/>
    </xf>
    <xf numFmtId="1" fontId="85" fillId="0" borderId="0" xfId="0" applyNumberFormat="1" applyFont="1" applyAlignment="1">
      <alignment horizontal="center"/>
    </xf>
    <xf numFmtId="1" fontId="84" fillId="0" borderId="0" xfId="0" applyNumberFormat="1" applyFont="1"/>
    <xf numFmtId="164" fontId="84" fillId="0" borderId="0" xfId="0" applyNumberFormat="1" applyFont="1" applyFill="1"/>
    <xf numFmtId="1" fontId="84" fillId="0" borderId="0" xfId="0" applyNumberFormat="1" applyFont="1" applyFill="1" applyAlignment="1">
      <alignment vertical="center"/>
    </xf>
    <xf numFmtId="1" fontId="86" fillId="0" borderId="0" xfId="0" applyNumberFormat="1" applyFont="1" applyFill="1" applyAlignment="1">
      <alignment vertical="center"/>
    </xf>
    <xf numFmtId="164" fontId="84" fillId="0" borderId="0" xfId="0" applyNumberFormat="1" applyFont="1" applyFill="1" applyAlignment="1">
      <alignment vertical="center"/>
    </xf>
    <xf numFmtId="1" fontId="87" fillId="19" borderId="0" xfId="0" applyNumberFormat="1" applyFont="1" applyFill="1"/>
    <xf numFmtId="164" fontId="87" fillId="0" borderId="0" xfId="0" applyNumberFormat="1" applyFont="1"/>
    <xf numFmtId="0" fontId="87" fillId="0" borderId="0" xfId="0" applyFont="1"/>
    <xf numFmtId="0" fontId="47" fillId="0" borderId="0" xfId="0" applyFont="1" applyFill="1" applyAlignment="1">
      <alignment horizontal="center" wrapText="1"/>
    </xf>
    <xf numFmtId="164" fontId="49" fillId="0" borderId="0" xfId="59" applyNumberFormat="1" applyFont="1" applyFill="1" applyAlignment="1">
      <alignment horizontal="center"/>
    </xf>
    <xf numFmtId="1" fontId="36" fillId="18" borderId="40" xfId="0" applyNumberFormat="1" applyFont="1" applyFill="1" applyBorder="1" applyAlignment="1" applyProtection="1">
      <alignment horizontal="center" vertical="center" wrapText="1"/>
    </xf>
    <xf numFmtId="164" fontId="36" fillId="0" borderId="40" xfId="0" applyNumberFormat="1" applyFont="1" applyFill="1" applyBorder="1" applyAlignment="1" applyProtection="1">
      <alignment horizontal="center" vertical="center" wrapText="1"/>
    </xf>
    <xf numFmtId="1" fontId="36" fillId="0" borderId="40" xfId="0" applyNumberFormat="1" applyFont="1" applyFill="1" applyBorder="1" applyAlignment="1" applyProtection="1">
      <alignment horizontal="center" vertical="center" wrapText="1"/>
    </xf>
    <xf numFmtId="1" fontId="88" fillId="18" borderId="40" xfId="0" applyNumberFormat="1" applyFont="1" applyFill="1" applyBorder="1" applyAlignment="1" applyProtection="1">
      <alignment horizontal="center" vertical="center" wrapText="1"/>
    </xf>
    <xf numFmtId="164" fontId="36" fillId="18" borderId="41" xfId="0" applyNumberFormat="1" applyFont="1" applyFill="1" applyBorder="1" applyAlignment="1" applyProtection="1">
      <alignment horizontal="center" vertical="center" wrapText="1"/>
    </xf>
    <xf numFmtId="0" fontId="74" fillId="0" borderId="36" xfId="0" applyFont="1" applyBorder="1"/>
    <xf numFmtId="0" fontId="74" fillId="0" borderId="22" xfId="0" applyFont="1" applyBorder="1" applyAlignment="1">
      <alignment wrapText="1"/>
    </xf>
    <xf numFmtId="3" fontId="74" fillId="0" borderId="22" xfId="0" applyNumberFormat="1" applyFont="1" applyBorder="1"/>
    <xf numFmtId="166" fontId="74" fillId="0" borderId="22" xfId="0" applyNumberFormat="1" applyFont="1" applyFill="1" applyBorder="1"/>
    <xf numFmtId="3" fontId="74" fillId="0" borderId="22" xfId="59" applyNumberFormat="1" applyFont="1" applyFill="1" applyBorder="1"/>
    <xf numFmtId="166" fontId="74" fillId="0" borderId="22" xfId="59" applyNumberFormat="1" applyFont="1" applyFill="1" applyBorder="1"/>
    <xf numFmtId="3" fontId="74" fillId="0" borderId="22" xfId="0" applyNumberFormat="1" applyFont="1" applyFill="1" applyBorder="1"/>
    <xf numFmtId="3" fontId="38" fillId="0" borderId="22" xfId="0" applyNumberFormat="1" applyFont="1" applyFill="1" applyBorder="1"/>
    <xf numFmtId="166" fontId="74" fillId="0" borderId="38" xfId="0" applyNumberFormat="1" applyFont="1" applyFill="1" applyBorder="1"/>
    <xf numFmtId="1" fontId="49" fillId="0" borderId="0" xfId="0" applyNumberFormat="1" applyFont="1"/>
    <xf numFmtId="0" fontId="74" fillId="0" borderId="8" xfId="0" applyFont="1" applyBorder="1"/>
    <xf numFmtId="0" fontId="74" fillId="0" borderId="7" xfId="0" applyFont="1" applyBorder="1" applyAlignment="1">
      <alignment wrapText="1"/>
    </xf>
    <xf numFmtId="3" fontId="74" fillId="0" borderId="7" xfId="0" applyNumberFormat="1" applyFont="1" applyBorder="1"/>
    <xf numFmtId="166" fontId="74" fillId="0" borderId="7" xfId="0" applyNumberFormat="1" applyFont="1" applyFill="1" applyBorder="1"/>
    <xf numFmtId="3" fontId="74" fillId="0" borderId="7" xfId="0" applyNumberFormat="1" applyFont="1" applyFill="1" applyBorder="1"/>
    <xf numFmtId="3" fontId="74" fillId="0" borderId="7" xfId="59" applyNumberFormat="1" applyFont="1" applyFill="1" applyBorder="1"/>
    <xf numFmtId="166" fontId="74" fillId="0" borderId="7" xfId="59" applyNumberFormat="1" applyFont="1" applyFill="1" applyBorder="1"/>
    <xf numFmtId="3" fontId="38" fillId="0" borderId="7" xfId="0" applyNumberFormat="1" applyFont="1" applyFill="1" applyBorder="1"/>
    <xf numFmtId="166" fontId="74" fillId="0" borderId="9" xfId="0" applyNumberFormat="1" applyFont="1" applyFill="1" applyBorder="1"/>
    <xf numFmtId="0" fontId="74" fillId="0" borderId="8" xfId="0" applyFont="1" applyFill="1" applyBorder="1"/>
    <xf numFmtId="0" fontId="74" fillId="0" borderId="7" xfId="0" applyFont="1" applyFill="1" applyBorder="1" applyAlignment="1">
      <alignment wrapText="1"/>
    </xf>
    <xf numFmtId="0" fontId="38" fillId="0" borderId="8" xfId="0" applyFont="1" applyBorder="1"/>
    <xf numFmtId="0" fontId="38" fillId="0" borderId="7" xfId="0" applyFont="1" applyBorder="1" applyAlignment="1">
      <alignment wrapText="1"/>
    </xf>
    <xf numFmtId="3" fontId="38" fillId="0" borderId="7" xfId="0" applyNumberFormat="1" applyFont="1" applyBorder="1"/>
    <xf numFmtId="166" fontId="38" fillId="0" borderId="7" xfId="0" applyNumberFormat="1" applyFont="1" applyFill="1" applyBorder="1"/>
    <xf numFmtId="3" fontId="40" fillId="0" borderId="7" xfId="0" applyNumberFormat="1" applyFont="1" applyFill="1" applyBorder="1"/>
    <xf numFmtId="0" fontId="38" fillId="0" borderId="8" xfId="0" applyFont="1" applyFill="1" applyBorder="1" applyAlignment="1">
      <alignment horizontal="right" wrapText="1"/>
    </xf>
    <xf numFmtId="0" fontId="38" fillId="0" borderId="7" xfId="0" applyFont="1" applyFill="1" applyBorder="1" applyAlignment="1">
      <alignment wrapText="1"/>
    </xf>
    <xf numFmtId="0" fontId="36" fillId="0" borderId="8" xfId="0" applyFont="1" applyBorder="1"/>
    <xf numFmtId="0" fontId="36" fillId="0" borderId="7" xfId="0" applyFont="1" applyBorder="1" applyAlignment="1">
      <alignment wrapText="1"/>
    </xf>
    <xf numFmtId="3" fontId="36" fillId="0" borderId="7" xfId="0" applyNumberFormat="1" applyFont="1" applyBorder="1"/>
    <xf numFmtId="3" fontId="36" fillId="0" borderId="7" xfId="0" applyNumberFormat="1" applyFont="1" applyFill="1" applyBorder="1"/>
    <xf numFmtId="166" fontId="36" fillId="0" borderId="7" xfId="0" applyNumberFormat="1" applyFont="1" applyFill="1" applyBorder="1"/>
    <xf numFmtId="3" fontId="40" fillId="0" borderId="7" xfId="59" applyNumberFormat="1" applyFont="1" applyFill="1" applyBorder="1"/>
    <xf numFmtId="166" fontId="40" fillId="0" borderId="7" xfId="59" applyNumberFormat="1" applyFont="1" applyFill="1" applyBorder="1"/>
    <xf numFmtId="3" fontId="40" fillId="0" borderId="7" xfId="0" applyNumberFormat="1" applyFont="1" applyBorder="1"/>
    <xf numFmtId="166" fontId="40" fillId="0" borderId="9" xfId="0" applyNumberFormat="1" applyFont="1" applyFill="1" applyBorder="1"/>
    <xf numFmtId="166" fontId="74" fillId="0" borderId="7" xfId="0" applyNumberFormat="1" applyFont="1" applyBorder="1"/>
    <xf numFmtId="0" fontId="40" fillId="0" borderId="8" xfId="0" applyFont="1" applyBorder="1"/>
    <xf numFmtId="0" fontId="40" fillId="0" borderId="7" xfId="0" applyFont="1" applyBorder="1" applyAlignment="1">
      <alignment wrapText="1"/>
    </xf>
    <xf numFmtId="166" fontId="40" fillId="0" borderId="7" xfId="0" applyNumberFormat="1" applyFont="1" applyFill="1" applyBorder="1"/>
    <xf numFmtId="1" fontId="51" fillId="0" borderId="0" xfId="0" applyNumberFormat="1" applyFont="1"/>
    <xf numFmtId="0" fontId="38" fillId="0" borderId="8" xfId="0" applyFont="1" applyFill="1" applyBorder="1"/>
    <xf numFmtId="166" fontId="36" fillId="0" borderId="7" xfId="0" applyNumberFormat="1" applyFont="1" applyBorder="1"/>
    <xf numFmtId="166" fontId="36" fillId="0" borderId="9" xfId="0" applyNumberFormat="1" applyFont="1" applyBorder="1"/>
    <xf numFmtId="166" fontId="38" fillId="0" borderId="7" xfId="0" applyNumberFormat="1" applyFont="1" applyBorder="1"/>
    <xf numFmtId="0" fontId="38" fillId="0" borderId="8" xfId="0" applyFont="1" applyBorder="1" applyAlignment="1">
      <alignment vertical="center"/>
    </xf>
    <xf numFmtId="0" fontId="38" fillId="0" borderId="7" xfId="0" applyFont="1" applyBorder="1" applyAlignment="1">
      <alignment vertical="center" wrapText="1"/>
    </xf>
    <xf numFmtId="3" fontId="38" fillId="0" borderId="7" xfId="0" applyNumberFormat="1" applyFont="1" applyBorder="1" applyAlignment="1">
      <alignment vertical="center"/>
    </xf>
    <xf numFmtId="166" fontId="38" fillId="0" borderId="7" xfId="0" applyNumberFormat="1" applyFont="1" applyFill="1" applyBorder="1" applyAlignment="1">
      <alignment vertical="center"/>
    </xf>
    <xf numFmtId="3" fontId="38" fillId="0" borderId="7" xfId="0" applyNumberFormat="1" applyFont="1" applyFill="1" applyBorder="1" applyAlignment="1">
      <alignment vertical="center"/>
    </xf>
    <xf numFmtId="3" fontId="40" fillId="0" borderId="7" xfId="0" applyNumberFormat="1" applyFont="1" applyFill="1" applyBorder="1" applyAlignment="1">
      <alignment vertical="center"/>
    </xf>
    <xf numFmtId="3" fontId="74" fillId="0" borderId="7" xfId="59" applyNumberFormat="1" applyFont="1" applyFill="1" applyBorder="1" applyAlignment="1">
      <alignment vertical="center"/>
    </xf>
    <xf numFmtId="166" fontId="74" fillId="0" borderId="7" xfId="59" applyNumberFormat="1" applyFont="1" applyFill="1" applyBorder="1" applyAlignment="1">
      <alignment vertical="center"/>
    </xf>
    <xf numFmtId="3" fontId="40" fillId="0" borderId="7" xfId="0" applyNumberFormat="1" applyFont="1" applyBorder="1" applyAlignment="1">
      <alignment vertical="center"/>
    </xf>
    <xf numFmtId="3" fontId="74" fillId="0" borderId="7" xfId="0" applyNumberFormat="1" applyFont="1" applyBorder="1" applyAlignment="1">
      <alignment vertical="center"/>
    </xf>
    <xf numFmtId="166" fontId="74" fillId="0" borderId="9" xfId="0" applyNumberFormat="1" applyFont="1" applyFill="1" applyBorder="1" applyAlignment="1">
      <alignment vertical="center"/>
    </xf>
    <xf numFmtId="0" fontId="74" fillId="0" borderId="8" xfId="59" applyFont="1" applyFill="1" applyBorder="1"/>
    <xf numFmtId="0" fontId="89" fillId="0" borderId="8" xfId="59" applyFont="1" applyFill="1" applyBorder="1"/>
    <xf numFmtId="3" fontId="89" fillId="0" borderId="7" xfId="59" applyNumberFormat="1" applyFont="1" applyFill="1" applyBorder="1"/>
    <xf numFmtId="0" fontId="89" fillId="0" borderId="8" xfId="59" applyFont="1" applyFill="1" applyBorder="1" applyAlignment="1">
      <alignment vertical="center"/>
    </xf>
    <xf numFmtId="3" fontId="89" fillId="0" borderId="7" xfId="59" applyNumberFormat="1" applyFont="1" applyFill="1" applyBorder="1" applyAlignment="1">
      <alignment vertical="center"/>
    </xf>
    <xf numFmtId="3" fontId="40" fillId="0" borderId="7" xfId="59" applyNumberFormat="1" applyFont="1" applyFill="1" applyBorder="1" applyAlignment="1">
      <alignment vertical="center"/>
    </xf>
    <xf numFmtId="0" fontId="74" fillId="0" borderId="8" xfId="0" applyFont="1" applyFill="1" applyBorder="1" applyAlignment="1">
      <alignment vertical="center"/>
    </xf>
    <xf numFmtId="0" fontId="74" fillId="0" borderId="7" xfId="0" applyFont="1" applyFill="1" applyBorder="1" applyAlignment="1">
      <alignment vertical="center" wrapText="1"/>
    </xf>
    <xf numFmtId="3" fontId="74" fillId="0" borderId="7" xfId="0" applyNumberFormat="1" applyFont="1" applyFill="1" applyBorder="1" applyAlignment="1">
      <alignment vertical="center"/>
    </xf>
    <xf numFmtId="166" fontId="74" fillId="0" borderId="7" xfId="0" applyNumberFormat="1" applyFont="1" applyFill="1" applyBorder="1" applyAlignment="1">
      <alignment vertical="center"/>
    </xf>
    <xf numFmtId="0" fontId="74" fillId="0" borderId="8" xfId="0" applyFont="1" applyBorder="1" applyAlignment="1">
      <alignment vertical="center"/>
    </xf>
    <xf numFmtId="0" fontId="74" fillId="0" borderId="7" xfId="0" applyFont="1" applyBorder="1" applyAlignment="1">
      <alignment vertical="center" wrapText="1"/>
    </xf>
    <xf numFmtId="0" fontId="74" fillId="0" borderId="8" xfId="59" applyFont="1" applyFill="1" applyBorder="1" applyAlignment="1">
      <alignment vertical="center"/>
    </xf>
    <xf numFmtId="3" fontId="74" fillId="0" borderId="7" xfId="90" applyNumberFormat="1" applyFont="1" applyFill="1" applyBorder="1" applyAlignment="1">
      <alignment vertical="center"/>
    </xf>
    <xf numFmtId="0" fontId="40" fillId="0" borderId="8" xfId="59" applyFont="1" applyFill="1" applyBorder="1" applyAlignment="1">
      <alignment vertical="center"/>
    </xf>
    <xf numFmtId="0" fontId="40" fillId="0" borderId="7" xfId="0" applyFont="1" applyBorder="1" applyAlignment="1">
      <alignment vertical="center" wrapText="1"/>
    </xf>
    <xf numFmtId="166" fontId="40" fillId="0" borderId="7" xfId="0" applyNumberFormat="1" applyFont="1" applyFill="1" applyBorder="1" applyAlignment="1">
      <alignment vertical="center"/>
    </xf>
    <xf numFmtId="0" fontId="74" fillId="0" borderId="8" xfId="0" applyFont="1" applyBorder="1" applyAlignment="1">
      <alignment horizontal="right" vertical="center"/>
    </xf>
    <xf numFmtId="0" fontId="38" fillId="0" borderId="8" xfId="0" applyFont="1" applyBorder="1" applyAlignment="1">
      <alignment horizontal="right" vertical="center"/>
    </xf>
    <xf numFmtId="166" fontId="40" fillId="0" borderId="9" xfId="0" applyNumberFormat="1" applyFont="1" applyFill="1" applyBorder="1" applyAlignment="1">
      <alignment vertical="center"/>
    </xf>
    <xf numFmtId="0" fontId="89" fillId="0" borderId="8" xfId="64" applyFont="1" applyBorder="1" applyAlignment="1">
      <alignment vertical="center"/>
    </xf>
    <xf numFmtId="166" fontId="40" fillId="0" borderId="21" xfId="0" applyNumberFormat="1" applyFont="1" applyFill="1" applyBorder="1" applyAlignment="1">
      <alignment vertical="center"/>
    </xf>
    <xf numFmtId="0" fontId="38" fillId="0" borderId="7" xfId="59" applyFont="1" applyBorder="1" applyAlignment="1">
      <alignment vertical="center" wrapText="1"/>
    </xf>
    <xf numFmtId="0" fontId="89" fillId="0" borderId="7" xfId="59" applyFont="1" applyBorder="1" applyAlignment="1">
      <alignment vertical="center" wrapText="1"/>
    </xf>
    <xf numFmtId="166" fontId="40" fillId="0" borderId="7" xfId="59" applyNumberFormat="1" applyFont="1" applyFill="1" applyBorder="1" applyAlignment="1">
      <alignment vertical="center"/>
    </xf>
    <xf numFmtId="165" fontId="8" fillId="0" borderId="7" xfId="94" applyNumberFormat="1" applyBorder="1"/>
    <xf numFmtId="0" fontId="38" fillId="0" borderId="13" xfId="0" applyFont="1" applyBorder="1" applyAlignment="1">
      <alignment vertical="center"/>
    </xf>
    <xf numFmtId="0" fontId="38" fillId="0" borderId="16" xfId="0" applyFont="1" applyBorder="1" applyAlignment="1">
      <alignment vertical="center" wrapText="1"/>
    </xf>
    <xf numFmtId="3" fontId="40" fillId="0" borderId="16" xfId="0" applyNumberFormat="1" applyFont="1" applyBorder="1" applyAlignment="1">
      <alignment vertical="center"/>
    </xf>
    <xf numFmtId="3" fontId="38" fillId="0" borderId="16" xfId="0" applyNumberFormat="1" applyFont="1" applyBorder="1" applyAlignment="1">
      <alignment vertical="center"/>
    </xf>
    <xf numFmtId="166" fontId="38" fillId="0" borderId="16" xfId="0" applyNumberFormat="1" applyFont="1" applyFill="1" applyBorder="1" applyAlignment="1">
      <alignment vertical="center"/>
    </xf>
    <xf numFmtId="3" fontId="38" fillId="0" borderId="16" xfId="0" applyNumberFormat="1" applyFont="1" applyFill="1" applyBorder="1" applyAlignment="1">
      <alignment vertical="center"/>
    </xf>
    <xf numFmtId="3" fontId="40" fillId="0" borderId="16" xfId="0" applyNumberFormat="1" applyFont="1" applyFill="1" applyBorder="1" applyAlignment="1">
      <alignment vertical="center"/>
    </xf>
    <xf numFmtId="3" fontId="74" fillId="0" borderId="16" xfId="59" applyNumberFormat="1" applyFont="1" applyFill="1" applyBorder="1" applyAlignment="1">
      <alignment vertical="center"/>
    </xf>
    <xf numFmtId="166" fontId="74" fillId="0" borderId="16" xfId="59" applyNumberFormat="1" applyFont="1" applyFill="1" applyBorder="1" applyAlignment="1">
      <alignment vertical="center"/>
    </xf>
    <xf numFmtId="3" fontId="74" fillId="0" borderId="16" xfId="0" applyNumberFormat="1" applyFont="1" applyBorder="1" applyAlignment="1">
      <alignment vertical="center"/>
    </xf>
    <xf numFmtId="166" fontId="74" fillId="0" borderId="42" xfId="0" applyNumberFormat="1" applyFont="1" applyFill="1" applyBorder="1" applyAlignment="1">
      <alignment vertical="center"/>
    </xf>
    <xf numFmtId="3" fontId="74" fillId="18" borderId="33" xfId="0" applyNumberFormat="1" applyFont="1" applyFill="1" applyBorder="1" applyAlignment="1">
      <alignment vertical="center"/>
    </xf>
    <xf numFmtId="166" fontId="74" fillId="18" borderId="33" xfId="0" applyNumberFormat="1" applyFont="1" applyFill="1" applyBorder="1" applyAlignment="1">
      <alignment vertical="center"/>
    </xf>
    <xf numFmtId="3" fontId="74" fillId="0" borderId="33" xfId="0" applyNumberFormat="1" applyFont="1" applyFill="1" applyBorder="1" applyAlignment="1">
      <alignment vertical="center"/>
    </xf>
    <xf numFmtId="3" fontId="74" fillId="0" borderId="33" xfId="59" applyNumberFormat="1" applyFont="1" applyFill="1" applyBorder="1" applyAlignment="1">
      <alignment vertical="center"/>
    </xf>
    <xf numFmtId="166" fontId="74" fillId="0" borderId="33" xfId="59" applyNumberFormat="1" applyFont="1" applyFill="1" applyBorder="1" applyAlignment="1">
      <alignment vertical="center"/>
    </xf>
    <xf numFmtId="3" fontId="38" fillId="0" borderId="33" xfId="0" applyNumberFormat="1" applyFont="1" applyFill="1" applyBorder="1" applyAlignment="1">
      <alignment vertical="center"/>
    </xf>
    <xf numFmtId="3" fontId="74" fillId="0" borderId="33" xfId="0" applyNumberFormat="1" applyFont="1" applyBorder="1" applyAlignment="1">
      <alignment vertical="center"/>
    </xf>
    <xf numFmtId="166" fontId="74" fillId="0" borderId="35" xfId="0" applyNumberFormat="1" applyFont="1" applyFill="1" applyBorder="1" applyAlignment="1">
      <alignment vertical="center"/>
    </xf>
    <xf numFmtId="3" fontId="74" fillId="18" borderId="45" xfId="0" applyNumberFormat="1" applyFont="1" applyFill="1" applyBorder="1" applyAlignment="1">
      <alignment vertical="center"/>
    </xf>
    <xf numFmtId="166" fontId="74" fillId="18" borderId="45" xfId="0" applyNumberFormat="1" applyFont="1" applyFill="1" applyBorder="1" applyAlignment="1">
      <alignment vertical="center"/>
    </xf>
    <xf numFmtId="3" fontId="74" fillId="0" borderId="45" xfId="0" applyNumberFormat="1" applyFont="1" applyFill="1" applyBorder="1" applyAlignment="1">
      <alignment vertical="center"/>
    </xf>
    <xf numFmtId="3" fontId="74" fillId="0" borderId="45" xfId="59" applyNumberFormat="1" applyFont="1" applyFill="1" applyBorder="1" applyAlignment="1">
      <alignment vertical="center"/>
    </xf>
    <xf numFmtId="166" fontId="74" fillId="0" borderId="45" xfId="59" applyNumberFormat="1" applyFont="1" applyFill="1" applyBorder="1" applyAlignment="1">
      <alignment vertical="center"/>
    </xf>
    <xf numFmtId="3" fontId="74" fillId="0" borderId="45" xfId="0" applyNumberFormat="1" applyFont="1" applyBorder="1" applyAlignment="1">
      <alignment vertical="center"/>
    </xf>
    <xf numFmtId="166" fontId="74" fillId="0" borderId="47" xfId="0" applyNumberFormat="1" applyFont="1" applyFill="1" applyBorder="1" applyAlignment="1">
      <alignment vertical="center"/>
    </xf>
    <xf numFmtId="1" fontId="43" fillId="0" borderId="0" xfId="0" applyNumberFormat="1" applyFont="1" applyFill="1" applyBorder="1" applyAlignment="1">
      <alignment vertical="center"/>
    </xf>
    <xf numFmtId="164" fontId="43" fillId="0" borderId="0" xfId="59" applyNumberFormat="1" applyFont="1" applyFill="1" applyBorder="1" applyAlignment="1">
      <alignment vertical="center"/>
    </xf>
    <xf numFmtId="0" fontId="90" fillId="0" borderId="0" xfId="0" applyFont="1"/>
    <xf numFmtId="0" fontId="79" fillId="0" borderId="0" xfId="0" applyFont="1"/>
    <xf numFmtId="1" fontId="79" fillId="0" borderId="0" xfId="0" applyNumberFormat="1" applyFont="1"/>
    <xf numFmtId="164" fontId="79" fillId="0" borderId="0" xfId="0" applyNumberFormat="1" applyFont="1" applyFill="1"/>
    <xf numFmtId="1" fontId="79" fillId="0" borderId="0" xfId="0" applyNumberFormat="1" applyFont="1" applyFill="1"/>
    <xf numFmtId="164" fontId="79" fillId="0" borderId="0" xfId="0" applyNumberFormat="1" applyFont="1"/>
    <xf numFmtId="0" fontId="91" fillId="0" borderId="7" xfId="95" quotePrefix="1" applyFont="1" applyBorder="1" applyAlignment="1">
      <alignment vertical="center" wrapText="1"/>
    </xf>
    <xf numFmtId="0" fontId="91" fillId="0" borderId="7" xfId="97" quotePrefix="1" applyFont="1" applyBorder="1" applyAlignment="1">
      <alignment vertical="center" wrapText="1"/>
    </xf>
    <xf numFmtId="0" fontId="91" fillId="0" borderId="7" xfId="98" quotePrefix="1" applyFont="1" applyBorder="1" applyAlignment="1">
      <alignment vertical="center" wrapText="1"/>
    </xf>
    <xf numFmtId="0" fontId="91" fillId="0" borderId="7" xfId="99" quotePrefix="1" applyFont="1" applyBorder="1" applyAlignment="1">
      <alignment vertical="center" wrapText="1"/>
    </xf>
    <xf numFmtId="0" fontId="91" fillId="0" borderId="7" xfId="100" quotePrefix="1" applyFont="1" applyBorder="1" applyAlignment="1">
      <alignment vertical="center" wrapText="1"/>
    </xf>
    <xf numFmtId="0" fontId="91" fillId="0" borderId="7" xfId="101" quotePrefix="1" applyFont="1" applyBorder="1" applyAlignment="1">
      <alignment vertical="center" wrapText="1"/>
    </xf>
    <xf numFmtId="0" fontId="32" fillId="0" borderId="7" xfId="56" applyFont="1" applyFill="1" applyBorder="1" applyAlignment="1">
      <alignment horizontal="left" vertical="center" wrapText="1"/>
    </xf>
    <xf numFmtId="0" fontId="32" fillId="0" borderId="8" xfId="85" applyFont="1" applyFill="1" applyBorder="1" applyAlignment="1">
      <alignment horizontal="left" vertical="center" wrapText="1"/>
    </xf>
    <xf numFmtId="0" fontId="73" fillId="18" borderId="16" xfId="57" applyNumberFormat="1" applyFont="1" applyFill="1" applyBorder="1" applyAlignment="1" applyProtection="1">
      <alignment horizontal="center" vertical="center" wrapText="1"/>
    </xf>
    <xf numFmtId="0" fontId="20" fillId="18" borderId="16" xfId="57" applyNumberFormat="1" applyFont="1" applyFill="1" applyBorder="1" applyAlignment="1" applyProtection="1">
      <alignment horizontal="center" vertical="center" wrapText="1"/>
    </xf>
    <xf numFmtId="3" fontId="33" fillId="0" borderId="0" xfId="0" applyNumberFormat="1" applyFont="1"/>
    <xf numFmtId="0" fontId="92" fillId="0" borderId="7" xfId="103" quotePrefix="1" applyFont="1" applyBorder="1" applyAlignment="1">
      <alignment vertical="center" wrapText="1"/>
    </xf>
    <xf numFmtId="0" fontId="92" fillId="0" borderId="7" xfId="104" quotePrefix="1" applyFont="1" applyBorder="1" applyAlignment="1">
      <alignment vertical="center" wrapText="1"/>
    </xf>
    <xf numFmtId="0" fontId="44" fillId="18" borderId="7" xfId="91" applyFont="1" applyFill="1" applyBorder="1" applyAlignment="1">
      <alignment horizontal="left" vertical="center" wrapText="1"/>
    </xf>
    <xf numFmtId="0" fontId="92" fillId="0" borderId="7" xfId="105" quotePrefix="1" applyFont="1" applyBorder="1" applyAlignment="1">
      <alignment vertical="center" wrapText="1"/>
    </xf>
    <xf numFmtId="0" fontId="92" fillId="0" borderId="7" xfId="106" quotePrefix="1" applyFont="1" applyBorder="1" applyAlignment="1">
      <alignment vertical="center" wrapText="1"/>
    </xf>
    <xf numFmtId="0" fontId="44" fillId="0" borderId="7" xfId="91" applyFont="1" applyFill="1" applyBorder="1" applyAlignment="1">
      <alignment horizontal="left" vertical="center" wrapText="1"/>
    </xf>
    <xf numFmtId="0" fontId="92" fillId="0" borderId="7" xfId="107" quotePrefix="1" applyFont="1" applyBorder="1" applyAlignment="1">
      <alignment vertical="center" wrapText="1"/>
    </xf>
    <xf numFmtId="0" fontId="92" fillId="0" borderId="7" xfId="108" quotePrefix="1" applyFont="1" applyBorder="1" applyAlignment="1">
      <alignment vertical="center" wrapText="1"/>
    </xf>
    <xf numFmtId="0" fontId="24" fillId="18" borderId="7" xfId="91" applyFont="1" applyFill="1" applyBorder="1" applyAlignment="1">
      <alignment horizontal="left" vertical="center" wrapText="1"/>
    </xf>
    <xf numFmtId="0" fontId="89" fillId="0" borderId="8" xfId="64" applyFont="1" applyBorder="1" applyAlignment="1">
      <alignment vertical="center" wrapText="1"/>
    </xf>
    <xf numFmtId="0" fontId="44" fillId="19" borderId="0" xfId="63" applyFont="1" applyFill="1" applyAlignment="1"/>
    <xf numFmtId="1" fontId="32" fillId="19" borderId="0" xfId="0" applyNumberFormat="1" applyFont="1" applyFill="1" applyAlignment="1">
      <alignment horizontal="left"/>
    </xf>
    <xf numFmtId="0" fontId="9" fillId="0" borderId="8" xfId="92" applyBorder="1" applyAlignment="1">
      <alignment wrapText="1"/>
    </xf>
    <xf numFmtId="1" fontId="32" fillId="19" borderId="8" xfId="0" applyNumberFormat="1" applyFont="1" applyFill="1" applyBorder="1" applyAlignment="1">
      <alignment horizontal="left" vertical="center" wrapText="1"/>
    </xf>
    <xf numFmtId="0" fontId="32" fillId="19" borderId="8" xfId="0" applyFont="1" applyFill="1" applyBorder="1" applyAlignment="1">
      <alignment horizontal="left" vertical="center" wrapText="1"/>
    </xf>
    <xf numFmtId="0" fontId="91" fillId="0" borderId="8" xfId="98" quotePrefix="1" applyFont="1" applyBorder="1" applyAlignment="1">
      <alignment vertical="center" wrapText="1"/>
    </xf>
    <xf numFmtId="0" fontId="32" fillId="18" borderId="8" xfId="91" applyFont="1" applyFill="1" applyBorder="1" applyAlignment="1">
      <alignment horizontal="left" vertical="center" wrapText="1"/>
    </xf>
    <xf numFmtId="0" fontId="91" fillId="0" borderId="8" xfId="99" quotePrefix="1" applyFont="1" applyBorder="1" applyAlignment="1">
      <alignment vertical="center" wrapText="1"/>
    </xf>
    <xf numFmtId="1" fontId="32" fillId="0" borderId="8" xfId="0" applyNumberFormat="1" applyFont="1" applyBorder="1" applyAlignment="1">
      <alignment horizontal="center" vertical="center" wrapText="1"/>
    </xf>
    <xf numFmtId="1" fontId="32" fillId="0" borderId="8" xfId="0" applyNumberFormat="1" applyFont="1" applyBorder="1" applyAlignment="1">
      <alignment horizontal="left" vertical="center" wrapText="1"/>
    </xf>
    <xf numFmtId="0" fontId="32" fillId="0" borderId="8" xfId="91" applyFont="1" applyFill="1" applyBorder="1" applyAlignment="1">
      <alignment horizontal="left" vertical="center" wrapText="1"/>
    </xf>
    <xf numFmtId="0" fontId="32" fillId="0" borderId="8" xfId="56" applyFont="1" applyFill="1" applyBorder="1" applyAlignment="1">
      <alignment horizontal="left" vertical="center" wrapText="1"/>
    </xf>
    <xf numFmtId="0" fontId="91" fillId="0" borderId="8" xfId="100" quotePrefix="1" applyFont="1" applyBorder="1" applyAlignment="1">
      <alignment vertical="center" wrapText="1"/>
    </xf>
    <xf numFmtId="0" fontId="91" fillId="0" borderId="8" xfId="95" quotePrefix="1" applyFont="1" applyBorder="1" applyAlignment="1">
      <alignment vertical="center" wrapText="1"/>
    </xf>
    <xf numFmtId="0" fontId="91" fillId="0" borderId="8" xfId="101" quotePrefix="1" applyFont="1" applyBorder="1" applyAlignment="1">
      <alignment vertical="center" wrapText="1"/>
    </xf>
    <xf numFmtId="1" fontId="32" fillId="0" borderId="8" xfId="0" applyNumberFormat="1" applyFont="1" applyBorder="1" applyAlignment="1">
      <alignment vertical="center" wrapText="1"/>
    </xf>
    <xf numFmtId="0" fontId="32" fillId="18" borderId="8" xfId="0" applyFont="1" applyFill="1" applyBorder="1" applyAlignment="1">
      <alignment vertical="center" wrapText="1"/>
    </xf>
    <xf numFmtId="0" fontId="91" fillId="0" borderId="8" xfId="97" quotePrefix="1" applyFont="1" applyBorder="1" applyAlignment="1">
      <alignment vertical="center" wrapText="1"/>
    </xf>
    <xf numFmtId="1" fontId="32" fillId="0" borderId="8" xfId="0" applyNumberFormat="1" applyFont="1" applyFill="1" applyBorder="1" applyAlignment="1">
      <alignment horizontal="left" vertical="center" wrapText="1"/>
    </xf>
    <xf numFmtId="0" fontId="32" fillId="18" borderId="8" xfId="0" applyFont="1" applyFill="1" applyBorder="1" applyAlignment="1">
      <alignment horizontal="left" vertical="center" wrapText="1"/>
    </xf>
    <xf numFmtId="0" fontId="32" fillId="19" borderId="8" xfId="57" applyFont="1" applyFill="1" applyBorder="1" applyAlignment="1">
      <alignment horizontal="left" vertical="center" wrapText="1"/>
    </xf>
    <xf numFmtId="0" fontId="32" fillId="0" borderId="8" xfId="0" applyFont="1" applyBorder="1" applyAlignment="1">
      <alignment horizontal="left" wrapText="1"/>
    </xf>
    <xf numFmtId="1" fontId="32" fillId="0" borderId="36" xfId="0" applyNumberFormat="1" applyFont="1" applyBorder="1" applyAlignment="1">
      <alignment vertical="center" wrapText="1"/>
    </xf>
    <xf numFmtId="1" fontId="24" fillId="0" borderId="8" xfId="0" applyNumberFormat="1" applyFont="1" applyBorder="1" applyAlignment="1">
      <alignment horizontal="center" vertical="center"/>
    </xf>
    <xf numFmtId="1" fontId="32" fillId="0" borderId="36" xfId="0" applyNumberFormat="1" applyFont="1" applyBorder="1" applyAlignment="1">
      <alignment horizontal="left" vertical="center" wrapText="1"/>
    </xf>
    <xf numFmtId="1" fontId="32" fillId="0" borderId="13" xfId="0" applyNumberFormat="1" applyFont="1" applyBorder="1" applyAlignment="1">
      <alignment horizontal="left" vertical="center" wrapText="1"/>
    </xf>
    <xf numFmtId="1" fontId="35" fillId="18" borderId="8" xfId="47" applyNumberFormat="1" applyFont="1" applyFill="1" applyBorder="1" applyAlignment="1">
      <alignment horizontal="left" vertical="top" wrapText="1"/>
    </xf>
    <xf numFmtId="164" fontId="32" fillId="18" borderId="34" xfId="0" applyNumberFormat="1" applyFont="1" applyFill="1" applyBorder="1" applyAlignment="1">
      <alignment horizontal="center" vertical="center"/>
    </xf>
    <xf numFmtId="164" fontId="32" fillId="0" borderId="35" xfId="0" applyNumberFormat="1" applyFont="1" applyBorder="1" applyAlignment="1">
      <alignment vertical="center"/>
    </xf>
    <xf numFmtId="1" fontId="92" fillId="0" borderId="7" xfId="113" applyNumberFormat="1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/>
    </xf>
    <xf numFmtId="0" fontId="19" fillId="0" borderId="25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19" fillId="0" borderId="31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74" fillId="18" borderId="49" xfId="0" applyFont="1" applyFill="1" applyBorder="1" applyAlignment="1">
      <alignment horizontal="left" vertical="center"/>
    </xf>
    <xf numFmtId="0" fontId="74" fillId="18" borderId="20" xfId="0" applyFont="1" applyFill="1" applyBorder="1" applyAlignment="1">
      <alignment horizontal="left" vertical="center"/>
    </xf>
    <xf numFmtId="0" fontId="47" fillId="0" borderId="0" xfId="0" applyFont="1" applyAlignment="1">
      <alignment horizontal="center" wrapText="1"/>
    </xf>
    <xf numFmtId="0" fontId="36" fillId="18" borderId="25" xfId="0" applyNumberFormat="1" applyFont="1" applyFill="1" applyBorder="1" applyAlignment="1" applyProtection="1">
      <alignment horizontal="center" vertical="center" wrapText="1"/>
    </xf>
    <xf numFmtId="0" fontId="36" fillId="18" borderId="43" xfId="0" applyNumberFormat="1" applyFont="1" applyFill="1" applyBorder="1" applyAlignment="1" applyProtection="1">
      <alignment horizontal="center" vertical="center" wrapText="1"/>
    </xf>
    <xf numFmtId="0" fontId="36" fillId="18" borderId="26" xfId="0" applyNumberFormat="1" applyFont="1" applyFill="1" applyBorder="1" applyAlignment="1" applyProtection="1">
      <alignment horizontal="center" vertical="center" wrapText="1"/>
    </xf>
    <xf numFmtId="0" fontId="36" fillId="18" borderId="45" xfId="0" applyNumberFormat="1" applyFont="1" applyFill="1" applyBorder="1" applyAlignment="1" applyProtection="1">
      <alignment horizontal="center" vertical="center" wrapText="1"/>
    </xf>
    <xf numFmtId="1" fontId="36" fillId="18" borderId="53" xfId="0" applyNumberFormat="1" applyFont="1" applyFill="1" applyBorder="1" applyAlignment="1" applyProtection="1">
      <alignment horizontal="center" vertical="center" wrapText="1"/>
    </xf>
    <xf numFmtId="1" fontId="36" fillId="18" borderId="54" xfId="0" applyNumberFormat="1" applyFont="1" applyFill="1" applyBorder="1" applyAlignment="1" applyProtection="1">
      <alignment horizontal="center" vertical="center" wrapText="1"/>
    </xf>
    <xf numFmtId="1" fontId="36" fillId="18" borderId="55" xfId="0" applyNumberFormat="1" applyFont="1" applyFill="1" applyBorder="1" applyAlignment="1" applyProtection="1">
      <alignment horizontal="center" vertical="center" wrapText="1"/>
    </xf>
    <xf numFmtId="1" fontId="36" fillId="0" borderId="53" xfId="0" applyNumberFormat="1" applyFont="1" applyFill="1" applyBorder="1" applyAlignment="1" applyProtection="1">
      <alignment horizontal="center" vertical="center" wrapText="1"/>
    </xf>
    <xf numFmtId="1" fontId="36" fillId="0" borderId="54" xfId="0" applyNumberFormat="1" applyFont="1" applyFill="1" applyBorder="1" applyAlignment="1" applyProtection="1">
      <alignment horizontal="center" vertical="center" wrapText="1"/>
    </xf>
    <xf numFmtId="1" fontId="36" fillId="0" borderId="55" xfId="0" applyNumberFormat="1" applyFont="1" applyFill="1" applyBorder="1" applyAlignment="1" applyProtection="1">
      <alignment horizontal="center" vertical="center" wrapText="1"/>
    </xf>
    <xf numFmtId="1" fontId="36" fillId="18" borderId="56" xfId="0" applyNumberFormat="1" applyFont="1" applyFill="1" applyBorder="1" applyAlignment="1" applyProtection="1">
      <alignment horizontal="center" vertical="center" wrapText="1"/>
    </xf>
    <xf numFmtId="0" fontId="20" fillId="18" borderId="7" xfId="57" applyNumberFormat="1" applyFont="1" applyFill="1" applyBorder="1" applyAlignment="1" applyProtection="1">
      <alignment horizontal="center" vertical="center" wrapText="1"/>
    </xf>
    <xf numFmtId="0" fontId="73" fillId="18" borderId="7" xfId="57" applyNumberFormat="1" applyFont="1" applyFill="1" applyBorder="1" applyAlignment="1" applyProtection="1">
      <alignment horizontal="center" vertical="center" wrapText="1"/>
    </xf>
    <xf numFmtId="0" fontId="73" fillId="18" borderId="16" xfId="57" applyNumberFormat="1" applyFont="1" applyFill="1" applyBorder="1" applyAlignment="1" applyProtection="1">
      <alignment horizontal="center" vertical="center" wrapText="1"/>
    </xf>
    <xf numFmtId="0" fontId="20" fillId="18" borderId="16" xfId="57" applyNumberFormat="1" applyFont="1" applyFill="1" applyBorder="1" applyAlignment="1" applyProtection="1">
      <alignment horizontal="center" vertical="center" wrapText="1"/>
    </xf>
    <xf numFmtId="0" fontId="29" fillId="0" borderId="31" xfId="85" applyFont="1" applyBorder="1" applyAlignment="1">
      <alignment horizontal="center" vertical="center" wrapText="1"/>
    </xf>
    <xf numFmtId="0" fontId="73" fillId="18" borderId="21" xfId="57" applyNumberFormat="1" applyFont="1" applyFill="1" applyBorder="1" applyAlignment="1" applyProtection="1">
      <alignment horizontal="center" vertical="center" wrapText="1"/>
    </xf>
    <xf numFmtId="0" fontId="29" fillId="0" borderId="14" xfId="85" applyFont="1" applyBorder="1" applyAlignment="1">
      <alignment horizontal="center" vertical="center" wrapText="1"/>
    </xf>
    <xf numFmtId="0" fontId="44" fillId="0" borderId="0" xfId="63" applyFont="1" applyAlignment="1">
      <alignment horizontal="left"/>
    </xf>
    <xf numFmtId="0" fontId="39" fillId="0" borderId="0" xfId="57" applyNumberFormat="1" applyFont="1" applyFill="1" applyBorder="1" applyAlignment="1" applyProtection="1">
      <alignment horizontal="center" vertical="center" wrapText="1"/>
    </xf>
    <xf numFmtId="0" fontId="21" fillId="18" borderId="25" xfId="57" applyNumberFormat="1" applyFont="1" applyFill="1" applyBorder="1" applyAlignment="1" applyProtection="1">
      <alignment horizontal="center" vertical="center" wrapText="1"/>
    </xf>
    <xf numFmtId="0" fontId="21" fillId="18" borderId="30" xfId="57" applyNumberFormat="1" applyFont="1" applyFill="1" applyBorder="1" applyAlignment="1" applyProtection="1">
      <alignment horizontal="center" vertical="center" wrapText="1"/>
    </xf>
    <xf numFmtId="0" fontId="21" fillId="18" borderId="26" xfId="57" applyNumberFormat="1" applyFont="1" applyFill="1" applyBorder="1" applyAlignment="1" applyProtection="1">
      <alignment horizontal="center" vertical="center" wrapText="1"/>
    </xf>
    <xf numFmtId="0" fontId="26" fillId="0" borderId="31" xfId="85" applyFont="1" applyBorder="1" applyAlignment="1">
      <alignment horizontal="center" vertical="center" wrapText="1"/>
    </xf>
    <xf numFmtId="0" fontId="21" fillId="18" borderId="27" xfId="57" applyNumberFormat="1" applyFont="1" applyFill="1" applyBorder="1" applyAlignment="1" applyProtection="1">
      <alignment horizontal="center" vertical="center" wrapText="1"/>
    </xf>
    <xf numFmtId="0" fontId="26" fillId="0" borderId="29" xfId="85" applyFont="1" applyBorder="1" applyAlignment="1">
      <alignment horizontal="center" vertical="center" wrapText="1"/>
    </xf>
    <xf numFmtId="0" fontId="20" fillId="18" borderId="25" xfId="57" applyNumberFormat="1" applyFont="1" applyFill="1" applyBorder="1" applyAlignment="1" applyProtection="1">
      <alignment horizontal="center" vertical="center" wrapText="1"/>
    </xf>
    <xf numFmtId="0" fontId="20" fillId="18" borderId="30" xfId="57" applyNumberFormat="1" applyFont="1" applyFill="1" applyBorder="1" applyAlignment="1" applyProtection="1">
      <alignment horizontal="center" vertical="center" wrapText="1"/>
    </xf>
    <xf numFmtId="0" fontId="20" fillId="18" borderId="11" xfId="57" applyNumberFormat="1" applyFont="1" applyFill="1" applyBorder="1" applyAlignment="1" applyProtection="1">
      <alignment horizontal="center" vertical="center" wrapText="1"/>
    </xf>
    <xf numFmtId="0" fontId="20" fillId="18" borderId="28" xfId="57" applyNumberFormat="1" applyFont="1" applyFill="1" applyBorder="1" applyAlignment="1" applyProtection="1">
      <alignment horizontal="center" vertical="center" wrapText="1"/>
    </xf>
    <xf numFmtId="0" fontId="20" fillId="18" borderId="32" xfId="57" applyNumberFormat="1" applyFont="1" applyFill="1" applyBorder="1" applyAlignment="1" applyProtection="1">
      <alignment horizontal="center" vertical="center" wrapText="1"/>
    </xf>
    <xf numFmtId="1" fontId="2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79" fillId="0" borderId="0" xfId="0" applyFont="1" applyAlignment="1"/>
    <xf numFmtId="1" fontId="21" fillId="0" borderId="25" xfId="0" applyNumberFormat="1" applyFont="1" applyBorder="1" applyAlignment="1">
      <alignment horizontal="center"/>
    </xf>
    <xf numFmtId="1" fontId="21" fillId="0" borderId="30" xfId="0" applyNumberFormat="1" applyFont="1" applyBorder="1" applyAlignment="1">
      <alignment horizontal="center"/>
    </xf>
    <xf numFmtId="1" fontId="21" fillId="0" borderId="26" xfId="0" applyNumberFormat="1" applyFont="1" applyBorder="1" applyAlignment="1">
      <alignment horizontal="center" wrapText="1"/>
    </xf>
    <xf numFmtId="1" fontId="21" fillId="0" borderId="31" xfId="0" applyNumberFormat="1" applyFont="1" applyBorder="1" applyAlignment="1">
      <alignment horizontal="center" wrapText="1"/>
    </xf>
    <xf numFmtId="1" fontId="21" fillId="0" borderId="26" xfId="0" applyNumberFormat="1" applyFont="1" applyBorder="1" applyAlignment="1">
      <alignment horizontal="center" vertical="center"/>
    </xf>
    <xf numFmtId="1" fontId="21" fillId="0" borderId="31" xfId="0" applyNumberFormat="1" applyFont="1" applyBorder="1" applyAlignment="1">
      <alignment horizontal="center" vertical="center"/>
    </xf>
    <xf numFmtId="1" fontId="21" fillId="0" borderId="26" xfId="0" applyNumberFormat="1" applyFont="1" applyFill="1" applyBorder="1" applyAlignment="1">
      <alignment horizontal="center" vertical="center" wrapText="1"/>
    </xf>
    <xf numFmtId="1" fontId="21" fillId="0" borderId="31" xfId="0" applyNumberFormat="1" applyFont="1" applyFill="1" applyBorder="1" applyAlignment="1">
      <alignment horizontal="center" vertical="center" wrapText="1"/>
    </xf>
    <xf numFmtId="1" fontId="21" fillId="0" borderId="26" xfId="0" applyNumberFormat="1" applyFont="1" applyFill="1" applyBorder="1" applyAlignment="1">
      <alignment horizontal="center" vertical="center"/>
    </xf>
    <xf numFmtId="1" fontId="21" fillId="0" borderId="29" xfId="0" applyNumberFormat="1" applyFont="1" applyFill="1" applyBorder="1" applyAlignment="1">
      <alignment horizontal="center" vertical="center"/>
    </xf>
    <xf numFmtId="1" fontId="21" fillId="0" borderId="31" xfId="0" applyNumberFormat="1" applyFont="1" applyFill="1" applyBorder="1" applyAlignment="1">
      <alignment horizontal="center" vertical="center"/>
    </xf>
    <xf numFmtId="1" fontId="31" fillId="0" borderId="49" xfId="0" applyNumberFormat="1" applyFont="1" applyBorder="1" applyAlignment="1">
      <alignment horizontal="center"/>
    </xf>
    <xf numFmtId="0" fontId="32" fillId="0" borderId="50" xfId="0" applyFont="1" applyBorder="1" applyAlignment="1">
      <alignment horizontal="center"/>
    </xf>
    <xf numFmtId="0" fontId="32" fillId="0" borderId="51" xfId="0" applyFont="1" applyBorder="1" applyAlignment="1">
      <alignment horizont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1" fontId="31" fillId="0" borderId="49" xfId="0" applyNumberFormat="1" applyFont="1" applyFill="1" applyBorder="1" applyAlignment="1">
      <alignment horizontal="center" vertical="center"/>
    </xf>
    <xf numFmtId="1" fontId="31" fillId="0" borderId="50" xfId="0" applyNumberFormat="1" applyFont="1" applyFill="1" applyBorder="1" applyAlignment="1">
      <alignment horizontal="center" vertical="center"/>
    </xf>
    <xf numFmtId="1" fontId="31" fillId="0" borderId="51" xfId="0" applyNumberFormat="1" applyFont="1" applyFill="1" applyBorder="1" applyAlignment="1">
      <alignment horizontal="center" vertical="center"/>
    </xf>
    <xf numFmtId="1" fontId="31" fillId="0" borderId="49" xfId="0" applyNumberFormat="1" applyFont="1" applyBorder="1" applyAlignment="1">
      <alignment horizontal="center" vertical="center"/>
    </xf>
    <xf numFmtId="1" fontId="31" fillId="0" borderId="50" xfId="0" applyNumberFormat="1" applyFont="1" applyBorder="1" applyAlignment="1">
      <alignment horizontal="center" vertical="center"/>
    </xf>
    <xf numFmtId="1" fontId="31" fillId="0" borderId="51" xfId="0" applyNumberFormat="1" applyFont="1" applyBorder="1" applyAlignment="1">
      <alignment horizontal="center" vertical="center"/>
    </xf>
    <xf numFmtId="1" fontId="24" fillId="0" borderId="0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24" fillId="19" borderId="15" xfId="0" applyFont="1" applyFill="1" applyBorder="1" applyAlignment="1">
      <alignment horizontal="center" vertical="center"/>
    </xf>
    <xf numFmtId="0" fontId="24" fillId="19" borderId="18" xfId="0" applyFont="1" applyFill="1" applyBorder="1" applyAlignment="1">
      <alignment horizontal="center" vertical="center"/>
    </xf>
    <xf numFmtId="0" fontId="24" fillId="19" borderId="23" xfId="0" applyFont="1" applyFill="1" applyBorder="1" applyAlignment="1">
      <alignment horizontal="center" vertical="center"/>
    </xf>
    <xf numFmtId="0" fontId="24" fillId="19" borderId="8" xfId="0" applyFont="1" applyFill="1" applyBorder="1" applyAlignment="1">
      <alignment horizontal="center" vertical="center"/>
    </xf>
    <xf numFmtId="0" fontId="79" fillId="19" borderId="7" xfId="0" applyFont="1" applyFill="1" applyBorder="1" applyAlignment="1"/>
    <xf numFmtId="0" fontId="79" fillId="19" borderId="9" xfId="0" applyFont="1" applyFill="1" applyBorder="1" applyAlignment="1"/>
    <xf numFmtId="0" fontId="24" fillId="0" borderId="15" xfId="0" applyFont="1" applyBorder="1" applyAlignment="1">
      <alignment horizontal="center" vertical="center"/>
    </xf>
    <xf numFmtId="0" fontId="79" fillId="0" borderId="18" xfId="0" applyFont="1" applyBorder="1" applyAlignment="1"/>
    <xf numFmtId="0" fontId="79" fillId="0" borderId="23" xfId="0" applyFont="1" applyBorder="1" applyAlignment="1"/>
    <xf numFmtId="0" fontId="79" fillId="19" borderId="18" xfId="0" applyFont="1" applyFill="1" applyBorder="1" applyAlignment="1"/>
    <xf numFmtId="0" fontId="79" fillId="19" borderId="23" xfId="0" applyFont="1" applyFill="1" applyBorder="1" applyAlignment="1"/>
    <xf numFmtId="1" fontId="24" fillId="0" borderId="15" xfId="0" applyNumberFormat="1" applyFont="1" applyBorder="1" applyAlignment="1">
      <alignment horizontal="center" vertical="center"/>
    </xf>
    <xf numFmtId="1" fontId="24" fillId="0" borderId="18" xfId="0" applyNumberFormat="1" applyFont="1" applyBorder="1" applyAlignment="1">
      <alignment horizontal="center" vertical="center"/>
    </xf>
    <xf numFmtId="1" fontId="24" fillId="0" borderId="23" xfId="0" applyNumberFormat="1" applyFont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79" fillId="0" borderId="7" xfId="0" applyFont="1" applyFill="1" applyBorder="1" applyAlignment="1">
      <alignment horizontal="center" vertical="center"/>
    </xf>
    <xf numFmtId="0" fontId="79" fillId="0" borderId="9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</cellXfs>
  <cellStyles count="115">
    <cellStyle name="20% – Акцентування1" xfId="1"/>
    <cellStyle name="20% – Акцентування2" xfId="2"/>
    <cellStyle name="20% – Акцентування3" xfId="3"/>
    <cellStyle name="20% – Акцентування4" xfId="4"/>
    <cellStyle name="20% – Акцентування5" xfId="5"/>
    <cellStyle name="20% – Акцентування6" xfId="6"/>
    <cellStyle name="40% – Акцентування1" xfId="7"/>
    <cellStyle name="40% – Акцентування2" xfId="8"/>
    <cellStyle name="40% – Акцентування3" xfId="9"/>
    <cellStyle name="40% – Акцентування4" xfId="10"/>
    <cellStyle name="40% – Акцентування5" xfId="11"/>
    <cellStyle name="40% – Акцентування6" xfId="12"/>
    <cellStyle name="60% – Акцентування1" xfId="13"/>
    <cellStyle name="60% – Акцентування2" xfId="14"/>
    <cellStyle name="60% – Акцентування3" xfId="15"/>
    <cellStyle name="60% – Акцентування4" xfId="16"/>
    <cellStyle name="60% – Акцентування5" xfId="17"/>
    <cellStyle name="60% – Акцентування6" xfId="18"/>
    <cellStyle name="Normal_meresha_07" xfId="19"/>
    <cellStyle name="Акцентування1" xfId="20"/>
    <cellStyle name="Акцентування2" xfId="21"/>
    <cellStyle name="Акцентування3" xfId="22"/>
    <cellStyle name="Акцентування4" xfId="23"/>
    <cellStyle name="Акцентування5" xfId="24"/>
    <cellStyle name="Акцентування6" xfId="25"/>
    <cellStyle name="Ввід" xfId="26"/>
    <cellStyle name="Добре" xfId="27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Звичайний_Додаток _ 3 зм_ни 4575" xfId="47"/>
    <cellStyle name="Зв'язана клітинка" xfId="48"/>
    <cellStyle name="Контрольна клітинка" xfId="49"/>
    <cellStyle name="Назва" xfId="50"/>
    <cellStyle name="Обчислення" xfId="51"/>
    <cellStyle name="Обычный" xfId="0" builtinId="0"/>
    <cellStyle name="Обычный 10" xfId="52"/>
    <cellStyle name="Обычный 10 2" xfId="53"/>
    <cellStyle name="Обычный 10 2 2" xfId="90"/>
    <cellStyle name="Обычный 11" xfId="54"/>
    <cellStyle name="Обычный 12" xfId="80"/>
    <cellStyle name="Обычный 13" xfId="81"/>
    <cellStyle name="Обычный 14" xfId="82"/>
    <cellStyle name="Обычный 15" xfId="83"/>
    <cellStyle name="Обычный 16" xfId="84"/>
    <cellStyle name="Обычный 17" xfId="86"/>
    <cellStyle name="Обычный 18" xfId="87"/>
    <cellStyle name="Обычный 19" xfId="88"/>
    <cellStyle name="Обычный 2" xfId="55"/>
    <cellStyle name="Обычный 2 2" xfId="56"/>
    <cellStyle name="Обычный 2 2 2" xfId="57"/>
    <cellStyle name="Обычный 2 2 3" xfId="58"/>
    <cellStyle name="Обычный 2 2 3 2" xfId="91"/>
    <cellStyle name="Обычный 2 2 4" xfId="89"/>
    <cellStyle name="Обычный 2 3" xfId="59"/>
    <cellStyle name="Обычный 2 4" xfId="85"/>
    <cellStyle name="Обычный 2_Дод до ріш.№ 1182 Про внесення змін у міський бюджет на 2019 рік" xfId="60"/>
    <cellStyle name="Обычный 20" xfId="94"/>
    <cellStyle name="Обычный 21" xfId="92"/>
    <cellStyle name="Обычный 22" xfId="93"/>
    <cellStyle name="Обычный 23" xfId="95"/>
    <cellStyle name="Обычный 23 2" xfId="103"/>
    <cellStyle name="Обычный 24" xfId="96"/>
    <cellStyle name="Обычный 25" xfId="97"/>
    <cellStyle name="Обычный 25 2" xfId="104"/>
    <cellStyle name="Обычный 26" xfId="98"/>
    <cellStyle name="Обычный 26 2" xfId="105"/>
    <cellStyle name="Обычный 27" xfId="99"/>
    <cellStyle name="Обычный 27 2" xfId="106"/>
    <cellStyle name="Обычный 28" xfId="100"/>
    <cellStyle name="Обычный 28 2" xfId="107"/>
    <cellStyle name="Обычный 29" xfId="101"/>
    <cellStyle name="Обычный 29 2" xfId="108"/>
    <cellStyle name="Обычный 3" xfId="61"/>
    <cellStyle name="Обычный 3 2" xfId="62"/>
    <cellStyle name="Обычный 3 3" xfId="63"/>
    <cellStyle name="Обычный 3 4" xfId="64"/>
    <cellStyle name="Обычный 30" xfId="102"/>
    <cellStyle name="Обычный 31" xfId="109"/>
    <cellStyle name="Обычный 32" xfId="110"/>
    <cellStyle name="Обычный 33" xfId="111"/>
    <cellStyle name="Обычный 34" xfId="112"/>
    <cellStyle name="Обычный 35" xfId="113"/>
    <cellStyle name="Обычный 36" xfId="114"/>
    <cellStyle name="Обычный 4" xfId="65"/>
    <cellStyle name="Обычный 5" xfId="66"/>
    <cellStyle name="Обычный 6" xfId="67"/>
    <cellStyle name="Обычный 6 2" xfId="68"/>
    <cellStyle name="Обычный 7" xfId="69"/>
    <cellStyle name="Обычный 8" xfId="70"/>
    <cellStyle name="Обычный 9" xfId="71"/>
    <cellStyle name="Підсумок" xfId="72"/>
    <cellStyle name="Поганий" xfId="73"/>
    <cellStyle name="Примітка" xfId="74"/>
    <cellStyle name="Результат" xfId="75"/>
    <cellStyle name="Середній" xfId="76"/>
    <cellStyle name="Стиль 1" xfId="77"/>
    <cellStyle name="Текст попередження" xfId="78"/>
    <cellStyle name="Текст пояснення" xfId="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136"/>
  <sheetViews>
    <sheetView tabSelected="1" topLeftCell="A121" zoomScale="96" zoomScaleNormal="96" zoomScaleSheetLayoutView="100" workbookViewId="0">
      <selection activeCell="F132" sqref="F132"/>
    </sheetView>
  </sheetViews>
  <sheetFormatPr defaultRowHeight="13.2" x14ac:dyDescent="0.25"/>
  <cols>
    <col min="1" max="1" width="9.33203125" customWidth="1"/>
    <col min="2" max="2" width="46.109375" customWidth="1"/>
    <col min="3" max="3" width="14.5546875" style="5" customWidth="1"/>
    <col min="4" max="4" width="13.5546875" customWidth="1"/>
    <col min="5" max="5" width="13.6640625" customWidth="1"/>
    <col min="6" max="6" width="10.33203125" customWidth="1"/>
    <col min="7" max="7" width="11" bestFit="1" customWidth="1"/>
    <col min="8" max="8" width="11.6640625" customWidth="1"/>
  </cols>
  <sheetData>
    <row r="1" spans="1:6" ht="15" customHeight="1" x14ac:dyDescent="0.3">
      <c r="A1" s="3"/>
      <c r="B1" s="3"/>
      <c r="C1" s="285" t="s">
        <v>100</v>
      </c>
      <c r="D1" s="285"/>
      <c r="E1" s="285"/>
      <c r="F1" s="285"/>
    </row>
    <row r="2" spans="1:6" ht="15" customHeight="1" x14ac:dyDescent="0.3">
      <c r="A2" s="51"/>
      <c r="B2" s="51"/>
      <c r="C2" s="286" t="s">
        <v>687</v>
      </c>
      <c r="D2" s="286"/>
      <c r="E2" s="286"/>
      <c r="F2" s="286"/>
    </row>
    <row r="3" spans="1:6" ht="15" customHeight="1" x14ac:dyDescent="0.3">
      <c r="A3" s="51"/>
      <c r="B3" s="51"/>
      <c r="C3" s="286" t="s">
        <v>688</v>
      </c>
      <c r="D3" s="286"/>
      <c r="E3" s="286"/>
      <c r="F3" s="286"/>
    </row>
    <row r="4" spans="1:6" ht="15" customHeight="1" x14ac:dyDescent="0.3">
      <c r="A4" s="51"/>
      <c r="B4" s="51"/>
      <c r="C4" s="302" t="s">
        <v>889</v>
      </c>
      <c r="D4" s="302"/>
      <c r="E4" s="302"/>
      <c r="F4" s="302"/>
    </row>
    <row r="5" spans="1:6" ht="18" customHeight="1" x14ac:dyDescent="0.3">
      <c r="A5" s="51"/>
      <c r="B5" s="51"/>
      <c r="C5" s="302"/>
      <c r="D5" s="302"/>
      <c r="E5" s="302"/>
      <c r="F5" s="302"/>
    </row>
    <row r="6" spans="1:6" ht="19.5" customHeight="1" x14ac:dyDescent="0.3">
      <c r="A6" s="592" t="s">
        <v>876</v>
      </c>
      <c r="B6" s="592"/>
      <c r="C6" s="592"/>
      <c r="D6" s="592"/>
      <c r="E6" s="592"/>
      <c r="F6" s="592"/>
    </row>
    <row r="7" spans="1:6" ht="15.75" customHeight="1" x14ac:dyDescent="0.3">
      <c r="B7" s="287">
        <v>1150300000</v>
      </c>
      <c r="C7"/>
    </row>
    <row r="8" spans="1:6" ht="12.75" customHeight="1" x14ac:dyDescent="0.25">
      <c r="B8" s="284" t="s">
        <v>466</v>
      </c>
      <c r="C8"/>
      <c r="F8" t="s">
        <v>0</v>
      </c>
    </row>
    <row r="9" spans="1:6" ht="21" customHeight="1" thickBot="1" x14ac:dyDescent="0.3">
      <c r="C9"/>
    </row>
    <row r="10" spans="1:6" ht="12.75" customHeight="1" x14ac:dyDescent="0.25">
      <c r="A10" s="593" t="s">
        <v>48</v>
      </c>
      <c r="B10" s="596" t="s">
        <v>1</v>
      </c>
      <c r="C10" s="596" t="s">
        <v>34</v>
      </c>
      <c r="D10" s="596" t="s">
        <v>2</v>
      </c>
      <c r="E10" s="599" t="s">
        <v>3</v>
      </c>
      <c r="F10" s="600"/>
    </row>
    <row r="11" spans="1:6" ht="12.75" customHeight="1" x14ac:dyDescent="0.25">
      <c r="A11" s="594"/>
      <c r="B11" s="597"/>
      <c r="C11" s="597"/>
      <c r="D11" s="597"/>
      <c r="E11" s="601" t="s">
        <v>34</v>
      </c>
      <c r="F11" s="588" t="s">
        <v>4</v>
      </c>
    </row>
    <row r="12" spans="1:6" ht="11.25" customHeight="1" x14ac:dyDescent="0.25">
      <c r="A12" s="594"/>
      <c r="B12" s="597"/>
      <c r="C12" s="597"/>
      <c r="D12" s="597"/>
      <c r="E12" s="602"/>
      <c r="F12" s="589"/>
    </row>
    <row r="13" spans="1:6" x14ac:dyDescent="0.25">
      <c r="A13" s="595"/>
      <c r="B13" s="598"/>
      <c r="C13" s="598"/>
      <c r="D13" s="598"/>
      <c r="E13" s="603"/>
      <c r="F13" s="590"/>
    </row>
    <row r="14" spans="1:6" x14ac:dyDescent="0.25">
      <c r="A14" s="202">
        <v>10000000</v>
      </c>
      <c r="B14" s="193" t="s">
        <v>5</v>
      </c>
      <c r="C14" s="388">
        <f>D14+E14</f>
        <v>87430321.430000007</v>
      </c>
      <c r="D14" s="388">
        <f>D15+D30+D38+D24</f>
        <v>87378702.640000001</v>
      </c>
      <c r="E14" s="388">
        <f>E38+E61+E30</f>
        <v>51618.79</v>
      </c>
      <c r="F14" s="389">
        <f>F38+F61+F30</f>
        <v>0</v>
      </c>
    </row>
    <row r="15" spans="1:6" s="17" customFormat="1" ht="39.75" customHeight="1" x14ac:dyDescent="0.25">
      <c r="A15" s="203">
        <v>11000000</v>
      </c>
      <c r="B15" s="194" t="s">
        <v>114</v>
      </c>
      <c r="C15" s="390">
        <f>D15+E15</f>
        <v>45158443.510000005</v>
      </c>
      <c r="D15" s="390">
        <f>D16+D22</f>
        <v>45158443.510000005</v>
      </c>
      <c r="E15" s="390">
        <v>0</v>
      </c>
      <c r="F15" s="391">
        <v>0</v>
      </c>
    </row>
    <row r="16" spans="1:6" s="5" customFormat="1" ht="54" customHeight="1" x14ac:dyDescent="0.25">
      <c r="A16" s="202">
        <v>11010000</v>
      </c>
      <c r="B16" s="193" t="s">
        <v>115</v>
      </c>
      <c r="C16" s="388">
        <f>D16+E16</f>
        <v>45043965.510000005</v>
      </c>
      <c r="D16" s="388">
        <f>D17+D18+D19+D20+D21</f>
        <v>45043965.510000005</v>
      </c>
      <c r="E16" s="388">
        <v>0</v>
      </c>
      <c r="F16" s="389">
        <v>0</v>
      </c>
    </row>
    <row r="17" spans="1:6" s="4" customFormat="1" ht="36" x14ac:dyDescent="0.25">
      <c r="A17" s="204">
        <v>11010100</v>
      </c>
      <c r="B17" s="191" t="s">
        <v>116</v>
      </c>
      <c r="C17" s="388">
        <f>D17+E17</f>
        <v>37549879.719999999</v>
      </c>
      <c r="D17" s="392">
        <v>37549879.719999999</v>
      </c>
      <c r="E17" s="392">
        <v>0</v>
      </c>
      <c r="F17" s="393">
        <v>0</v>
      </c>
    </row>
    <row r="18" spans="1:6" s="4" customFormat="1" ht="22.5" hidden="1" customHeight="1" x14ac:dyDescent="0.25">
      <c r="A18" s="204">
        <v>11010200</v>
      </c>
      <c r="B18" s="191" t="s">
        <v>117</v>
      </c>
      <c r="C18" s="388"/>
      <c r="D18" s="392"/>
      <c r="E18" s="392">
        <v>0</v>
      </c>
      <c r="F18" s="393">
        <v>0</v>
      </c>
    </row>
    <row r="19" spans="1:6" s="4" customFormat="1" ht="36.75" customHeight="1" x14ac:dyDescent="0.25">
      <c r="A19" s="204">
        <v>11010400</v>
      </c>
      <c r="B19" s="191" t="s">
        <v>118</v>
      </c>
      <c r="C19" s="388">
        <f t="shared" ref="C19:C49" si="0">D19+E19</f>
        <v>6187428.5899999999</v>
      </c>
      <c r="D19" s="392">
        <v>6187428.5899999999</v>
      </c>
      <c r="E19" s="392">
        <v>0</v>
      </c>
      <c r="F19" s="393">
        <v>0</v>
      </c>
    </row>
    <row r="20" spans="1:6" s="4" customFormat="1" ht="24.75" customHeight="1" x14ac:dyDescent="0.25">
      <c r="A20" s="204">
        <v>11010500</v>
      </c>
      <c r="B20" s="191" t="s">
        <v>119</v>
      </c>
      <c r="C20" s="388">
        <f t="shared" si="0"/>
        <v>1094946.6100000001</v>
      </c>
      <c r="D20" s="392">
        <v>1094946.6100000001</v>
      </c>
      <c r="E20" s="392">
        <v>0</v>
      </c>
      <c r="F20" s="393">
        <v>0</v>
      </c>
    </row>
    <row r="21" spans="1:6" ht="27.75" customHeight="1" x14ac:dyDescent="0.25">
      <c r="A21" s="204">
        <v>11011300</v>
      </c>
      <c r="B21" s="191" t="s">
        <v>735</v>
      </c>
      <c r="C21" s="388">
        <f t="shared" si="0"/>
        <v>211710.59</v>
      </c>
      <c r="D21" s="392">
        <v>211710.59</v>
      </c>
      <c r="E21" s="392">
        <v>0</v>
      </c>
      <c r="F21" s="393">
        <v>0</v>
      </c>
    </row>
    <row r="22" spans="1:6" s="5" customFormat="1" x14ac:dyDescent="0.25">
      <c r="A22" s="202">
        <v>11020000</v>
      </c>
      <c r="B22" s="193" t="s">
        <v>121</v>
      </c>
      <c r="C22" s="388">
        <f t="shared" si="0"/>
        <v>114478</v>
      </c>
      <c r="D22" s="388">
        <f>D23</f>
        <v>114478</v>
      </c>
      <c r="E22" s="388">
        <v>0</v>
      </c>
      <c r="F22" s="389">
        <v>0</v>
      </c>
    </row>
    <row r="23" spans="1:6" ht="26.25" customHeight="1" x14ac:dyDescent="0.25">
      <c r="A23" s="204">
        <v>11020200</v>
      </c>
      <c r="B23" s="191" t="s">
        <v>122</v>
      </c>
      <c r="C23" s="388">
        <f t="shared" si="0"/>
        <v>114478</v>
      </c>
      <c r="D23" s="392">
        <v>114478</v>
      </c>
      <c r="E23" s="392">
        <v>0</v>
      </c>
      <c r="F23" s="393">
        <v>0</v>
      </c>
    </row>
    <row r="24" spans="1:6" s="5" customFormat="1" ht="39" hidden="1" customHeight="1" x14ac:dyDescent="0.25">
      <c r="A24" s="202">
        <v>13000000</v>
      </c>
      <c r="B24" s="193" t="s">
        <v>312</v>
      </c>
      <c r="C24" s="388">
        <f t="shared" si="0"/>
        <v>30526.989999999998</v>
      </c>
      <c r="D24" s="388">
        <f>D27+D28+D26</f>
        <v>30526.989999999998</v>
      </c>
      <c r="E24" s="392">
        <v>0</v>
      </c>
      <c r="F24" s="393">
        <v>0</v>
      </c>
    </row>
    <row r="25" spans="1:6" ht="54.75" customHeight="1" x14ac:dyDescent="0.25">
      <c r="A25" s="204">
        <v>13010000</v>
      </c>
      <c r="B25" s="191" t="s">
        <v>313</v>
      </c>
      <c r="C25" s="388">
        <f t="shared" si="0"/>
        <v>8644.2199999999993</v>
      </c>
      <c r="D25" s="388">
        <f>D26+D27</f>
        <v>8644.2199999999993</v>
      </c>
      <c r="E25" s="392">
        <v>0</v>
      </c>
      <c r="F25" s="393">
        <v>0</v>
      </c>
    </row>
    <row r="26" spans="1:6" ht="31.5" hidden="1" customHeight="1" x14ac:dyDescent="0.25">
      <c r="A26" s="204" t="s">
        <v>371</v>
      </c>
      <c r="B26" s="191" t="s">
        <v>372</v>
      </c>
      <c r="C26" s="388">
        <f t="shared" si="0"/>
        <v>0</v>
      </c>
      <c r="D26" s="392">
        <v>0</v>
      </c>
      <c r="E26" s="392">
        <v>0</v>
      </c>
      <c r="F26" s="393">
        <v>0</v>
      </c>
    </row>
    <row r="27" spans="1:6" ht="33.75" customHeight="1" x14ac:dyDescent="0.25">
      <c r="A27" s="204">
        <v>13010200</v>
      </c>
      <c r="B27" s="191" t="s">
        <v>314</v>
      </c>
      <c r="C27" s="388">
        <f t="shared" si="0"/>
        <v>8644.2199999999993</v>
      </c>
      <c r="D27" s="392">
        <v>8644.2199999999993</v>
      </c>
      <c r="E27" s="392">
        <v>0</v>
      </c>
      <c r="F27" s="393">
        <v>0</v>
      </c>
    </row>
    <row r="28" spans="1:6" ht="19.5" customHeight="1" x14ac:dyDescent="0.25">
      <c r="A28" s="204">
        <v>13030000</v>
      </c>
      <c r="B28" s="191" t="s">
        <v>315</v>
      </c>
      <c r="C28" s="388">
        <f t="shared" si="0"/>
        <v>21882.77</v>
      </c>
      <c r="D28" s="388">
        <f>D29</f>
        <v>21882.77</v>
      </c>
      <c r="E28" s="392">
        <v>0</v>
      </c>
      <c r="F28" s="393">
        <v>0</v>
      </c>
    </row>
    <row r="29" spans="1:6" ht="26.25" customHeight="1" x14ac:dyDescent="0.25">
      <c r="A29" s="204">
        <v>13030100</v>
      </c>
      <c r="B29" s="191" t="s">
        <v>316</v>
      </c>
      <c r="C29" s="388">
        <f t="shared" si="0"/>
        <v>21882.77</v>
      </c>
      <c r="D29" s="392">
        <v>21882.77</v>
      </c>
      <c r="E29" s="392">
        <v>0</v>
      </c>
      <c r="F29" s="393">
        <v>0</v>
      </c>
    </row>
    <row r="30" spans="1:6" ht="16.5" customHeight="1" x14ac:dyDescent="0.25">
      <c r="A30" s="202" t="s">
        <v>32</v>
      </c>
      <c r="B30" s="193" t="s">
        <v>33</v>
      </c>
      <c r="C30" s="388">
        <f t="shared" si="0"/>
        <v>5944867.2000000002</v>
      </c>
      <c r="D30" s="388">
        <f>D31+D33+D35</f>
        <v>5944867.2000000002</v>
      </c>
      <c r="E30" s="388">
        <v>0</v>
      </c>
      <c r="F30" s="389">
        <v>0</v>
      </c>
    </row>
    <row r="31" spans="1:6" s="4" customFormat="1" ht="28.5" customHeight="1" x14ac:dyDescent="0.25">
      <c r="A31" s="204">
        <v>14020000</v>
      </c>
      <c r="B31" s="191" t="s">
        <v>137</v>
      </c>
      <c r="C31" s="388">
        <f t="shared" si="0"/>
        <v>299128.45</v>
      </c>
      <c r="D31" s="388">
        <f>D32</f>
        <v>299128.45</v>
      </c>
      <c r="E31" s="392">
        <v>0</v>
      </c>
      <c r="F31" s="393">
        <v>0</v>
      </c>
    </row>
    <row r="32" spans="1:6" ht="15" customHeight="1" x14ac:dyDescent="0.25">
      <c r="A32" s="204">
        <v>14021900</v>
      </c>
      <c r="B32" s="191" t="s">
        <v>138</v>
      </c>
      <c r="C32" s="388">
        <f t="shared" si="0"/>
        <v>299128.45</v>
      </c>
      <c r="D32" s="392">
        <v>299128.45</v>
      </c>
      <c r="E32" s="392">
        <v>0</v>
      </c>
      <c r="F32" s="393">
        <v>0</v>
      </c>
    </row>
    <row r="33" spans="1:6" ht="29.25" customHeight="1" x14ac:dyDescent="0.25">
      <c r="A33" s="204">
        <v>14030000</v>
      </c>
      <c r="B33" s="191" t="s">
        <v>139</v>
      </c>
      <c r="C33" s="388">
        <f t="shared" si="0"/>
        <v>1518756.52</v>
      </c>
      <c r="D33" s="388">
        <f>D34</f>
        <v>1518756.52</v>
      </c>
      <c r="E33" s="392">
        <v>0</v>
      </c>
      <c r="F33" s="393">
        <v>0</v>
      </c>
    </row>
    <row r="34" spans="1:6" ht="62.25" customHeight="1" x14ac:dyDescent="0.25">
      <c r="A34" s="204">
        <v>14031900</v>
      </c>
      <c r="B34" s="191" t="s">
        <v>138</v>
      </c>
      <c r="C34" s="388">
        <f t="shared" si="0"/>
        <v>1518756.52</v>
      </c>
      <c r="D34" s="392">
        <v>1518756.52</v>
      </c>
      <c r="E34" s="392">
        <v>0</v>
      </c>
      <c r="F34" s="393">
        <v>0</v>
      </c>
    </row>
    <row r="35" spans="1:6" ht="62.25" customHeight="1" x14ac:dyDescent="0.25">
      <c r="A35" s="204">
        <v>14040000</v>
      </c>
      <c r="B35" s="191" t="s">
        <v>101</v>
      </c>
      <c r="C35" s="388">
        <f t="shared" si="0"/>
        <v>4126982.2300000004</v>
      </c>
      <c r="D35" s="388">
        <f>D36+D37</f>
        <v>4126982.2300000004</v>
      </c>
      <c r="E35" s="392">
        <v>0</v>
      </c>
      <c r="F35" s="393">
        <v>0</v>
      </c>
    </row>
    <row r="36" spans="1:6" ht="60" x14ac:dyDescent="0.25">
      <c r="A36" s="204">
        <v>14040100</v>
      </c>
      <c r="B36" s="191" t="s">
        <v>676</v>
      </c>
      <c r="C36" s="388">
        <f t="shared" si="0"/>
        <v>2644378.2400000002</v>
      </c>
      <c r="D36" s="392">
        <v>2644378.2400000002</v>
      </c>
      <c r="E36" s="392"/>
      <c r="F36" s="393"/>
    </row>
    <row r="37" spans="1:6" ht="48" x14ac:dyDescent="0.25">
      <c r="A37" s="204">
        <v>14040200</v>
      </c>
      <c r="B37" s="191" t="s">
        <v>677</v>
      </c>
      <c r="C37" s="388">
        <f t="shared" si="0"/>
        <v>1482603.99</v>
      </c>
      <c r="D37" s="392">
        <v>1482603.99</v>
      </c>
      <c r="E37" s="392"/>
      <c r="F37" s="393"/>
    </row>
    <row r="38" spans="1:6" ht="39.6" customHeight="1" x14ac:dyDescent="0.25">
      <c r="A38" s="202">
        <v>18000000</v>
      </c>
      <c r="B38" s="193" t="s">
        <v>103</v>
      </c>
      <c r="C38" s="388">
        <f t="shared" si="0"/>
        <v>36244864.939999998</v>
      </c>
      <c r="D38" s="388">
        <f>D39+D55+D50+D52</f>
        <v>36244864.939999998</v>
      </c>
      <c r="E38" s="388">
        <f>F38</f>
        <v>0</v>
      </c>
      <c r="F38" s="389">
        <f>F49</f>
        <v>0</v>
      </c>
    </row>
    <row r="39" spans="1:6" x14ac:dyDescent="0.25">
      <c r="A39" s="202">
        <v>18010000</v>
      </c>
      <c r="B39" s="193" t="s">
        <v>24</v>
      </c>
      <c r="C39" s="388">
        <f t="shared" si="0"/>
        <v>19131835.729999997</v>
      </c>
      <c r="D39" s="388">
        <f>D40+D41+D42+D43+D44+D45+D46+D47+D48+D49</f>
        <v>19131835.729999997</v>
      </c>
      <c r="E39" s="388">
        <v>0</v>
      </c>
      <c r="F39" s="389">
        <v>0</v>
      </c>
    </row>
    <row r="40" spans="1:6" ht="47.25" customHeight="1" x14ac:dyDescent="0.25">
      <c r="A40" s="205">
        <v>18010100</v>
      </c>
      <c r="B40" s="195" t="s">
        <v>102</v>
      </c>
      <c r="C40" s="388">
        <f t="shared" si="0"/>
        <v>25169.58</v>
      </c>
      <c r="D40" s="392">
        <v>25169.58</v>
      </c>
      <c r="E40" s="392">
        <v>0</v>
      </c>
      <c r="F40" s="393">
        <v>0</v>
      </c>
    </row>
    <row r="41" spans="1:6" ht="42.75" customHeight="1" x14ac:dyDescent="0.25">
      <c r="A41" s="205">
        <v>18010200</v>
      </c>
      <c r="B41" s="195" t="s">
        <v>90</v>
      </c>
      <c r="C41" s="388">
        <f t="shared" si="0"/>
        <v>207287.3</v>
      </c>
      <c r="D41" s="392">
        <v>207287.3</v>
      </c>
      <c r="E41" s="392">
        <v>0</v>
      </c>
      <c r="F41" s="393">
        <v>0</v>
      </c>
    </row>
    <row r="42" spans="1:6" ht="36" x14ac:dyDescent="0.25">
      <c r="A42" s="205">
        <v>18010300</v>
      </c>
      <c r="B42" s="195" t="s">
        <v>91</v>
      </c>
      <c r="C42" s="388">
        <f t="shared" si="0"/>
        <v>465834.92</v>
      </c>
      <c r="D42" s="392">
        <v>465834.92</v>
      </c>
      <c r="E42" s="392">
        <v>0</v>
      </c>
      <c r="F42" s="393">
        <v>0</v>
      </c>
    </row>
    <row r="43" spans="1:6" ht="36" x14ac:dyDescent="0.25">
      <c r="A43" s="205">
        <v>18010400</v>
      </c>
      <c r="B43" s="195" t="s">
        <v>104</v>
      </c>
      <c r="C43" s="388">
        <f t="shared" si="0"/>
        <v>828263.71</v>
      </c>
      <c r="D43" s="392">
        <v>828263.71</v>
      </c>
      <c r="E43" s="392">
        <v>0</v>
      </c>
      <c r="F43" s="393">
        <v>0</v>
      </c>
    </row>
    <row r="44" spans="1:6" x14ac:dyDescent="0.25">
      <c r="A44" s="205">
        <v>18010500</v>
      </c>
      <c r="B44" s="195" t="s">
        <v>105</v>
      </c>
      <c r="C44" s="388">
        <f t="shared" si="0"/>
        <v>2018722.13</v>
      </c>
      <c r="D44" s="392">
        <v>2018722.13</v>
      </c>
      <c r="E44" s="392"/>
      <c r="F44" s="393">
        <v>0</v>
      </c>
    </row>
    <row r="45" spans="1:6" x14ac:dyDescent="0.25">
      <c r="A45" s="205">
        <v>18010600</v>
      </c>
      <c r="B45" s="195" t="s">
        <v>106</v>
      </c>
      <c r="C45" s="388">
        <f t="shared" si="0"/>
        <v>12668494.550000001</v>
      </c>
      <c r="D45" s="392">
        <v>12668494.550000001</v>
      </c>
      <c r="E45" s="392">
        <v>0</v>
      </c>
      <c r="F45" s="393">
        <v>0</v>
      </c>
    </row>
    <row r="46" spans="1:6" x14ac:dyDescent="0.25">
      <c r="A46" s="205">
        <v>18010700</v>
      </c>
      <c r="B46" s="195" t="s">
        <v>107</v>
      </c>
      <c r="C46" s="388">
        <f t="shared" si="0"/>
        <v>452787.29</v>
      </c>
      <c r="D46" s="392">
        <v>452787.29</v>
      </c>
      <c r="E46" s="392">
        <v>0</v>
      </c>
      <c r="F46" s="393">
        <v>0</v>
      </c>
    </row>
    <row r="47" spans="1:6" ht="13.5" customHeight="1" x14ac:dyDescent="0.25">
      <c r="A47" s="205">
        <v>18010900</v>
      </c>
      <c r="B47" s="195" t="s">
        <v>108</v>
      </c>
      <c r="C47" s="388">
        <f t="shared" si="0"/>
        <v>2344102.92</v>
      </c>
      <c r="D47" s="392">
        <v>2344102.92</v>
      </c>
      <c r="E47" s="392">
        <v>0</v>
      </c>
      <c r="F47" s="393">
        <v>0</v>
      </c>
    </row>
    <row r="48" spans="1:6" ht="26.25" customHeight="1" x14ac:dyDescent="0.25">
      <c r="A48" s="204">
        <v>18011000</v>
      </c>
      <c r="B48" s="191" t="s">
        <v>82</v>
      </c>
      <c r="C48" s="388">
        <f t="shared" si="0"/>
        <v>0</v>
      </c>
      <c r="D48" s="392">
        <v>0</v>
      </c>
      <c r="E48" s="392">
        <v>0</v>
      </c>
      <c r="F48" s="393">
        <v>0</v>
      </c>
    </row>
    <row r="49" spans="1:6" ht="30.75" customHeight="1" x14ac:dyDescent="0.25">
      <c r="A49" s="204">
        <v>18011100</v>
      </c>
      <c r="B49" s="196" t="s">
        <v>95</v>
      </c>
      <c r="C49" s="388">
        <f t="shared" si="0"/>
        <v>121173.33</v>
      </c>
      <c r="D49" s="392">
        <v>121173.33</v>
      </c>
      <c r="E49" s="392">
        <v>0</v>
      </c>
      <c r="F49" s="393">
        <v>0</v>
      </c>
    </row>
    <row r="50" spans="1:6" ht="22.5" hidden="1" customHeight="1" x14ac:dyDescent="0.25">
      <c r="A50" s="205">
        <v>18040000</v>
      </c>
      <c r="B50" s="195" t="s">
        <v>804</v>
      </c>
      <c r="C50" s="388"/>
      <c r="D50" s="392"/>
      <c r="E50" s="392"/>
      <c r="F50" s="393"/>
    </row>
    <row r="51" spans="1:6" ht="22.5" hidden="1" customHeight="1" x14ac:dyDescent="0.25">
      <c r="A51" s="205">
        <v>18040100</v>
      </c>
      <c r="B51" s="195" t="s">
        <v>805</v>
      </c>
      <c r="C51" s="388"/>
      <c r="D51" s="392"/>
      <c r="E51" s="392"/>
      <c r="F51" s="393"/>
    </row>
    <row r="52" spans="1:6" s="5" customFormat="1" ht="16.5" customHeight="1" x14ac:dyDescent="0.25">
      <c r="A52" s="206">
        <v>18030000</v>
      </c>
      <c r="B52" s="197" t="s">
        <v>731</v>
      </c>
      <c r="C52" s="388">
        <f t="shared" ref="C52:C59" si="1">D52+E52</f>
        <v>28292.399999999998</v>
      </c>
      <c r="D52" s="388">
        <f>D53+D54</f>
        <v>28292.399999999998</v>
      </c>
      <c r="E52" s="388"/>
      <c r="F52" s="389"/>
    </row>
    <row r="53" spans="1:6" ht="21" customHeight="1" x14ac:dyDescent="0.25">
      <c r="A53" s="205">
        <v>18030100</v>
      </c>
      <c r="B53" s="195" t="s">
        <v>732</v>
      </c>
      <c r="C53" s="388">
        <f t="shared" si="1"/>
        <v>7016.3</v>
      </c>
      <c r="D53" s="392">
        <v>7016.3</v>
      </c>
      <c r="E53" s="392"/>
      <c r="F53" s="393"/>
    </row>
    <row r="54" spans="1:6" ht="22.5" customHeight="1" x14ac:dyDescent="0.25">
      <c r="A54" s="205">
        <v>18030200</v>
      </c>
      <c r="B54" s="195" t="s">
        <v>733</v>
      </c>
      <c r="C54" s="388">
        <f t="shared" si="1"/>
        <v>21276.1</v>
      </c>
      <c r="D54" s="392">
        <v>21276.1</v>
      </c>
      <c r="E54" s="392"/>
      <c r="F54" s="393"/>
    </row>
    <row r="55" spans="1:6" s="5" customFormat="1" ht="22.5" customHeight="1" x14ac:dyDescent="0.25">
      <c r="A55" s="206">
        <v>18050000</v>
      </c>
      <c r="B55" s="197" t="s">
        <v>109</v>
      </c>
      <c r="C55" s="388">
        <f t="shared" si="1"/>
        <v>17084736.810000002</v>
      </c>
      <c r="D55" s="388">
        <f>D57+D58+D59+D56</f>
        <v>17084736.810000002</v>
      </c>
      <c r="E55" s="388">
        <v>0</v>
      </c>
      <c r="F55" s="389">
        <v>0</v>
      </c>
    </row>
    <row r="56" spans="1:6" ht="24" x14ac:dyDescent="0.25">
      <c r="A56" s="205">
        <v>18050200</v>
      </c>
      <c r="B56" s="195" t="s">
        <v>43</v>
      </c>
      <c r="C56" s="388">
        <f t="shared" si="1"/>
        <v>0</v>
      </c>
      <c r="D56" s="392">
        <v>0</v>
      </c>
      <c r="E56" s="392">
        <v>0</v>
      </c>
      <c r="F56" s="393">
        <v>0</v>
      </c>
    </row>
    <row r="57" spans="1:6" x14ac:dyDescent="0.25">
      <c r="A57" s="205">
        <v>18050300</v>
      </c>
      <c r="B57" s="195" t="s">
        <v>345</v>
      </c>
      <c r="C57" s="388">
        <f t="shared" si="1"/>
        <v>523236.47</v>
      </c>
      <c r="D57" s="392">
        <v>523236.47</v>
      </c>
      <c r="E57" s="392">
        <v>0</v>
      </c>
      <c r="F57" s="393">
        <v>0</v>
      </c>
    </row>
    <row r="58" spans="1:6" ht="30.75" customHeight="1" x14ac:dyDescent="0.25">
      <c r="A58" s="205">
        <v>18050400</v>
      </c>
      <c r="B58" s="195" t="s">
        <v>346</v>
      </c>
      <c r="C58" s="388">
        <f t="shared" si="1"/>
        <v>10703404.49</v>
      </c>
      <c r="D58" s="392">
        <v>10703404.49</v>
      </c>
      <c r="E58" s="392">
        <v>0</v>
      </c>
      <c r="F58" s="393">
        <v>0</v>
      </c>
    </row>
    <row r="59" spans="1:6" ht="45" customHeight="1" x14ac:dyDescent="0.25">
      <c r="A59" s="205">
        <v>18050500</v>
      </c>
      <c r="B59" s="195" t="s">
        <v>110</v>
      </c>
      <c r="C59" s="388">
        <f t="shared" si="1"/>
        <v>5858095.8499999996</v>
      </c>
      <c r="D59" s="392">
        <v>5858095.8499999996</v>
      </c>
      <c r="E59" s="392">
        <v>0</v>
      </c>
      <c r="F59" s="393">
        <v>0</v>
      </c>
    </row>
    <row r="60" spans="1:6" hidden="1" x14ac:dyDescent="0.25">
      <c r="A60" s="205"/>
      <c r="B60" s="195"/>
      <c r="C60" s="388"/>
      <c r="D60" s="392"/>
      <c r="E60" s="392"/>
      <c r="F60" s="393"/>
    </row>
    <row r="61" spans="1:6" s="17" customFormat="1" x14ac:dyDescent="0.25">
      <c r="A61" s="207">
        <v>19000000</v>
      </c>
      <c r="B61" s="198" t="s">
        <v>6</v>
      </c>
      <c r="C61" s="390">
        <f>D61+E61</f>
        <v>51618.79</v>
      </c>
      <c r="D61" s="390">
        <f>D62</f>
        <v>0</v>
      </c>
      <c r="E61" s="390">
        <f>E62</f>
        <v>51618.79</v>
      </c>
      <c r="F61" s="391">
        <v>0</v>
      </c>
    </row>
    <row r="62" spans="1:6" s="17" customFormat="1" x14ac:dyDescent="0.25">
      <c r="A62" s="203">
        <v>19010000</v>
      </c>
      <c r="B62" s="194" t="s">
        <v>349</v>
      </c>
      <c r="C62" s="390">
        <f>D62+E62</f>
        <v>51618.79</v>
      </c>
      <c r="D62" s="390"/>
      <c r="E62" s="390">
        <f>E63+E64+E65</f>
        <v>51618.79</v>
      </c>
      <c r="F62" s="391">
        <f>F63+F64+F65</f>
        <v>0</v>
      </c>
    </row>
    <row r="63" spans="1:6" s="18" customFormat="1" ht="24" x14ac:dyDescent="0.25">
      <c r="A63" s="208">
        <v>19010100</v>
      </c>
      <c r="B63" s="199" t="s">
        <v>45</v>
      </c>
      <c r="C63" s="390">
        <f>D63+E63</f>
        <v>33951.15</v>
      </c>
      <c r="D63" s="394">
        <v>0</v>
      </c>
      <c r="E63" s="394">
        <v>33951.15</v>
      </c>
      <c r="F63" s="395">
        <v>0</v>
      </c>
    </row>
    <row r="64" spans="1:6" s="18" customFormat="1" ht="24" x14ac:dyDescent="0.25">
      <c r="A64" s="208">
        <v>19010200</v>
      </c>
      <c r="B64" s="199" t="s">
        <v>25</v>
      </c>
      <c r="C64" s="390">
        <f>D64+E64</f>
        <v>4338.03</v>
      </c>
      <c r="D64" s="394">
        <v>0</v>
      </c>
      <c r="E64" s="394">
        <v>4338.03</v>
      </c>
      <c r="F64" s="395">
        <v>0</v>
      </c>
    </row>
    <row r="65" spans="1:8" s="18" customFormat="1" ht="36" x14ac:dyDescent="0.25">
      <c r="A65" s="208">
        <v>19010300</v>
      </c>
      <c r="B65" s="199" t="s">
        <v>44</v>
      </c>
      <c r="C65" s="390">
        <f>D65+E65</f>
        <v>13329.61</v>
      </c>
      <c r="D65" s="394">
        <v>0</v>
      </c>
      <c r="E65" s="394">
        <v>13329.61</v>
      </c>
      <c r="F65" s="395">
        <v>0</v>
      </c>
    </row>
    <row r="66" spans="1:8" s="5" customFormat="1" x14ac:dyDescent="0.25">
      <c r="A66" s="202">
        <v>20000000</v>
      </c>
      <c r="B66" s="193" t="s">
        <v>7</v>
      </c>
      <c r="C66" s="388">
        <f>C67+C74+C86+C93</f>
        <v>2818018.22</v>
      </c>
      <c r="D66" s="388">
        <f>D67+D74+D86+D93</f>
        <v>-94820.479999999952</v>
      </c>
      <c r="E66" s="388">
        <f>E67+E74+E86+E93</f>
        <v>2912838.7</v>
      </c>
      <c r="F66" s="389">
        <f>F67+F74+F86</f>
        <v>0</v>
      </c>
      <c r="G66" s="296"/>
      <c r="H66" s="547"/>
    </row>
    <row r="67" spans="1:8" s="5" customFormat="1" x14ac:dyDescent="0.25">
      <c r="A67" s="202">
        <v>21000000</v>
      </c>
      <c r="B67" s="193" t="s">
        <v>8</v>
      </c>
      <c r="C67" s="388">
        <f t="shared" ref="C67:C107" si="2">D67+E67</f>
        <v>-1129630.6399999999</v>
      </c>
      <c r="D67" s="388">
        <f>D68</f>
        <v>-1129630.6399999999</v>
      </c>
      <c r="E67" s="388">
        <f>E68+E69+E70+E73</f>
        <v>0</v>
      </c>
      <c r="F67" s="389">
        <v>0</v>
      </c>
      <c r="G67" s="297"/>
    </row>
    <row r="68" spans="1:8" ht="23.25" customHeight="1" x14ac:dyDescent="0.25">
      <c r="A68" s="205">
        <v>21080000</v>
      </c>
      <c r="B68" s="195" t="s">
        <v>9</v>
      </c>
      <c r="C68" s="388">
        <f t="shared" si="2"/>
        <v>-1129630.6399999999</v>
      </c>
      <c r="D68" s="388">
        <f>D69+D70+D73+D72+D71</f>
        <v>-1129630.6399999999</v>
      </c>
      <c r="E68" s="392">
        <v>0</v>
      </c>
      <c r="F68" s="393">
        <v>0</v>
      </c>
    </row>
    <row r="69" spans="1:8" ht="34.5" customHeight="1" x14ac:dyDescent="0.25">
      <c r="A69" s="205">
        <v>21081100</v>
      </c>
      <c r="B69" s="195" t="s">
        <v>344</v>
      </c>
      <c r="C69" s="388">
        <f t="shared" si="2"/>
        <v>-1196787.25</v>
      </c>
      <c r="D69" s="392">
        <v>-1196787.25</v>
      </c>
      <c r="E69" s="392">
        <v>0</v>
      </c>
      <c r="F69" s="393">
        <v>0</v>
      </c>
    </row>
    <row r="70" spans="1:8" ht="57.75" customHeight="1" x14ac:dyDescent="0.25">
      <c r="A70" s="204">
        <v>21081500</v>
      </c>
      <c r="B70" s="191" t="s">
        <v>83</v>
      </c>
      <c r="C70" s="388">
        <f t="shared" si="2"/>
        <v>54000</v>
      </c>
      <c r="D70" s="392">
        <v>54000</v>
      </c>
      <c r="E70" s="392">
        <v>0</v>
      </c>
      <c r="F70" s="393">
        <v>0</v>
      </c>
    </row>
    <row r="71" spans="1:8" ht="36" x14ac:dyDescent="0.25">
      <c r="A71" s="204">
        <v>21081800</v>
      </c>
      <c r="B71" s="191" t="s">
        <v>746</v>
      </c>
      <c r="C71" s="388">
        <f t="shared" si="2"/>
        <v>13156.61</v>
      </c>
      <c r="D71" s="392">
        <v>13156.61</v>
      </c>
      <c r="E71" s="392"/>
      <c r="F71" s="393"/>
    </row>
    <row r="72" spans="1:8" ht="45.75" hidden="1" customHeight="1" x14ac:dyDescent="0.25">
      <c r="A72" s="204">
        <v>21082400</v>
      </c>
      <c r="B72" s="191" t="s">
        <v>734</v>
      </c>
      <c r="C72" s="388">
        <f t="shared" si="2"/>
        <v>0</v>
      </c>
      <c r="D72" s="392"/>
      <c r="E72" s="392"/>
      <c r="F72" s="393"/>
    </row>
    <row r="73" spans="1:8" s="18" customFormat="1" ht="24" hidden="1" x14ac:dyDescent="0.25">
      <c r="A73" s="208">
        <v>21110000</v>
      </c>
      <c r="B73" s="199" t="s">
        <v>112</v>
      </c>
      <c r="C73" s="390">
        <f t="shared" si="2"/>
        <v>0</v>
      </c>
      <c r="D73" s="394"/>
      <c r="E73" s="394">
        <v>0</v>
      </c>
      <c r="F73" s="395">
        <v>0</v>
      </c>
    </row>
    <row r="74" spans="1:8" s="5" customFormat="1" ht="22.8" x14ac:dyDescent="0.25">
      <c r="A74" s="206">
        <v>22000000</v>
      </c>
      <c r="B74" s="197" t="s">
        <v>10</v>
      </c>
      <c r="C74" s="388">
        <f t="shared" si="2"/>
        <v>928836.82</v>
      </c>
      <c r="D74" s="388">
        <f>D75+D81+D79+D85</f>
        <v>928836.82</v>
      </c>
      <c r="E74" s="388">
        <v>0</v>
      </c>
      <c r="F74" s="389">
        <v>0</v>
      </c>
    </row>
    <row r="75" spans="1:8" x14ac:dyDescent="0.25">
      <c r="A75" s="205" t="s">
        <v>41</v>
      </c>
      <c r="B75" s="195" t="s">
        <v>42</v>
      </c>
      <c r="C75" s="388">
        <f t="shared" si="2"/>
        <v>707884.48</v>
      </c>
      <c r="D75" s="388">
        <f>D76+D77+D78</f>
        <v>707884.48</v>
      </c>
      <c r="E75" s="388">
        <v>0</v>
      </c>
      <c r="F75" s="389">
        <v>0</v>
      </c>
    </row>
    <row r="76" spans="1:8" ht="36" x14ac:dyDescent="0.25">
      <c r="A76" s="205">
        <v>22010300</v>
      </c>
      <c r="B76" s="195" t="s">
        <v>99</v>
      </c>
      <c r="C76" s="388">
        <f t="shared" si="2"/>
        <v>30290</v>
      </c>
      <c r="D76" s="392">
        <v>30290</v>
      </c>
      <c r="E76" s="392">
        <v>0</v>
      </c>
      <c r="F76" s="393">
        <v>0</v>
      </c>
    </row>
    <row r="77" spans="1:8" ht="43.5" customHeight="1" x14ac:dyDescent="0.25">
      <c r="A77" s="205">
        <v>22012500</v>
      </c>
      <c r="B77" s="195" t="s">
        <v>36</v>
      </c>
      <c r="C77" s="388">
        <f t="shared" si="2"/>
        <v>422954.48</v>
      </c>
      <c r="D77" s="392">
        <v>422954.48</v>
      </c>
      <c r="E77" s="392">
        <v>0</v>
      </c>
      <c r="F77" s="393">
        <v>0</v>
      </c>
    </row>
    <row r="78" spans="1:8" ht="36.75" customHeight="1" x14ac:dyDescent="0.25">
      <c r="A78" s="204">
        <v>22012600</v>
      </c>
      <c r="B78" s="191" t="s">
        <v>84</v>
      </c>
      <c r="C78" s="388">
        <f t="shared" si="2"/>
        <v>254640</v>
      </c>
      <c r="D78" s="392">
        <v>254640</v>
      </c>
      <c r="E78" s="392">
        <v>0</v>
      </c>
      <c r="F78" s="393">
        <v>0</v>
      </c>
    </row>
    <row r="79" spans="1:8" s="5" customFormat="1" ht="24" hidden="1" customHeight="1" x14ac:dyDescent="0.25">
      <c r="A79" s="202">
        <v>22080000</v>
      </c>
      <c r="B79" s="193" t="s">
        <v>98</v>
      </c>
      <c r="C79" s="396">
        <f t="shared" si="2"/>
        <v>0</v>
      </c>
      <c r="D79" s="396">
        <f>D80</f>
        <v>0</v>
      </c>
      <c r="E79" s="396">
        <v>0</v>
      </c>
      <c r="F79" s="397">
        <v>0</v>
      </c>
    </row>
    <row r="80" spans="1:8" ht="49.5" hidden="1" customHeight="1" x14ac:dyDescent="0.25">
      <c r="A80" s="204">
        <v>22080400</v>
      </c>
      <c r="B80" s="191" t="s">
        <v>97</v>
      </c>
      <c r="C80" s="388">
        <f t="shared" si="2"/>
        <v>0</v>
      </c>
      <c r="D80" s="392"/>
      <c r="E80" s="392">
        <v>0</v>
      </c>
      <c r="F80" s="393">
        <v>0</v>
      </c>
    </row>
    <row r="81" spans="1:6" ht="43.5" customHeight="1" x14ac:dyDescent="0.25">
      <c r="A81" s="202">
        <v>22090000</v>
      </c>
      <c r="B81" s="193" t="s">
        <v>343</v>
      </c>
      <c r="C81" s="388">
        <f t="shared" si="2"/>
        <v>211022.33</v>
      </c>
      <c r="D81" s="388">
        <f>D82+D83+D84</f>
        <v>211022.33</v>
      </c>
      <c r="E81" s="388">
        <v>0</v>
      </c>
      <c r="F81" s="389">
        <v>0</v>
      </c>
    </row>
    <row r="82" spans="1:6" ht="34.5" customHeight="1" x14ac:dyDescent="0.25">
      <c r="A82" s="205">
        <v>22090100</v>
      </c>
      <c r="B82" s="195" t="s">
        <v>806</v>
      </c>
      <c r="C82" s="388">
        <f t="shared" si="2"/>
        <v>211022.33</v>
      </c>
      <c r="D82" s="392">
        <v>211022.33</v>
      </c>
      <c r="E82" s="392">
        <v>0</v>
      </c>
      <c r="F82" s="393">
        <v>0</v>
      </c>
    </row>
    <row r="83" spans="1:6" ht="69.75" hidden="1" customHeight="1" x14ac:dyDescent="0.25">
      <c r="A83" s="205">
        <v>22090200</v>
      </c>
      <c r="B83" s="195" t="s">
        <v>807</v>
      </c>
      <c r="C83" s="388">
        <f t="shared" si="2"/>
        <v>0</v>
      </c>
      <c r="D83" s="392"/>
      <c r="E83" s="392">
        <v>0</v>
      </c>
      <c r="F83" s="393">
        <v>0</v>
      </c>
    </row>
    <row r="84" spans="1:6" ht="19.5" hidden="1" customHeight="1" x14ac:dyDescent="0.25">
      <c r="A84" s="205">
        <v>22090400</v>
      </c>
      <c r="B84" s="195" t="s">
        <v>808</v>
      </c>
      <c r="C84" s="388">
        <f t="shared" si="2"/>
        <v>0</v>
      </c>
      <c r="D84" s="392"/>
      <c r="E84" s="392">
        <v>0</v>
      </c>
      <c r="F84" s="393">
        <v>0</v>
      </c>
    </row>
    <row r="85" spans="1:6" ht="60" x14ac:dyDescent="0.25">
      <c r="A85" s="205">
        <v>22130000</v>
      </c>
      <c r="B85" s="195" t="s">
        <v>317</v>
      </c>
      <c r="C85" s="388">
        <f t="shared" si="2"/>
        <v>9930.01</v>
      </c>
      <c r="D85" s="392">
        <v>9930.01</v>
      </c>
      <c r="E85" s="392">
        <v>0</v>
      </c>
      <c r="F85" s="393">
        <v>0</v>
      </c>
    </row>
    <row r="86" spans="1:6" s="5" customFormat="1" x14ac:dyDescent="0.25">
      <c r="A86" s="206" t="s">
        <v>39</v>
      </c>
      <c r="B86" s="197" t="s">
        <v>40</v>
      </c>
      <c r="C86" s="388">
        <f t="shared" si="2"/>
        <v>136103</v>
      </c>
      <c r="D86" s="388">
        <f>D87+D91</f>
        <v>105973.34</v>
      </c>
      <c r="E86" s="388">
        <f>E91+E89+E92</f>
        <v>30129.66</v>
      </c>
      <c r="F86" s="389">
        <f>F87+F91</f>
        <v>0</v>
      </c>
    </row>
    <row r="87" spans="1:6" x14ac:dyDescent="0.25">
      <c r="A87" s="205" t="s">
        <v>37</v>
      </c>
      <c r="B87" s="195" t="s">
        <v>38</v>
      </c>
      <c r="C87" s="388">
        <f t="shared" si="2"/>
        <v>105973.34</v>
      </c>
      <c r="D87" s="392">
        <f>D88+D89+D90</f>
        <v>105973.34</v>
      </c>
      <c r="E87" s="392"/>
      <c r="F87" s="393">
        <v>0</v>
      </c>
    </row>
    <row r="88" spans="1:6" ht="33.75" customHeight="1" x14ac:dyDescent="0.25">
      <c r="A88" s="205">
        <v>24060300</v>
      </c>
      <c r="B88" s="195" t="s">
        <v>38</v>
      </c>
      <c r="C88" s="388">
        <f t="shared" si="2"/>
        <v>105973.34</v>
      </c>
      <c r="D88" s="392">
        <v>105973.34</v>
      </c>
      <c r="E88" s="392">
        <v>0</v>
      </c>
      <c r="F88" s="393">
        <v>0</v>
      </c>
    </row>
    <row r="89" spans="1:6" s="18" customFormat="1" ht="21" customHeight="1" x14ac:dyDescent="0.25">
      <c r="A89" s="209">
        <v>24062100</v>
      </c>
      <c r="B89" s="200" t="s">
        <v>85</v>
      </c>
      <c r="C89" s="390">
        <f t="shared" si="2"/>
        <v>30129.66</v>
      </c>
      <c r="D89" s="394">
        <v>0</v>
      </c>
      <c r="E89" s="394">
        <v>30129.66</v>
      </c>
      <c r="F89" s="395">
        <v>0</v>
      </c>
    </row>
    <row r="90" spans="1:6" s="18" customFormat="1" ht="22.5" hidden="1" customHeight="1" x14ac:dyDescent="0.25">
      <c r="A90" s="209">
        <v>24062200</v>
      </c>
      <c r="B90" s="200" t="s">
        <v>341</v>
      </c>
      <c r="C90" s="388">
        <f t="shared" si="2"/>
        <v>0</v>
      </c>
      <c r="D90" s="394">
        <v>0</v>
      </c>
      <c r="E90" s="392">
        <v>0</v>
      </c>
      <c r="F90" s="393">
        <v>0</v>
      </c>
    </row>
    <row r="91" spans="1:6" s="17" customFormat="1" ht="23.25" hidden="1" customHeight="1" x14ac:dyDescent="0.25">
      <c r="A91" s="205">
        <v>24100000</v>
      </c>
      <c r="B91" s="195" t="s">
        <v>89</v>
      </c>
      <c r="C91" s="388">
        <f t="shared" si="2"/>
        <v>0</v>
      </c>
      <c r="D91" s="392">
        <f>D92</f>
        <v>0</v>
      </c>
      <c r="E91" s="392"/>
      <c r="F91" s="393">
        <f>F92</f>
        <v>0</v>
      </c>
    </row>
    <row r="92" spans="1:6" s="18" customFormat="1" ht="24" hidden="1" x14ac:dyDescent="0.25">
      <c r="A92" s="205">
        <v>24170000</v>
      </c>
      <c r="B92" s="195" t="s">
        <v>88</v>
      </c>
      <c r="C92" s="388">
        <f t="shared" si="2"/>
        <v>0</v>
      </c>
      <c r="D92" s="392">
        <v>0</v>
      </c>
      <c r="E92" s="392"/>
      <c r="F92" s="393"/>
    </row>
    <row r="93" spans="1:6" s="18" customFormat="1" x14ac:dyDescent="0.25">
      <c r="A93" s="206">
        <v>25000000</v>
      </c>
      <c r="B93" s="197" t="s">
        <v>251</v>
      </c>
      <c r="C93" s="390">
        <f t="shared" si="2"/>
        <v>2882709.04</v>
      </c>
      <c r="D93" s="388">
        <f>D94+D98</f>
        <v>0</v>
      </c>
      <c r="E93" s="388">
        <f>E94+E98</f>
        <v>2882709.04</v>
      </c>
      <c r="F93" s="389">
        <f>F94+F98</f>
        <v>0</v>
      </c>
    </row>
    <row r="94" spans="1:6" s="18" customFormat="1" ht="24" x14ac:dyDescent="0.25">
      <c r="A94" s="209">
        <v>25010000</v>
      </c>
      <c r="B94" s="200" t="s">
        <v>252</v>
      </c>
      <c r="C94" s="390">
        <f t="shared" si="2"/>
        <v>546011.33000000007</v>
      </c>
      <c r="D94" s="388">
        <f>D95+D96+D97</f>
        <v>0</v>
      </c>
      <c r="E94" s="388">
        <f>E95+E96+E97</f>
        <v>546011.33000000007</v>
      </c>
      <c r="F94" s="389">
        <f>F95+F96+F97</f>
        <v>0</v>
      </c>
    </row>
    <row r="95" spans="1:6" s="18" customFormat="1" ht="24" x14ac:dyDescent="0.25">
      <c r="A95" s="209">
        <v>25010100</v>
      </c>
      <c r="B95" s="200" t="s">
        <v>11</v>
      </c>
      <c r="C95" s="390">
        <f t="shared" si="2"/>
        <v>486269.14</v>
      </c>
      <c r="D95" s="394">
        <v>0</v>
      </c>
      <c r="E95" s="394">
        <v>486269.14</v>
      </c>
      <c r="F95" s="395">
        <v>0</v>
      </c>
    </row>
    <row r="96" spans="1:6" s="18" customFormat="1" x14ac:dyDescent="0.25">
      <c r="A96" s="209">
        <v>25010300</v>
      </c>
      <c r="B96" s="200" t="s">
        <v>113</v>
      </c>
      <c r="C96" s="390">
        <f t="shared" si="2"/>
        <v>41999.69</v>
      </c>
      <c r="D96" s="394">
        <v>0</v>
      </c>
      <c r="E96" s="394">
        <v>41999.69</v>
      </c>
      <c r="F96" s="395">
        <v>0</v>
      </c>
    </row>
    <row r="97" spans="1:6" s="18" customFormat="1" ht="24" x14ac:dyDescent="0.25">
      <c r="A97" s="209">
        <v>25010400</v>
      </c>
      <c r="B97" s="200" t="s">
        <v>96</v>
      </c>
      <c r="C97" s="390">
        <f t="shared" si="2"/>
        <v>17742.5</v>
      </c>
      <c r="D97" s="394">
        <v>0</v>
      </c>
      <c r="E97" s="394">
        <v>17742.5</v>
      </c>
      <c r="F97" s="395">
        <v>0</v>
      </c>
    </row>
    <row r="98" spans="1:6" s="18" customFormat="1" ht="15" customHeight="1" x14ac:dyDescent="0.25">
      <c r="A98" s="209">
        <v>25020000</v>
      </c>
      <c r="B98" s="200" t="s">
        <v>65</v>
      </c>
      <c r="C98" s="390">
        <f t="shared" si="2"/>
        <v>2336697.71</v>
      </c>
      <c r="D98" s="390">
        <v>0</v>
      </c>
      <c r="E98" s="390">
        <f>E99+E100</f>
        <v>2336697.71</v>
      </c>
      <c r="F98" s="391">
        <v>0</v>
      </c>
    </row>
    <row r="99" spans="1:6" s="18" customFormat="1" ht="38.25" customHeight="1" x14ac:dyDescent="0.25">
      <c r="A99" s="209">
        <v>25020100</v>
      </c>
      <c r="B99" s="200" t="s">
        <v>92</v>
      </c>
      <c r="C99" s="390">
        <f t="shared" si="2"/>
        <v>2037754.37</v>
      </c>
      <c r="D99" s="394">
        <v>0</v>
      </c>
      <c r="E99" s="394">
        <v>2037754.37</v>
      </c>
      <c r="F99" s="395">
        <v>0</v>
      </c>
    </row>
    <row r="100" spans="1:6" s="18" customFormat="1" ht="40.5" customHeight="1" x14ac:dyDescent="0.25">
      <c r="A100" s="209">
        <v>25020200</v>
      </c>
      <c r="B100" s="200" t="s">
        <v>66</v>
      </c>
      <c r="C100" s="390">
        <f t="shared" si="2"/>
        <v>298943.34000000003</v>
      </c>
      <c r="D100" s="394">
        <v>0</v>
      </c>
      <c r="E100" s="394">
        <v>298943.34000000003</v>
      </c>
      <c r="F100" s="395">
        <v>0</v>
      </c>
    </row>
    <row r="101" spans="1:6" ht="36.75" customHeight="1" x14ac:dyDescent="0.25">
      <c r="A101" s="202">
        <v>30000000</v>
      </c>
      <c r="B101" s="193" t="s">
        <v>12</v>
      </c>
      <c r="C101" s="388">
        <f t="shared" si="2"/>
        <v>253221.53</v>
      </c>
      <c r="D101" s="388">
        <f>D102</f>
        <v>3000</v>
      </c>
      <c r="E101" s="388">
        <f>E105</f>
        <v>250221.53</v>
      </c>
      <c r="F101" s="389">
        <f>F105</f>
        <v>250221.53</v>
      </c>
    </row>
    <row r="102" spans="1:6" s="5" customFormat="1" ht="26.25" customHeight="1" x14ac:dyDescent="0.25">
      <c r="A102" s="202" t="s">
        <v>26</v>
      </c>
      <c r="B102" s="193" t="s">
        <v>27</v>
      </c>
      <c r="C102" s="388">
        <f t="shared" si="2"/>
        <v>3000</v>
      </c>
      <c r="D102" s="388">
        <f>D103</f>
        <v>3000</v>
      </c>
      <c r="E102" s="388">
        <v>0</v>
      </c>
      <c r="F102" s="389">
        <v>0</v>
      </c>
    </row>
    <row r="103" spans="1:6" ht="30.75" customHeight="1" x14ac:dyDescent="0.25">
      <c r="A103" s="204" t="s">
        <v>28</v>
      </c>
      <c r="B103" s="191" t="s">
        <v>29</v>
      </c>
      <c r="C103" s="388">
        <f t="shared" si="2"/>
        <v>3000</v>
      </c>
      <c r="D103" s="392">
        <f>D104</f>
        <v>3000</v>
      </c>
      <c r="E103" s="392">
        <v>0</v>
      </c>
      <c r="F103" s="393">
        <v>0</v>
      </c>
    </row>
    <row r="104" spans="1:6" ht="45.75" customHeight="1" x14ac:dyDescent="0.25">
      <c r="A104" s="204" t="s">
        <v>30</v>
      </c>
      <c r="B104" s="191" t="s">
        <v>31</v>
      </c>
      <c r="C104" s="388">
        <f t="shared" si="2"/>
        <v>3000</v>
      </c>
      <c r="D104" s="392">
        <v>3000</v>
      </c>
      <c r="E104" s="392">
        <v>0</v>
      </c>
      <c r="F104" s="393">
        <v>0</v>
      </c>
    </row>
    <row r="105" spans="1:6" s="5" customFormat="1" ht="24" customHeight="1" x14ac:dyDescent="0.25">
      <c r="A105" s="202">
        <v>33000000</v>
      </c>
      <c r="B105" s="193" t="s">
        <v>347</v>
      </c>
      <c r="C105" s="388">
        <f t="shared" si="2"/>
        <v>250221.53</v>
      </c>
      <c r="D105" s="388">
        <v>0</v>
      </c>
      <c r="E105" s="388">
        <f>E106</f>
        <v>250221.53</v>
      </c>
      <c r="F105" s="389">
        <f>F106</f>
        <v>250221.53</v>
      </c>
    </row>
    <row r="106" spans="1:6" s="5" customFormat="1" ht="31.5" customHeight="1" x14ac:dyDescent="0.25">
      <c r="A106" s="202">
        <v>33010000</v>
      </c>
      <c r="B106" s="193" t="s">
        <v>348</v>
      </c>
      <c r="C106" s="388">
        <f t="shared" si="2"/>
        <v>250221.53</v>
      </c>
      <c r="D106" s="388">
        <v>0</v>
      </c>
      <c r="E106" s="388">
        <f>E107</f>
        <v>250221.53</v>
      </c>
      <c r="F106" s="389">
        <f>F107</f>
        <v>250221.53</v>
      </c>
    </row>
    <row r="107" spans="1:6" ht="40.5" customHeight="1" x14ac:dyDescent="0.25">
      <c r="A107" s="205">
        <v>33010100</v>
      </c>
      <c r="B107" s="191" t="s">
        <v>809</v>
      </c>
      <c r="C107" s="388">
        <f t="shared" si="2"/>
        <v>250221.53</v>
      </c>
      <c r="D107" s="392">
        <v>0</v>
      </c>
      <c r="E107" s="392">
        <v>250221.53</v>
      </c>
      <c r="F107" s="393">
        <f>E107</f>
        <v>250221.53</v>
      </c>
    </row>
    <row r="108" spans="1:6" s="19" customFormat="1" ht="13.8" x14ac:dyDescent="0.25">
      <c r="A108" s="210"/>
      <c r="B108" s="201" t="s">
        <v>78</v>
      </c>
      <c r="C108" s="398">
        <f>C14+C66+C101</f>
        <v>90501561.180000007</v>
      </c>
      <c r="D108" s="398">
        <f>D14+D66+D101</f>
        <v>87286882.159999996</v>
      </c>
      <c r="E108" s="398">
        <f>E14+E66+E101</f>
        <v>3214679.02</v>
      </c>
      <c r="F108" s="399">
        <f>F14+F66+F101</f>
        <v>250221.53</v>
      </c>
    </row>
    <row r="109" spans="1:6" ht="30.75" customHeight="1" x14ac:dyDescent="0.25">
      <c r="A109" s="202">
        <v>40000000</v>
      </c>
      <c r="B109" s="193" t="s">
        <v>13</v>
      </c>
      <c r="C109" s="388">
        <f t="shared" ref="C109:C123" si="3">D109+E109</f>
        <v>39182827</v>
      </c>
      <c r="D109" s="388">
        <f>D110</f>
        <v>38810307</v>
      </c>
      <c r="E109" s="388">
        <f>E110</f>
        <v>372520</v>
      </c>
      <c r="F109" s="388">
        <f>F110</f>
        <v>372520</v>
      </c>
    </row>
    <row r="110" spans="1:6" s="5" customFormat="1" ht="25.5" customHeight="1" x14ac:dyDescent="0.25">
      <c r="A110" s="202">
        <v>41000000</v>
      </c>
      <c r="B110" s="193" t="s">
        <v>156</v>
      </c>
      <c r="C110" s="388">
        <f t="shared" si="3"/>
        <v>39182827</v>
      </c>
      <c r="D110" s="388">
        <f>D113+D111+D120+D122</f>
        <v>38810307</v>
      </c>
      <c r="E110" s="388">
        <f>E113+E111+E120+E122</f>
        <v>372520</v>
      </c>
      <c r="F110" s="388">
        <f>F113+F111+F120+F122</f>
        <v>372520</v>
      </c>
    </row>
    <row r="111" spans="1:6" s="5" customFormat="1" ht="30.75" customHeight="1" x14ac:dyDescent="0.25">
      <c r="A111" s="206" t="s">
        <v>638</v>
      </c>
      <c r="B111" s="193" t="s">
        <v>639</v>
      </c>
      <c r="C111" s="388">
        <f t="shared" si="3"/>
        <v>553200</v>
      </c>
      <c r="D111" s="388">
        <f>D112</f>
        <v>553200</v>
      </c>
      <c r="E111" s="400">
        <f>E112</f>
        <v>0</v>
      </c>
      <c r="F111" s="389">
        <f>F112</f>
        <v>0</v>
      </c>
    </row>
    <row r="112" spans="1:6" s="5" customFormat="1" ht="29.25" customHeight="1" x14ac:dyDescent="0.25">
      <c r="A112" s="205">
        <v>41020100</v>
      </c>
      <c r="B112" s="191" t="s">
        <v>860</v>
      </c>
      <c r="C112" s="388">
        <f t="shared" si="3"/>
        <v>553200</v>
      </c>
      <c r="D112" s="392">
        <v>553200</v>
      </c>
      <c r="E112" s="392">
        <v>0</v>
      </c>
      <c r="F112" s="393">
        <v>0</v>
      </c>
    </row>
    <row r="113" spans="1:6" s="5" customFormat="1" ht="28.5" customHeight="1" x14ac:dyDescent="0.25">
      <c r="A113" s="206">
        <v>41030000</v>
      </c>
      <c r="B113" s="193" t="s">
        <v>157</v>
      </c>
      <c r="C113" s="388">
        <f t="shared" si="3"/>
        <v>32720600</v>
      </c>
      <c r="D113" s="388">
        <f>D116+D117+D115+D119+D118</f>
        <v>32720600</v>
      </c>
      <c r="E113" s="388">
        <f>E116+E117+E114+E119+E115</f>
        <v>0</v>
      </c>
      <c r="F113" s="389">
        <f>F118</f>
        <v>0</v>
      </c>
    </row>
    <row r="114" spans="1:6" s="4" customFormat="1" ht="30.75" hidden="1" customHeight="1" x14ac:dyDescent="0.25">
      <c r="A114" s="205">
        <v>41033100</v>
      </c>
      <c r="B114" s="191" t="s">
        <v>737</v>
      </c>
      <c r="C114" s="388">
        <f t="shared" si="3"/>
        <v>0</v>
      </c>
      <c r="D114" s="392">
        <v>0</v>
      </c>
      <c r="E114" s="392"/>
      <c r="F114" s="393">
        <v>0</v>
      </c>
    </row>
    <row r="115" spans="1:6" s="4" customFormat="1" ht="38.25" customHeight="1" x14ac:dyDescent="0.25">
      <c r="A115" s="205">
        <v>41033900</v>
      </c>
      <c r="B115" s="191" t="s">
        <v>111</v>
      </c>
      <c r="C115" s="388">
        <f t="shared" si="3"/>
        <v>29245700</v>
      </c>
      <c r="D115" s="392">
        <v>29245700</v>
      </c>
      <c r="E115" s="392"/>
      <c r="F115" s="393">
        <v>0</v>
      </c>
    </row>
    <row r="116" spans="1:6" ht="41.25" customHeight="1" x14ac:dyDescent="0.25">
      <c r="A116" s="205">
        <v>41035400</v>
      </c>
      <c r="B116" s="191" t="s">
        <v>861</v>
      </c>
      <c r="C116" s="388">
        <f t="shared" si="3"/>
        <v>112800</v>
      </c>
      <c r="D116" s="392">
        <v>112800</v>
      </c>
      <c r="E116" s="392">
        <v>0</v>
      </c>
      <c r="F116" s="393">
        <v>0</v>
      </c>
    </row>
    <row r="117" spans="1:6" ht="34.5" customHeight="1" x14ac:dyDescent="0.25">
      <c r="A117" s="205">
        <v>41036000</v>
      </c>
      <c r="B117" s="191" t="s">
        <v>862</v>
      </c>
      <c r="C117" s="388">
        <f t="shared" si="3"/>
        <v>573200</v>
      </c>
      <c r="D117" s="392">
        <v>573200</v>
      </c>
      <c r="E117" s="392">
        <v>0</v>
      </c>
      <c r="F117" s="393">
        <v>0</v>
      </c>
    </row>
    <row r="118" spans="1:6" ht="34.5" customHeight="1" x14ac:dyDescent="0.25">
      <c r="A118" s="205">
        <v>41036300</v>
      </c>
      <c r="B118" s="191" t="s">
        <v>863</v>
      </c>
      <c r="C118" s="388">
        <f t="shared" si="3"/>
        <v>2788900</v>
      </c>
      <c r="D118" s="392">
        <v>2788900</v>
      </c>
      <c r="E118" s="392">
        <v>0</v>
      </c>
      <c r="F118" s="393">
        <v>0</v>
      </c>
    </row>
    <row r="119" spans="1:6" ht="32.25" hidden="1" customHeight="1" x14ac:dyDescent="0.25">
      <c r="A119" s="205">
        <v>41035500</v>
      </c>
      <c r="B119" s="191" t="s">
        <v>464</v>
      </c>
      <c r="C119" s="388">
        <f t="shared" si="3"/>
        <v>0</v>
      </c>
      <c r="D119" s="392">
        <v>0</v>
      </c>
      <c r="E119" s="392">
        <v>0</v>
      </c>
      <c r="F119" s="393">
        <v>0</v>
      </c>
    </row>
    <row r="120" spans="1:6" s="5" customFormat="1" ht="35.25" customHeight="1" x14ac:dyDescent="0.25">
      <c r="A120" s="206">
        <v>41040000</v>
      </c>
      <c r="B120" s="193" t="s">
        <v>151</v>
      </c>
      <c r="C120" s="390">
        <f t="shared" si="3"/>
        <v>298539</v>
      </c>
      <c r="D120" s="390">
        <f>D121</f>
        <v>298539</v>
      </c>
      <c r="E120" s="388">
        <v>0</v>
      </c>
      <c r="F120" s="389">
        <v>0</v>
      </c>
    </row>
    <row r="121" spans="1:6" ht="36" customHeight="1" x14ac:dyDescent="0.25">
      <c r="A121" s="205">
        <v>41040400</v>
      </c>
      <c r="B121" s="191" t="s">
        <v>690</v>
      </c>
      <c r="C121" s="388">
        <f t="shared" si="3"/>
        <v>298539</v>
      </c>
      <c r="D121" s="392">
        <v>298539</v>
      </c>
      <c r="E121" s="392">
        <v>0</v>
      </c>
      <c r="F121" s="393">
        <v>0</v>
      </c>
    </row>
    <row r="122" spans="1:6" s="5" customFormat="1" ht="27" customHeight="1" x14ac:dyDescent="0.25">
      <c r="A122" s="206">
        <v>41050000</v>
      </c>
      <c r="B122" s="193" t="s">
        <v>158</v>
      </c>
      <c r="C122" s="388">
        <f t="shared" si="3"/>
        <v>5610488</v>
      </c>
      <c r="D122" s="388">
        <f>D123+D124+D125+D126+D128+D130+D131+D127+D129</f>
        <v>5237968</v>
      </c>
      <c r="E122" s="388">
        <f>E123+E124+E125+E126+E128+E130+E131+E127+E129</f>
        <v>372520</v>
      </c>
      <c r="F122" s="388">
        <f>F123+F124+F125+F126+F128+F130+F131+F127+F129</f>
        <v>372520</v>
      </c>
    </row>
    <row r="123" spans="1:6" s="5" customFormat="1" ht="53.25" hidden="1" customHeight="1" x14ac:dyDescent="0.25">
      <c r="A123" s="205">
        <v>41050400</v>
      </c>
      <c r="B123" s="191" t="s">
        <v>810</v>
      </c>
      <c r="C123" s="388">
        <f t="shared" si="3"/>
        <v>0</v>
      </c>
      <c r="D123" s="392"/>
      <c r="E123" s="392">
        <v>0</v>
      </c>
      <c r="F123" s="393">
        <v>0</v>
      </c>
    </row>
    <row r="124" spans="1:6" s="5" customFormat="1" ht="36" customHeight="1" x14ac:dyDescent="0.25">
      <c r="A124" s="204">
        <v>41051000</v>
      </c>
      <c r="B124" s="191" t="s">
        <v>265</v>
      </c>
      <c r="C124" s="388">
        <f>D124+E120</f>
        <v>811500</v>
      </c>
      <c r="D124" s="392">
        <v>811500</v>
      </c>
      <c r="E124" s="392">
        <v>0</v>
      </c>
      <c r="F124" s="393">
        <v>0</v>
      </c>
    </row>
    <row r="125" spans="1:6" s="5" customFormat="1" ht="44.25" hidden="1" customHeight="1" x14ac:dyDescent="0.25">
      <c r="A125" s="205">
        <v>41051100</v>
      </c>
      <c r="B125" s="191" t="s">
        <v>237</v>
      </c>
      <c r="C125" s="388">
        <f>D125+E125</f>
        <v>0</v>
      </c>
      <c r="D125" s="392"/>
      <c r="E125" s="392"/>
      <c r="F125" s="393"/>
    </row>
    <row r="126" spans="1:6" ht="0.75" hidden="1" customHeight="1" x14ac:dyDescent="0.25">
      <c r="A126" s="205">
        <v>41051200</v>
      </c>
      <c r="B126" s="191" t="s">
        <v>152</v>
      </c>
      <c r="C126" s="388">
        <f t="shared" ref="C126:C127" si="4">D126+E126</f>
        <v>0</v>
      </c>
      <c r="D126" s="392"/>
      <c r="E126" s="392"/>
      <c r="F126" s="393">
        <v>0</v>
      </c>
    </row>
    <row r="127" spans="1:6" ht="33.75" hidden="1" customHeight="1" x14ac:dyDescent="0.25">
      <c r="A127" s="205">
        <v>41051400</v>
      </c>
      <c r="B127" s="191" t="s">
        <v>365</v>
      </c>
      <c r="C127" s="388">
        <f t="shared" si="4"/>
        <v>0</v>
      </c>
      <c r="D127" s="392"/>
      <c r="E127" s="392"/>
      <c r="F127" s="393">
        <v>0</v>
      </c>
    </row>
    <row r="128" spans="1:6" ht="41.25" hidden="1" customHeight="1" x14ac:dyDescent="0.25">
      <c r="A128" s="205">
        <v>41051700</v>
      </c>
      <c r="B128" s="191" t="s">
        <v>364</v>
      </c>
      <c r="C128" s="388">
        <f>D128+E126</f>
        <v>0</v>
      </c>
      <c r="D128" s="392"/>
      <c r="E128" s="392"/>
      <c r="F128" s="393">
        <v>0</v>
      </c>
    </row>
    <row r="129" spans="1:10" ht="21" customHeight="1" x14ac:dyDescent="0.25">
      <c r="A129" s="205">
        <v>41053900</v>
      </c>
      <c r="B129" s="191" t="s">
        <v>153</v>
      </c>
      <c r="C129" s="388">
        <f>D129+E127</f>
        <v>3399439</v>
      </c>
      <c r="D129" s="392">
        <v>3399439</v>
      </c>
      <c r="E129" s="392">
        <v>372520</v>
      </c>
      <c r="F129" s="393">
        <v>372520</v>
      </c>
    </row>
    <row r="130" spans="1:10" ht="33.75" customHeight="1" x14ac:dyDescent="0.25">
      <c r="A130" s="205">
        <v>41057900</v>
      </c>
      <c r="B130" s="191" t="s">
        <v>877</v>
      </c>
      <c r="C130" s="388">
        <f>D130+E128</f>
        <v>460138</v>
      </c>
      <c r="D130" s="392">
        <v>460138</v>
      </c>
      <c r="E130" s="392"/>
      <c r="F130" s="393"/>
    </row>
    <row r="131" spans="1:10" ht="34.5" customHeight="1" x14ac:dyDescent="0.25">
      <c r="A131" s="204">
        <v>41059300</v>
      </c>
      <c r="B131" s="191" t="s">
        <v>811</v>
      </c>
      <c r="C131" s="388">
        <f>D131+E128</f>
        <v>566891</v>
      </c>
      <c r="D131" s="392">
        <v>566891</v>
      </c>
      <c r="E131" s="392"/>
      <c r="F131" s="393">
        <v>0</v>
      </c>
    </row>
    <row r="132" spans="1:10" s="19" customFormat="1" ht="19.5" customHeight="1" thickBot="1" x14ac:dyDescent="0.3">
      <c r="A132" s="211"/>
      <c r="B132" s="212" t="s">
        <v>35</v>
      </c>
      <c r="C132" s="401">
        <f>D132+E132</f>
        <v>129684388.17999999</v>
      </c>
      <c r="D132" s="401">
        <f>D108+D109</f>
        <v>126097189.16</v>
      </c>
      <c r="E132" s="401">
        <f>E108+E109</f>
        <v>3587199.02</v>
      </c>
      <c r="F132" s="402">
        <f>F109+F66+F14+F101</f>
        <v>622741.53</v>
      </c>
      <c r="J132"/>
    </row>
    <row r="134" spans="1:10" x14ac:dyDescent="0.25">
      <c r="A134" s="591"/>
      <c r="B134" s="591"/>
      <c r="C134" s="591"/>
      <c r="D134" s="591"/>
      <c r="E134" s="591"/>
      <c r="F134" s="591"/>
    </row>
    <row r="135" spans="1:10" x14ac:dyDescent="0.25">
      <c r="A135" s="192" t="s">
        <v>812</v>
      </c>
      <c r="E135" s="192" t="s">
        <v>813</v>
      </c>
    </row>
    <row r="136" spans="1:10" x14ac:dyDescent="0.25">
      <c r="D136" s="2"/>
    </row>
  </sheetData>
  <mergeCells count="9">
    <mergeCell ref="F11:F13"/>
    <mergeCell ref="A134:F134"/>
    <mergeCell ref="A6:F6"/>
    <mergeCell ref="A10:A13"/>
    <mergeCell ref="B10:B13"/>
    <mergeCell ref="C10:C13"/>
    <mergeCell ref="D10:D13"/>
    <mergeCell ref="E10:F10"/>
    <mergeCell ref="E11:E13"/>
  </mergeCells>
  <phoneticPr fontId="26" type="noConversion"/>
  <pageMargins left="1.1023622047244095" right="0.31496062992125984" top="0.59055118110236227" bottom="0.59055118110236227" header="0.31496062992125984" footer="0.31496062992125984"/>
  <pageSetup paperSize="9" scale="81" fitToHeight="4" orientation="portrait" horizontalDpi="360" verticalDpi="360" r:id="rId1"/>
  <rowBreaks count="1" manualBreakCount="1"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9"/>
  <sheetViews>
    <sheetView zoomScale="95" zoomScaleNormal="95" workbookViewId="0">
      <pane xSplit="2" ySplit="9" topLeftCell="J10" activePane="bottomRight" state="frozenSplit"/>
      <selection pane="topRight" activeCell="G1" sqref="G1"/>
      <selection pane="bottomLeft" activeCell="A11" sqref="A11"/>
      <selection pane="bottomRight" activeCell="M4" sqref="M4"/>
    </sheetView>
  </sheetViews>
  <sheetFormatPr defaultRowHeight="14.4" x14ac:dyDescent="0.3"/>
  <cols>
    <col min="1" max="1" width="10.109375" customWidth="1"/>
    <col min="2" max="2" width="67.33203125" customWidth="1"/>
    <col min="3" max="3" width="12.6640625" style="2" customWidth="1"/>
    <col min="4" max="4" width="13.44140625" style="2" customWidth="1"/>
    <col min="5" max="5" width="13.5546875" style="2" customWidth="1"/>
    <col min="6" max="6" width="6.6640625" style="46" customWidth="1"/>
    <col min="7" max="7" width="11.44140625" style="39" customWidth="1"/>
    <col min="8" max="8" width="11.6640625" style="39" customWidth="1"/>
    <col min="9" max="9" width="10.33203125" style="47" customWidth="1"/>
    <col min="10" max="10" width="11.109375" style="39" customWidth="1"/>
    <col min="11" max="11" width="7.6640625" style="46" customWidth="1"/>
    <col min="12" max="12" width="13.6640625" style="2" customWidth="1"/>
    <col min="13" max="13" width="12.6640625" style="2" customWidth="1"/>
    <col min="14" max="14" width="11.33203125" style="2" customWidth="1"/>
    <col min="15" max="15" width="12.33203125" style="2" customWidth="1"/>
    <col min="16" max="16" width="8.6640625" style="48" customWidth="1"/>
    <col min="17" max="17" width="15.5546875" hidden="1" customWidth="1"/>
    <col min="18" max="18" width="10.33203125" hidden="1" customWidth="1"/>
    <col min="19" max="19" width="14.109375" hidden="1" customWidth="1"/>
    <col min="20" max="20" width="13.44140625" customWidth="1"/>
  </cols>
  <sheetData>
    <row r="1" spans="1:19" ht="15.6" x14ac:dyDescent="0.3">
      <c r="A1" s="23"/>
      <c r="B1" s="24"/>
      <c r="C1" s="25"/>
      <c r="D1" s="25"/>
      <c r="E1" s="25"/>
      <c r="F1" s="44"/>
      <c r="G1" s="27"/>
      <c r="L1" s="27"/>
      <c r="M1" s="27" t="s">
        <v>266</v>
      </c>
      <c r="N1" s="27"/>
      <c r="O1" s="27"/>
      <c r="P1" s="50"/>
    </row>
    <row r="2" spans="1:19" ht="15.6" x14ac:dyDescent="0.3">
      <c r="A2" s="23"/>
      <c r="B2" s="24"/>
      <c r="C2" s="25"/>
      <c r="D2" s="25"/>
      <c r="E2" s="25"/>
      <c r="F2" s="44"/>
      <c r="G2" s="27"/>
      <c r="L2" s="44"/>
      <c r="M2" s="44" t="s">
        <v>687</v>
      </c>
      <c r="N2" s="44"/>
      <c r="O2" s="27"/>
      <c r="P2" s="50"/>
    </row>
    <row r="3" spans="1:19" ht="15.6" x14ac:dyDescent="0.3">
      <c r="A3" s="23"/>
      <c r="B3" s="24"/>
      <c r="C3" s="25"/>
      <c r="D3" s="25"/>
      <c r="E3" s="25"/>
      <c r="F3" s="44"/>
      <c r="G3" s="27"/>
      <c r="L3" s="44"/>
      <c r="M3" s="44" t="s">
        <v>688</v>
      </c>
      <c r="N3" s="44"/>
      <c r="O3" s="27"/>
      <c r="P3" s="50"/>
    </row>
    <row r="4" spans="1:19" s="412" customFormat="1" ht="15.6" x14ac:dyDescent="0.3">
      <c r="A4" s="403"/>
      <c r="B4" s="404"/>
      <c r="C4" s="405"/>
      <c r="D4" s="405"/>
      <c r="E4" s="405"/>
      <c r="F4" s="406"/>
      <c r="G4" s="407"/>
      <c r="H4" s="407"/>
      <c r="I4" s="408"/>
      <c r="J4" s="407"/>
      <c r="K4" s="409"/>
      <c r="L4" s="406"/>
      <c r="M4" s="302" t="s">
        <v>889</v>
      </c>
      <c r="N4" s="387"/>
      <c r="O4" s="410"/>
      <c r="P4" s="411"/>
    </row>
    <row r="5" spans="1:19" ht="15.6" x14ac:dyDescent="0.3">
      <c r="A5" s="23"/>
      <c r="B5" s="24"/>
      <c r="C5" s="25"/>
      <c r="D5" s="25"/>
      <c r="E5" s="25"/>
      <c r="F5" s="44"/>
      <c r="G5" s="27"/>
      <c r="H5" s="27"/>
      <c r="I5" s="28"/>
      <c r="J5" s="27"/>
      <c r="K5" s="49"/>
      <c r="L5" s="44"/>
      <c r="M5" s="303"/>
      <c r="N5" s="303"/>
      <c r="O5" s="304"/>
    </row>
    <row r="6" spans="1:19" ht="22.5" customHeight="1" x14ac:dyDescent="0.4">
      <c r="A6" s="606" t="s">
        <v>878</v>
      </c>
      <c r="B6" s="606"/>
      <c r="C6" s="606"/>
      <c r="D6" s="606"/>
      <c r="E6" s="606"/>
      <c r="F6" s="606"/>
      <c r="G6" s="606"/>
      <c r="H6" s="606"/>
      <c r="I6" s="606"/>
      <c r="J6" s="606"/>
      <c r="K6" s="606"/>
      <c r="L6" s="606"/>
      <c r="M6" s="606"/>
      <c r="N6" s="606"/>
      <c r="O6" s="606"/>
    </row>
    <row r="7" spans="1:19" ht="21" customHeight="1" x14ac:dyDescent="0.4">
      <c r="A7" s="364"/>
      <c r="B7" s="282">
        <v>1150300000</v>
      </c>
      <c r="C7" s="364"/>
      <c r="D7" s="364"/>
      <c r="E7" s="364"/>
      <c r="F7" s="364"/>
      <c r="G7" s="413"/>
      <c r="H7" s="413"/>
      <c r="I7" s="413"/>
      <c r="J7" s="413"/>
      <c r="K7" s="413"/>
      <c r="L7" s="364"/>
      <c r="M7" s="364"/>
      <c r="N7" s="364"/>
      <c r="O7" s="364"/>
    </row>
    <row r="8" spans="1:19" ht="14.4" customHeight="1" thickBot="1" x14ac:dyDescent="0.45">
      <c r="A8" s="364"/>
      <c r="B8" s="283" t="s">
        <v>466</v>
      </c>
      <c r="C8" s="43"/>
      <c r="D8" s="43"/>
      <c r="E8" s="43"/>
      <c r="F8" s="45"/>
      <c r="G8" s="26"/>
      <c r="H8" s="26"/>
      <c r="I8" s="29"/>
      <c r="J8" s="26"/>
      <c r="K8" s="414"/>
      <c r="P8" s="48" t="s">
        <v>0</v>
      </c>
    </row>
    <row r="9" spans="1:19" s="30" customFormat="1" ht="15.75" customHeight="1" x14ac:dyDescent="0.3">
      <c r="A9" s="607" t="s">
        <v>267</v>
      </c>
      <c r="B9" s="609" t="s">
        <v>268</v>
      </c>
      <c r="C9" s="611" t="s">
        <v>2</v>
      </c>
      <c r="D9" s="612"/>
      <c r="E9" s="612"/>
      <c r="F9" s="613"/>
      <c r="G9" s="614" t="s">
        <v>3</v>
      </c>
      <c r="H9" s="615"/>
      <c r="I9" s="615"/>
      <c r="J9" s="615"/>
      <c r="K9" s="616"/>
      <c r="L9" s="611" t="s">
        <v>269</v>
      </c>
      <c r="M9" s="612"/>
      <c r="N9" s="612"/>
      <c r="O9" s="612"/>
      <c r="P9" s="617"/>
    </row>
    <row r="10" spans="1:19" s="30" customFormat="1" ht="72" customHeight="1" thickBot="1" x14ac:dyDescent="0.35">
      <c r="A10" s="608"/>
      <c r="B10" s="610"/>
      <c r="C10" s="415" t="s">
        <v>373</v>
      </c>
      <c r="D10" s="415" t="s">
        <v>270</v>
      </c>
      <c r="E10" s="415" t="s">
        <v>271</v>
      </c>
      <c r="F10" s="416" t="s">
        <v>814</v>
      </c>
      <c r="G10" s="417" t="s">
        <v>373</v>
      </c>
      <c r="H10" s="417" t="s">
        <v>270</v>
      </c>
      <c r="I10" s="418" t="s">
        <v>272</v>
      </c>
      <c r="J10" s="417" t="s">
        <v>271</v>
      </c>
      <c r="K10" s="416" t="s">
        <v>46</v>
      </c>
      <c r="L10" s="415" t="s">
        <v>373</v>
      </c>
      <c r="M10" s="415" t="s">
        <v>270</v>
      </c>
      <c r="N10" s="418" t="s">
        <v>272</v>
      </c>
      <c r="O10" s="415" t="s">
        <v>271</v>
      </c>
      <c r="P10" s="419" t="s">
        <v>46</v>
      </c>
    </row>
    <row r="11" spans="1:19" s="31" customFormat="1" x14ac:dyDescent="0.3">
      <c r="A11" s="420">
        <v>10000000</v>
      </c>
      <c r="B11" s="421" t="s">
        <v>273</v>
      </c>
      <c r="C11" s="422">
        <f>C12+C28+C36+C22</f>
        <v>86806158</v>
      </c>
      <c r="D11" s="422">
        <f>D12+D28+D36+D22</f>
        <v>87378702.640000001</v>
      </c>
      <c r="E11" s="422">
        <f t="shared" ref="E11:E27" si="0">D11-C11</f>
        <v>572544.6400000006</v>
      </c>
      <c r="F11" s="423">
        <f t="shared" ref="F11:F47" si="1">IF(C11=0,0,D11/C11*100)</f>
        <v>100.65956684778055</v>
      </c>
      <c r="G11" s="424">
        <f>G55</f>
        <v>41100</v>
      </c>
      <c r="H11" s="424">
        <f>H55</f>
        <v>51618.79</v>
      </c>
      <c r="I11" s="424">
        <v>0</v>
      </c>
      <c r="J11" s="424">
        <f t="shared" ref="J11:J17" si="2">H11-G11</f>
        <v>10518.79</v>
      </c>
      <c r="K11" s="425"/>
      <c r="L11" s="426">
        <f t="shared" ref="L11:M11" si="3">C11+G11</f>
        <v>86847258</v>
      </c>
      <c r="M11" s="426">
        <f t="shared" si="3"/>
        <v>87430321.430000007</v>
      </c>
      <c r="N11" s="427">
        <f t="shared" ref="N11" si="4">I11</f>
        <v>0</v>
      </c>
      <c r="O11" s="426">
        <f t="shared" ref="O11" si="5">M11-L11</f>
        <v>583063.43000000715</v>
      </c>
      <c r="P11" s="428">
        <f>M11/L11%</f>
        <v>100.671366538711</v>
      </c>
      <c r="Q11" s="429"/>
      <c r="R11" s="429"/>
      <c r="S11" s="429"/>
    </row>
    <row r="12" spans="1:19" s="31" customFormat="1" ht="27.75" customHeight="1" x14ac:dyDescent="0.3">
      <c r="A12" s="430">
        <v>11000000</v>
      </c>
      <c r="B12" s="431" t="s">
        <v>114</v>
      </c>
      <c r="C12" s="432">
        <f>C13+C20</f>
        <v>43939671</v>
      </c>
      <c r="D12" s="432">
        <f>D13+D20</f>
        <v>45158443.510000005</v>
      </c>
      <c r="E12" s="432">
        <f t="shared" si="0"/>
        <v>1218772.5100000054</v>
      </c>
      <c r="F12" s="433">
        <f t="shared" si="1"/>
        <v>102.77374063633751</v>
      </c>
      <c r="G12" s="434">
        <f>G13+G20</f>
        <v>0</v>
      </c>
      <c r="H12" s="434">
        <f>H13+H20</f>
        <v>0</v>
      </c>
      <c r="I12" s="434"/>
      <c r="J12" s="435">
        <f t="shared" si="2"/>
        <v>0</v>
      </c>
      <c r="K12" s="436"/>
      <c r="L12" s="434">
        <f t="shared" ref="L12:L75" si="6">C12+G12</f>
        <v>43939671</v>
      </c>
      <c r="M12" s="434">
        <f t="shared" ref="M12:M75" si="7">D12+H12</f>
        <v>45158443.510000005</v>
      </c>
      <c r="N12" s="437">
        <f t="shared" ref="N12:N75" si="8">I12</f>
        <v>0</v>
      </c>
      <c r="O12" s="434">
        <f t="shared" ref="O12:O75" si="9">M12-L12</f>
        <v>1218772.5100000054</v>
      </c>
      <c r="P12" s="438">
        <f t="shared" ref="P12:P75" si="10">M12/L12%</f>
        <v>102.77374063633749</v>
      </c>
      <c r="Q12" s="429"/>
      <c r="R12" s="429"/>
      <c r="S12" s="429"/>
    </row>
    <row r="13" spans="1:19" s="32" customFormat="1" x14ac:dyDescent="0.3">
      <c r="A13" s="439">
        <v>11010000</v>
      </c>
      <c r="B13" s="440" t="s">
        <v>115</v>
      </c>
      <c r="C13" s="434">
        <f>C14+C15+C16+C17+C19+C18</f>
        <v>43793071</v>
      </c>
      <c r="D13" s="434">
        <f>D14+D15+D16+D17+D19+D18</f>
        <v>45043965.510000005</v>
      </c>
      <c r="E13" s="432">
        <f t="shared" si="0"/>
        <v>1250894.5100000054</v>
      </c>
      <c r="F13" s="433">
        <f t="shared" si="1"/>
        <v>102.85637540696793</v>
      </c>
      <c r="G13" s="434">
        <f>G14+G15+G16+G17+G19</f>
        <v>0</v>
      </c>
      <c r="H13" s="434">
        <f>H14+H15+H16+H17+H19</f>
        <v>0</v>
      </c>
      <c r="I13" s="434"/>
      <c r="J13" s="435">
        <f t="shared" si="2"/>
        <v>0</v>
      </c>
      <c r="K13" s="436"/>
      <c r="L13" s="434">
        <f t="shared" si="6"/>
        <v>43793071</v>
      </c>
      <c r="M13" s="434">
        <f t="shared" si="7"/>
        <v>45043965.510000005</v>
      </c>
      <c r="N13" s="437">
        <f t="shared" si="8"/>
        <v>0</v>
      </c>
      <c r="O13" s="434">
        <f t="shared" si="9"/>
        <v>1250894.5100000054</v>
      </c>
      <c r="P13" s="438">
        <f t="shared" si="10"/>
        <v>102.85637540696793</v>
      </c>
      <c r="R13" s="429"/>
      <c r="S13" s="429"/>
    </row>
    <row r="14" spans="1:19" ht="31.5" customHeight="1" x14ac:dyDescent="0.3">
      <c r="A14" s="441">
        <v>11010100</v>
      </c>
      <c r="B14" s="442" t="s">
        <v>116</v>
      </c>
      <c r="C14" s="443">
        <v>36672860</v>
      </c>
      <c r="D14" s="443">
        <v>37549879.719999999</v>
      </c>
      <c r="E14" s="443">
        <f t="shared" si="0"/>
        <v>877019.71999999881</v>
      </c>
      <c r="F14" s="444">
        <f t="shared" si="1"/>
        <v>102.39146802294667</v>
      </c>
      <c r="G14" s="437"/>
      <c r="H14" s="437"/>
      <c r="I14" s="445"/>
      <c r="J14" s="435">
        <f t="shared" si="2"/>
        <v>0</v>
      </c>
      <c r="K14" s="436"/>
      <c r="L14" s="445">
        <f t="shared" si="6"/>
        <v>36672860</v>
      </c>
      <c r="M14" s="445">
        <f t="shared" si="7"/>
        <v>37549879.719999999</v>
      </c>
      <c r="N14" s="437">
        <f t="shared" si="8"/>
        <v>0</v>
      </c>
      <c r="O14" s="434">
        <f t="shared" si="9"/>
        <v>877019.71999999881</v>
      </c>
      <c r="P14" s="438">
        <f t="shared" si="10"/>
        <v>102.39146802294667</v>
      </c>
      <c r="Q14" s="2"/>
      <c r="R14" s="429"/>
      <c r="S14" s="429"/>
    </row>
    <row r="15" spans="1:19" ht="0.75" customHeight="1" x14ac:dyDescent="0.3">
      <c r="A15" s="441">
        <v>11010200</v>
      </c>
      <c r="B15" s="442" t="s">
        <v>117</v>
      </c>
      <c r="C15" s="443"/>
      <c r="D15" s="443"/>
      <c r="E15" s="443">
        <f t="shared" si="0"/>
        <v>0</v>
      </c>
      <c r="F15" s="444">
        <f t="shared" si="1"/>
        <v>0</v>
      </c>
      <c r="G15" s="437"/>
      <c r="H15" s="437"/>
      <c r="I15" s="445"/>
      <c r="J15" s="435">
        <f t="shared" si="2"/>
        <v>0</v>
      </c>
      <c r="K15" s="436"/>
      <c r="L15" s="445">
        <f t="shared" si="6"/>
        <v>0</v>
      </c>
      <c r="M15" s="445">
        <f t="shared" si="7"/>
        <v>0</v>
      </c>
      <c r="N15" s="437">
        <f t="shared" si="8"/>
        <v>0</v>
      </c>
      <c r="O15" s="434">
        <f t="shared" si="9"/>
        <v>0</v>
      </c>
      <c r="P15" s="438" t="e">
        <f t="shared" si="10"/>
        <v>#DIV/0!</v>
      </c>
      <c r="R15" s="429"/>
      <c r="S15" s="429"/>
    </row>
    <row r="16" spans="1:19" ht="30" customHeight="1" x14ac:dyDescent="0.3">
      <c r="A16" s="441">
        <v>11010400</v>
      </c>
      <c r="B16" s="442" t="s">
        <v>118</v>
      </c>
      <c r="C16" s="443">
        <v>5990611</v>
      </c>
      <c r="D16" s="443">
        <v>6187428.5899999999</v>
      </c>
      <c r="E16" s="443">
        <f t="shared" si="0"/>
        <v>196817.58999999985</v>
      </c>
      <c r="F16" s="444">
        <f t="shared" si="1"/>
        <v>103.28543432381103</v>
      </c>
      <c r="G16" s="437"/>
      <c r="H16" s="437"/>
      <c r="I16" s="445"/>
      <c r="J16" s="435">
        <f t="shared" si="2"/>
        <v>0</v>
      </c>
      <c r="K16" s="436"/>
      <c r="L16" s="445">
        <f t="shared" si="6"/>
        <v>5990611</v>
      </c>
      <c r="M16" s="445">
        <f t="shared" si="7"/>
        <v>6187428.5899999999</v>
      </c>
      <c r="N16" s="437">
        <f t="shared" si="8"/>
        <v>0</v>
      </c>
      <c r="O16" s="434">
        <f t="shared" si="9"/>
        <v>196817.58999999985</v>
      </c>
      <c r="P16" s="438">
        <f t="shared" si="10"/>
        <v>103.28543432381105</v>
      </c>
      <c r="R16" s="429"/>
      <c r="S16" s="429"/>
    </row>
    <row r="17" spans="1:19" ht="33.75" customHeight="1" x14ac:dyDescent="0.3">
      <c r="A17" s="441">
        <v>11010500</v>
      </c>
      <c r="B17" s="442" t="s">
        <v>119</v>
      </c>
      <c r="C17" s="443">
        <v>742200</v>
      </c>
      <c r="D17" s="443">
        <v>1094946.6100000001</v>
      </c>
      <c r="E17" s="443">
        <f t="shared" si="0"/>
        <v>352746.6100000001</v>
      </c>
      <c r="F17" s="444">
        <f t="shared" si="1"/>
        <v>147.52716383724064</v>
      </c>
      <c r="G17" s="437"/>
      <c r="H17" s="437"/>
      <c r="I17" s="445"/>
      <c r="J17" s="435">
        <f t="shared" si="2"/>
        <v>0</v>
      </c>
      <c r="K17" s="436"/>
      <c r="L17" s="445">
        <f t="shared" si="6"/>
        <v>742200</v>
      </c>
      <c r="M17" s="445">
        <f t="shared" si="7"/>
        <v>1094946.6100000001</v>
      </c>
      <c r="N17" s="437">
        <f t="shared" si="8"/>
        <v>0</v>
      </c>
      <c r="O17" s="434">
        <f t="shared" si="9"/>
        <v>352746.6100000001</v>
      </c>
      <c r="P17" s="438">
        <f t="shared" si="10"/>
        <v>147.52716383724064</v>
      </c>
      <c r="R17" s="429"/>
      <c r="S17" s="429"/>
    </row>
    <row r="18" spans="1:19" s="18" customFormat="1" ht="27.6" customHeight="1" x14ac:dyDescent="0.3">
      <c r="A18" s="446">
        <v>11011300</v>
      </c>
      <c r="B18" s="447" t="s">
        <v>735</v>
      </c>
      <c r="C18" s="437">
        <v>387400</v>
      </c>
      <c r="D18" s="437">
        <v>211710.59</v>
      </c>
      <c r="E18" s="437">
        <f t="shared" si="0"/>
        <v>-175689.41</v>
      </c>
      <c r="F18" s="444">
        <f t="shared" si="1"/>
        <v>54.649093959731545</v>
      </c>
      <c r="G18" s="437"/>
      <c r="H18" s="437"/>
      <c r="I18" s="445"/>
      <c r="J18" s="435"/>
      <c r="K18" s="436"/>
      <c r="L18" s="445">
        <f t="shared" si="6"/>
        <v>387400</v>
      </c>
      <c r="M18" s="445">
        <f t="shared" si="7"/>
        <v>211710.59</v>
      </c>
      <c r="N18" s="437">
        <f t="shared" si="8"/>
        <v>0</v>
      </c>
      <c r="O18" s="434">
        <f t="shared" si="9"/>
        <v>-175689.41</v>
      </c>
      <c r="P18" s="438">
        <f t="shared" si="10"/>
        <v>54.649093959731545</v>
      </c>
      <c r="R18" s="429"/>
      <c r="S18" s="429"/>
    </row>
    <row r="19" spans="1:19" ht="29.4" hidden="1" customHeight="1" x14ac:dyDescent="0.3">
      <c r="A19" s="441">
        <v>11010900</v>
      </c>
      <c r="B19" s="442" t="s">
        <v>120</v>
      </c>
      <c r="C19" s="443"/>
      <c r="D19" s="443"/>
      <c r="E19" s="443">
        <f t="shared" si="0"/>
        <v>0</v>
      </c>
      <c r="F19" s="444">
        <f t="shared" si="1"/>
        <v>0</v>
      </c>
      <c r="G19" s="437"/>
      <c r="H19" s="437"/>
      <c r="I19" s="445"/>
      <c r="J19" s="435">
        <f>H19-G19</f>
        <v>0</v>
      </c>
      <c r="K19" s="436"/>
      <c r="L19" s="445">
        <f t="shared" si="6"/>
        <v>0</v>
      </c>
      <c r="M19" s="445">
        <f t="shared" si="7"/>
        <v>0</v>
      </c>
      <c r="N19" s="437">
        <f t="shared" si="8"/>
        <v>0</v>
      </c>
      <c r="O19" s="434">
        <f t="shared" si="9"/>
        <v>0</v>
      </c>
      <c r="P19" s="438" t="e">
        <f t="shared" si="10"/>
        <v>#DIV/0!</v>
      </c>
      <c r="R19" s="429"/>
      <c r="S19" s="429"/>
    </row>
    <row r="20" spans="1:19" s="31" customFormat="1" ht="17.25" customHeight="1" x14ac:dyDescent="0.3">
      <c r="A20" s="430">
        <v>11020000</v>
      </c>
      <c r="B20" s="431" t="s">
        <v>121</v>
      </c>
      <c r="C20" s="432">
        <f>C21</f>
        <v>146600</v>
      </c>
      <c r="D20" s="432">
        <f>D21</f>
        <v>114478</v>
      </c>
      <c r="E20" s="432">
        <f t="shared" si="0"/>
        <v>-32122</v>
      </c>
      <c r="F20" s="433">
        <f t="shared" si="1"/>
        <v>78.088676671214188</v>
      </c>
      <c r="G20" s="434">
        <f>G21</f>
        <v>0</v>
      </c>
      <c r="H20" s="434">
        <f>H21</f>
        <v>0</v>
      </c>
      <c r="I20" s="434"/>
      <c r="J20" s="435">
        <f>H20-G20</f>
        <v>0</v>
      </c>
      <c r="K20" s="436"/>
      <c r="L20" s="445">
        <f t="shared" si="6"/>
        <v>146600</v>
      </c>
      <c r="M20" s="445">
        <f t="shared" si="7"/>
        <v>114478</v>
      </c>
      <c r="N20" s="437">
        <f t="shared" si="8"/>
        <v>0</v>
      </c>
      <c r="O20" s="434">
        <f t="shared" si="9"/>
        <v>-32122</v>
      </c>
      <c r="P20" s="438">
        <f t="shared" si="10"/>
        <v>78.088676671214188</v>
      </c>
      <c r="Q20" s="429"/>
      <c r="R20" s="429"/>
      <c r="S20" s="429"/>
    </row>
    <row r="21" spans="1:19" ht="27.75" customHeight="1" x14ac:dyDescent="0.3">
      <c r="A21" s="441">
        <v>11020200</v>
      </c>
      <c r="B21" s="442" t="s">
        <v>122</v>
      </c>
      <c r="C21" s="443">
        <v>146600</v>
      </c>
      <c r="D21" s="443">
        <v>114478</v>
      </c>
      <c r="E21" s="443">
        <f t="shared" si="0"/>
        <v>-32122</v>
      </c>
      <c r="F21" s="444">
        <f t="shared" si="1"/>
        <v>78.088676671214188</v>
      </c>
      <c r="G21" s="437"/>
      <c r="H21" s="437"/>
      <c r="I21" s="445"/>
      <c r="J21" s="435">
        <f>H21-G21</f>
        <v>0</v>
      </c>
      <c r="K21" s="436"/>
      <c r="L21" s="445">
        <f t="shared" si="6"/>
        <v>146600</v>
      </c>
      <c r="M21" s="445">
        <f t="shared" si="7"/>
        <v>114478</v>
      </c>
      <c r="N21" s="437">
        <f t="shared" si="8"/>
        <v>0</v>
      </c>
      <c r="O21" s="434">
        <f t="shared" si="9"/>
        <v>-32122</v>
      </c>
      <c r="P21" s="438">
        <f t="shared" si="10"/>
        <v>78.088676671214188</v>
      </c>
      <c r="R21" s="429"/>
      <c r="S21" s="429"/>
    </row>
    <row r="22" spans="1:19" s="5" customFormat="1" ht="17.25" customHeight="1" x14ac:dyDescent="0.3">
      <c r="A22" s="448">
        <v>13000000</v>
      </c>
      <c r="B22" s="449" t="s">
        <v>312</v>
      </c>
      <c r="C22" s="450">
        <f>C23+C26</f>
        <v>33500</v>
      </c>
      <c r="D22" s="450">
        <f>D23+D26</f>
        <v>30526.989999999998</v>
      </c>
      <c r="E22" s="450">
        <f t="shared" si="0"/>
        <v>-2973.010000000002</v>
      </c>
      <c r="F22" s="444">
        <f t="shared" si="1"/>
        <v>91.125343283582083</v>
      </c>
      <c r="G22" s="451"/>
      <c r="H22" s="451"/>
      <c r="I22" s="434"/>
      <c r="J22" s="435"/>
      <c r="K22" s="436"/>
      <c r="L22" s="432">
        <f t="shared" si="6"/>
        <v>33500</v>
      </c>
      <c r="M22" s="432">
        <f t="shared" si="7"/>
        <v>30526.989999999998</v>
      </c>
      <c r="N22" s="437">
        <f t="shared" si="8"/>
        <v>0</v>
      </c>
      <c r="O22" s="432">
        <f t="shared" si="9"/>
        <v>-2973.010000000002</v>
      </c>
      <c r="P22" s="438">
        <f t="shared" si="10"/>
        <v>91.125343283582083</v>
      </c>
      <c r="Q22" s="296"/>
      <c r="R22" s="429"/>
      <c r="S22" s="429"/>
    </row>
    <row r="23" spans="1:19" s="5" customFormat="1" x14ac:dyDescent="0.3">
      <c r="A23" s="448">
        <v>13010000</v>
      </c>
      <c r="B23" s="449" t="s">
        <v>313</v>
      </c>
      <c r="C23" s="450">
        <f>C24+C25</f>
        <v>12900</v>
      </c>
      <c r="D23" s="450">
        <f>D24+D25</f>
        <v>8644.2199999999993</v>
      </c>
      <c r="E23" s="450">
        <f t="shared" si="0"/>
        <v>-4255.7800000000007</v>
      </c>
      <c r="F23" s="452">
        <f t="shared" si="1"/>
        <v>67.009457364341088</v>
      </c>
      <c r="G23" s="451"/>
      <c r="H23" s="451"/>
      <c r="I23" s="434"/>
      <c r="J23" s="435"/>
      <c r="K23" s="436"/>
      <c r="L23" s="432">
        <f t="shared" si="6"/>
        <v>12900</v>
      </c>
      <c r="M23" s="432">
        <f t="shared" si="7"/>
        <v>8644.2199999999993</v>
      </c>
      <c r="N23" s="437">
        <f t="shared" si="8"/>
        <v>0</v>
      </c>
      <c r="O23" s="432">
        <f t="shared" si="9"/>
        <v>-4255.7800000000007</v>
      </c>
      <c r="P23" s="438">
        <f t="shared" si="10"/>
        <v>67.009457364341074</v>
      </c>
      <c r="R23" s="429"/>
      <c r="S23" s="429"/>
    </row>
    <row r="24" spans="1:19" s="15" customFormat="1" ht="0.75" customHeight="1" x14ac:dyDescent="0.3">
      <c r="A24" s="446" t="s">
        <v>371</v>
      </c>
      <c r="B24" s="447" t="s">
        <v>372</v>
      </c>
      <c r="C24" s="437"/>
      <c r="D24" s="443"/>
      <c r="E24" s="443">
        <f t="shared" si="0"/>
        <v>0</v>
      </c>
      <c r="F24" s="444">
        <f t="shared" si="1"/>
        <v>0</v>
      </c>
      <c r="G24" s="437"/>
      <c r="H24" s="437"/>
      <c r="I24" s="445"/>
      <c r="J24" s="453"/>
      <c r="K24" s="454"/>
      <c r="L24" s="445">
        <f t="shared" si="6"/>
        <v>0</v>
      </c>
      <c r="M24" s="445">
        <f t="shared" si="7"/>
        <v>0</v>
      </c>
      <c r="N24" s="437">
        <f t="shared" si="8"/>
        <v>0</v>
      </c>
      <c r="O24" s="434">
        <f t="shared" si="9"/>
        <v>0</v>
      </c>
      <c r="P24" s="438" t="e">
        <f t="shared" si="10"/>
        <v>#DIV/0!</v>
      </c>
      <c r="R24" s="429"/>
      <c r="S24" s="429"/>
    </row>
    <row r="25" spans="1:19" ht="45" customHeight="1" x14ac:dyDescent="0.3">
      <c r="A25" s="441">
        <v>13010200</v>
      </c>
      <c r="B25" s="442" t="s">
        <v>314</v>
      </c>
      <c r="C25" s="437">
        <v>12900</v>
      </c>
      <c r="D25" s="443">
        <v>8644.2199999999993</v>
      </c>
      <c r="E25" s="443">
        <f t="shared" si="0"/>
        <v>-4255.7800000000007</v>
      </c>
      <c r="F25" s="444">
        <f t="shared" si="1"/>
        <v>67.009457364341088</v>
      </c>
      <c r="G25" s="437"/>
      <c r="H25" s="437"/>
      <c r="I25" s="445"/>
      <c r="J25" s="435">
        <f>H25-G25</f>
        <v>0</v>
      </c>
      <c r="K25" s="436"/>
      <c r="L25" s="455">
        <f t="shared" si="6"/>
        <v>12900</v>
      </c>
      <c r="M25" s="455">
        <f t="shared" si="7"/>
        <v>8644.2199999999993</v>
      </c>
      <c r="N25" s="437">
        <f t="shared" si="8"/>
        <v>0</v>
      </c>
      <c r="O25" s="455">
        <f t="shared" si="9"/>
        <v>-4255.7800000000007</v>
      </c>
      <c r="P25" s="456">
        <f t="shared" si="10"/>
        <v>67.009457364341074</v>
      </c>
      <c r="R25" s="429"/>
      <c r="S25" s="429"/>
    </row>
    <row r="26" spans="1:19" s="5" customFormat="1" ht="17.25" customHeight="1" x14ac:dyDescent="0.3">
      <c r="A26" s="448">
        <v>13030000</v>
      </c>
      <c r="B26" s="449" t="s">
        <v>315</v>
      </c>
      <c r="C26" s="432">
        <f>C27</f>
        <v>20600</v>
      </c>
      <c r="D26" s="432">
        <f>D27</f>
        <v>21882.77</v>
      </c>
      <c r="E26" s="432">
        <f t="shared" si="0"/>
        <v>1282.7700000000004</v>
      </c>
      <c r="F26" s="457">
        <f t="shared" si="1"/>
        <v>106.22703883495146</v>
      </c>
      <c r="G26" s="451"/>
      <c r="H26" s="451"/>
      <c r="I26" s="434"/>
      <c r="J26" s="435"/>
      <c r="K26" s="436"/>
      <c r="L26" s="432">
        <f t="shared" si="6"/>
        <v>20600</v>
      </c>
      <c r="M26" s="432">
        <f t="shared" si="7"/>
        <v>21882.77</v>
      </c>
      <c r="N26" s="437">
        <f t="shared" si="8"/>
        <v>0</v>
      </c>
      <c r="O26" s="432">
        <f t="shared" si="9"/>
        <v>1282.7700000000004</v>
      </c>
      <c r="P26" s="438">
        <f t="shared" si="10"/>
        <v>106.22703883495146</v>
      </c>
      <c r="Q26" s="296"/>
      <c r="R26" s="429"/>
      <c r="S26" s="429"/>
    </row>
    <row r="27" spans="1:19" ht="32.25" customHeight="1" x14ac:dyDescent="0.3">
      <c r="A27" s="441">
        <v>13030100</v>
      </c>
      <c r="B27" s="442" t="s">
        <v>316</v>
      </c>
      <c r="C27" s="443">
        <v>20600</v>
      </c>
      <c r="D27" s="443">
        <v>21882.77</v>
      </c>
      <c r="E27" s="443">
        <f t="shared" si="0"/>
        <v>1282.7700000000004</v>
      </c>
      <c r="F27" s="444">
        <f t="shared" si="1"/>
        <v>106.22703883495146</v>
      </c>
      <c r="G27" s="437"/>
      <c r="H27" s="437"/>
      <c r="I27" s="445"/>
      <c r="J27" s="435"/>
      <c r="K27" s="436"/>
      <c r="L27" s="455">
        <f t="shared" si="6"/>
        <v>20600</v>
      </c>
      <c r="M27" s="455">
        <f t="shared" si="7"/>
        <v>21882.77</v>
      </c>
      <c r="N27" s="437">
        <f t="shared" si="8"/>
        <v>0</v>
      </c>
      <c r="O27" s="432">
        <f t="shared" si="9"/>
        <v>1282.7700000000004</v>
      </c>
      <c r="P27" s="438">
        <f t="shared" si="10"/>
        <v>106.22703883495146</v>
      </c>
      <c r="R27" s="429"/>
      <c r="S27" s="429"/>
    </row>
    <row r="28" spans="1:19" s="31" customFormat="1" x14ac:dyDescent="0.3">
      <c r="A28" s="430">
        <v>14000000</v>
      </c>
      <c r="B28" s="431" t="s">
        <v>33</v>
      </c>
      <c r="C28" s="432">
        <f>C29+C31+C33</f>
        <v>5946100</v>
      </c>
      <c r="D28" s="432">
        <f>D29+D31+D33</f>
        <v>5944867.2000000002</v>
      </c>
      <c r="E28" s="432">
        <f>E29+E31+E33</f>
        <v>-1232.7999999995227</v>
      </c>
      <c r="F28" s="433">
        <f t="shared" si="1"/>
        <v>99.979267082625583</v>
      </c>
      <c r="G28" s="434">
        <f>G29+G31+G33</f>
        <v>0</v>
      </c>
      <c r="H28" s="434">
        <f>H29+H31+H33</f>
        <v>0</v>
      </c>
      <c r="I28" s="434"/>
      <c r="J28" s="435">
        <f t="shared" ref="J28:J33" si="11">H28-G28</f>
        <v>0</v>
      </c>
      <c r="K28" s="436"/>
      <c r="L28" s="432">
        <f t="shared" si="6"/>
        <v>5946100</v>
      </c>
      <c r="M28" s="432">
        <f t="shared" si="7"/>
        <v>5944867.2000000002</v>
      </c>
      <c r="N28" s="437">
        <f t="shared" si="8"/>
        <v>0</v>
      </c>
      <c r="O28" s="432">
        <f t="shared" si="9"/>
        <v>-1232.7999999998137</v>
      </c>
      <c r="P28" s="438">
        <f t="shared" si="10"/>
        <v>99.979267082625583</v>
      </c>
      <c r="R28" s="429"/>
      <c r="S28" s="429"/>
    </row>
    <row r="29" spans="1:19" s="31" customFormat="1" ht="28.2" x14ac:dyDescent="0.3">
      <c r="A29" s="430">
        <v>14020000</v>
      </c>
      <c r="B29" s="431" t="s">
        <v>137</v>
      </c>
      <c r="C29" s="432">
        <f>C30</f>
        <v>385600</v>
      </c>
      <c r="D29" s="432">
        <f>D30</f>
        <v>299128.45</v>
      </c>
      <c r="E29" s="432">
        <f t="shared" ref="E29:E35" si="12">D29-C29</f>
        <v>-86471.549999999988</v>
      </c>
      <c r="F29" s="433">
        <f t="shared" si="1"/>
        <v>77.574805497925311</v>
      </c>
      <c r="G29" s="434">
        <f>G30</f>
        <v>0</v>
      </c>
      <c r="H29" s="434">
        <f>H30</f>
        <v>0</v>
      </c>
      <c r="I29" s="434"/>
      <c r="J29" s="435">
        <f t="shared" si="11"/>
        <v>0</v>
      </c>
      <c r="K29" s="436"/>
      <c r="L29" s="432">
        <f t="shared" si="6"/>
        <v>385600</v>
      </c>
      <c r="M29" s="432">
        <f t="shared" si="7"/>
        <v>299128.45</v>
      </c>
      <c r="N29" s="437">
        <f t="shared" si="8"/>
        <v>0</v>
      </c>
      <c r="O29" s="432">
        <f t="shared" si="9"/>
        <v>-86471.549999999988</v>
      </c>
      <c r="P29" s="438">
        <f t="shared" si="10"/>
        <v>77.574805497925311</v>
      </c>
      <c r="R29" s="429"/>
      <c r="S29" s="429"/>
    </row>
    <row r="30" spans="1:19" x14ac:dyDescent="0.3">
      <c r="A30" s="441">
        <v>14021900</v>
      </c>
      <c r="B30" s="442" t="s">
        <v>138</v>
      </c>
      <c r="C30" s="443">
        <v>385600</v>
      </c>
      <c r="D30" s="443">
        <v>299128.45</v>
      </c>
      <c r="E30" s="443">
        <f t="shared" si="12"/>
        <v>-86471.549999999988</v>
      </c>
      <c r="F30" s="444">
        <f t="shared" si="1"/>
        <v>77.574805497925311</v>
      </c>
      <c r="G30" s="437"/>
      <c r="H30" s="437"/>
      <c r="I30" s="445"/>
      <c r="J30" s="435">
        <f t="shared" si="11"/>
        <v>0</v>
      </c>
      <c r="K30" s="436"/>
      <c r="L30" s="455">
        <f t="shared" si="6"/>
        <v>385600</v>
      </c>
      <c r="M30" s="455">
        <f t="shared" si="7"/>
        <v>299128.45</v>
      </c>
      <c r="N30" s="437">
        <f t="shared" si="8"/>
        <v>0</v>
      </c>
      <c r="O30" s="432">
        <f t="shared" si="9"/>
        <v>-86471.549999999988</v>
      </c>
      <c r="P30" s="438">
        <f t="shared" si="10"/>
        <v>77.574805497925311</v>
      </c>
      <c r="R30" s="429"/>
      <c r="S30" s="429"/>
    </row>
    <row r="31" spans="1:19" s="31" customFormat="1" ht="31.5" customHeight="1" x14ac:dyDescent="0.3">
      <c r="A31" s="430">
        <v>14030000</v>
      </c>
      <c r="B31" s="431" t="s">
        <v>139</v>
      </c>
      <c r="C31" s="432">
        <f>C32</f>
        <v>1848700</v>
      </c>
      <c r="D31" s="432">
        <f>D32</f>
        <v>1518756.52</v>
      </c>
      <c r="E31" s="432">
        <f t="shared" si="12"/>
        <v>-329943.48</v>
      </c>
      <c r="F31" s="433">
        <f t="shared" si="1"/>
        <v>82.152675934440424</v>
      </c>
      <c r="G31" s="434">
        <f>G32</f>
        <v>0</v>
      </c>
      <c r="H31" s="434">
        <f>H32</f>
        <v>0</v>
      </c>
      <c r="I31" s="434"/>
      <c r="J31" s="435">
        <f t="shared" si="11"/>
        <v>0</v>
      </c>
      <c r="K31" s="436"/>
      <c r="L31" s="432">
        <f t="shared" si="6"/>
        <v>1848700</v>
      </c>
      <c r="M31" s="432">
        <f t="shared" si="7"/>
        <v>1518756.52</v>
      </c>
      <c r="N31" s="437">
        <f t="shared" si="8"/>
        <v>0</v>
      </c>
      <c r="O31" s="432">
        <f t="shared" si="9"/>
        <v>-329943.48</v>
      </c>
      <c r="P31" s="438">
        <f t="shared" si="10"/>
        <v>82.152675934440424</v>
      </c>
      <c r="R31" s="429"/>
      <c r="S31" s="429"/>
    </row>
    <row r="32" spans="1:19" x14ac:dyDescent="0.3">
      <c r="A32" s="441">
        <v>14031900</v>
      </c>
      <c r="B32" s="442" t="s">
        <v>138</v>
      </c>
      <c r="C32" s="443">
        <v>1848700</v>
      </c>
      <c r="D32" s="443">
        <v>1518756.52</v>
      </c>
      <c r="E32" s="443">
        <f t="shared" si="12"/>
        <v>-329943.48</v>
      </c>
      <c r="F32" s="444">
        <f t="shared" si="1"/>
        <v>82.152675934440424</v>
      </c>
      <c r="G32" s="437"/>
      <c r="H32" s="437"/>
      <c r="I32" s="445"/>
      <c r="J32" s="435">
        <f t="shared" si="11"/>
        <v>0</v>
      </c>
      <c r="K32" s="436"/>
      <c r="L32" s="455">
        <f t="shared" si="6"/>
        <v>1848700</v>
      </c>
      <c r="M32" s="455">
        <f t="shared" si="7"/>
        <v>1518756.52</v>
      </c>
      <c r="N32" s="437">
        <f t="shared" si="8"/>
        <v>0</v>
      </c>
      <c r="O32" s="432">
        <f t="shared" si="9"/>
        <v>-329943.48</v>
      </c>
      <c r="P32" s="438">
        <f t="shared" si="10"/>
        <v>82.152675934440424</v>
      </c>
      <c r="R32" s="429"/>
      <c r="S32" s="429"/>
    </row>
    <row r="33" spans="1:19" s="31" customFormat="1" ht="36" customHeight="1" x14ac:dyDescent="0.3">
      <c r="A33" s="430">
        <v>14040000</v>
      </c>
      <c r="B33" s="431" t="s">
        <v>274</v>
      </c>
      <c r="C33" s="432">
        <f>C34+C35</f>
        <v>3711800</v>
      </c>
      <c r="D33" s="432">
        <f>D34+D35</f>
        <v>4126982.2300000004</v>
      </c>
      <c r="E33" s="432">
        <f t="shared" si="12"/>
        <v>415182.23000000045</v>
      </c>
      <c r="F33" s="433">
        <f t="shared" si="1"/>
        <v>111.18546877525731</v>
      </c>
      <c r="G33" s="434"/>
      <c r="H33" s="434"/>
      <c r="I33" s="434"/>
      <c r="J33" s="435">
        <f t="shared" si="11"/>
        <v>0</v>
      </c>
      <c r="K33" s="436"/>
      <c r="L33" s="432">
        <f t="shared" si="6"/>
        <v>3711800</v>
      </c>
      <c r="M33" s="432">
        <f t="shared" si="7"/>
        <v>4126982.2300000004</v>
      </c>
      <c r="N33" s="437">
        <f t="shared" si="8"/>
        <v>0</v>
      </c>
      <c r="O33" s="432">
        <f t="shared" si="9"/>
        <v>415182.23000000045</v>
      </c>
      <c r="P33" s="438">
        <f t="shared" si="10"/>
        <v>111.18546877525731</v>
      </c>
      <c r="R33" s="429"/>
      <c r="S33" s="429"/>
    </row>
    <row r="34" spans="1:19" s="33" customFormat="1" ht="63.75" customHeight="1" x14ac:dyDescent="0.3">
      <c r="A34" s="458">
        <v>14040100</v>
      </c>
      <c r="B34" s="459" t="s">
        <v>676</v>
      </c>
      <c r="C34" s="455">
        <v>2299200</v>
      </c>
      <c r="D34" s="455">
        <v>2644378.2400000002</v>
      </c>
      <c r="E34" s="455">
        <f t="shared" si="12"/>
        <v>345178.24000000022</v>
      </c>
      <c r="F34" s="460">
        <f t="shared" si="1"/>
        <v>115.01297146833681</v>
      </c>
      <c r="G34" s="445"/>
      <c r="H34" s="445"/>
      <c r="I34" s="445"/>
      <c r="J34" s="453"/>
      <c r="K34" s="454"/>
      <c r="L34" s="455">
        <f t="shared" si="6"/>
        <v>2299200</v>
      </c>
      <c r="M34" s="455">
        <f t="shared" si="7"/>
        <v>2644378.2400000002</v>
      </c>
      <c r="N34" s="437">
        <f t="shared" si="8"/>
        <v>0</v>
      </c>
      <c r="O34" s="455">
        <f t="shared" si="9"/>
        <v>345178.24000000022</v>
      </c>
      <c r="P34" s="456">
        <f t="shared" si="10"/>
        <v>115.01297146833683</v>
      </c>
      <c r="R34" s="461"/>
      <c r="S34" s="461"/>
    </row>
    <row r="35" spans="1:19" s="33" customFormat="1" ht="51.6" customHeight="1" x14ac:dyDescent="0.3">
      <c r="A35" s="458">
        <v>14040200</v>
      </c>
      <c r="B35" s="459" t="s">
        <v>677</v>
      </c>
      <c r="C35" s="455">
        <v>1412600</v>
      </c>
      <c r="D35" s="455">
        <v>1482603.99</v>
      </c>
      <c r="E35" s="455">
        <f t="shared" si="12"/>
        <v>70003.989999999991</v>
      </c>
      <c r="F35" s="460">
        <f t="shared" si="1"/>
        <v>104.95568384539146</v>
      </c>
      <c r="G35" s="445"/>
      <c r="H35" s="445"/>
      <c r="I35" s="445"/>
      <c r="J35" s="453"/>
      <c r="K35" s="454"/>
      <c r="L35" s="455">
        <f t="shared" si="6"/>
        <v>1412600</v>
      </c>
      <c r="M35" s="455">
        <f t="shared" si="7"/>
        <v>1482603.99</v>
      </c>
      <c r="N35" s="437">
        <f t="shared" si="8"/>
        <v>0</v>
      </c>
      <c r="O35" s="455">
        <f t="shared" si="9"/>
        <v>70003.989999999991</v>
      </c>
      <c r="P35" s="456">
        <f t="shared" si="10"/>
        <v>104.95568384539148</v>
      </c>
      <c r="R35" s="461"/>
      <c r="S35" s="461"/>
    </row>
    <row r="36" spans="1:19" s="31" customFormat="1" x14ac:dyDescent="0.3">
      <c r="A36" s="430">
        <v>18000000</v>
      </c>
      <c r="B36" s="431" t="s">
        <v>275</v>
      </c>
      <c r="C36" s="432">
        <f>C37+C51+C48</f>
        <v>36886887</v>
      </c>
      <c r="D36" s="432">
        <f>D37+D51+D48</f>
        <v>36244864.939999998</v>
      </c>
      <c r="E36" s="432">
        <f>E37+E51+E48</f>
        <v>-642022.06000000087</v>
      </c>
      <c r="F36" s="433">
        <f t="shared" si="1"/>
        <v>98.259484298580134</v>
      </c>
      <c r="G36" s="434">
        <f>G37+G51+G49+G48</f>
        <v>0</v>
      </c>
      <c r="H36" s="434">
        <f>H37+H51</f>
        <v>0</v>
      </c>
      <c r="I36" s="434"/>
      <c r="J36" s="435">
        <f t="shared" ref="J36:J47" si="13">H36-G36</f>
        <v>0</v>
      </c>
      <c r="K36" s="436"/>
      <c r="L36" s="432">
        <f t="shared" si="6"/>
        <v>36886887</v>
      </c>
      <c r="M36" s="432">
        <f t="shared" si="7"/>
        <v>36244864.939999998</v>
      </c>
      <c r="N36" s="437">
        <f t="shared" si="8"/>
        <v>0</v>
      </c>
      <c r="O36" s="432">
        <f t="shared" si="9"/>
        <v>-642022.06000000238</v>
      </c>
      <c r="P36" s="438">
        <f t="shared" si="10"/>
        <v>98.259484298580134</v>
      </c>
      <c r="Q36" s="429"/>
      <c r="R36" s="429"/>
      <c r="S36" s="429"/>
    </row>
    <row r="37" spans="1:19" s="31" customFormat="1" x14ac:dyDescent="0.3">
      <c r="A37" s="430">
        <v>18010000</v>
      </c>
      <c r="B37" s="431" t="s">
        <v>24</v>
      </c>
      <c r="C37" s="432">
        <f>C38+C39+C40+C41+C42+C43+C44+C45+C46+C47</f>
        <v>19759487</v>
      </c>
      <c r="D37" s="432">
        <f>D38+D39+D40+D41+D42+D43+D44+D45+D46+D47</f>
        <v>19131835.729999997</v>
      </c>
      <c r="E37" s="432">
        <f t="shared" ref="E37:E47" si="14">D37-C37</f>
        <v>-627651.27000000328</v>
      </c>
      <c r="F37" s="433">
        <f t="shared" si="1"/>
        <v>96.82354471044718</v>
      </c>
      <c r="G37" s="434">
        <f>G38+G39+G40+G41+G42+G43+G44+G45+G46+G47</f>
        <v>0</v>
      </c>
      <c r="H37" s="434">
        <f>H38+H39+H40+H41+H42+H43+H44+H45+H46+H47</f>
        <v>0</v>
      </c>
      <c r="I37" s="434"/>
      <c r="J37" s="435">
        <f t="shared" si="13"/>
        <v>0</v>
      </c>
      <c r="K37" s="436"/>
      <c r="L37" s="432">
        <f t="shared" si="6"/>
        <v>19759487</v>
      </c>
      <c r="M37" s="432">
        <f t="shared" si="7"/>
        <v>19131835.729999997</v>
      </c>
      <c r="N37" s="437">
        <f t="shared" si="8"/>
        <v>0</v>
      </c>
      <c r="O37" s="432">
        <f t="shared" si="9"/>
        <v>-627651.27000000328</v>
      </c>
      <c r="P37" s="438">
        <f t="shared" si="10"/>
        <v>96.82354471044718</v>
      </c>
      <c r="R37" s="429"/>
      <c r="S37" s="429"/>
    </row>
    <row r="38" spans="1:19" ht="37.200000000000003" customHeight="1" x14ac:dyDescent="0.3">
      <c r="A38" s="441">
        <v>18010100</v>
      </c>
      <c r="B38" s="442" t="s">
        <v>276</v>
      </c>
      <c r="C38" s="443">
        <v>23100</v>
      </c>
      <c r="D38" s="443">
        <v>25169.58</v>
      </c>
      <c r="E38" s="443">
        <f t="shared" si="14"/>
        <v>2069.5800000000017</v>
      </c>
      <c r="F38" s="444">
        <f t="shared" si="1"/>
        <v>108.95922077922077</v>
      </c>
      <c r="G38" s="437"/>
      <c r="H38" s="437"/>
      <c r="I38" s="445"/>
      <c r="J38" s="435">
        <f t="shared" si="13"/>
        <v>0</v>
      </c>
      <c r="K38" s="436"/>
      <c r="L38" s="455">
        <f t="shared" si="6"/>
        <v>23100</v>
      </c>
      <c r="M38" s="455">
        <f t="shared" si="7"/>
        <v>25169.58</v>
      </c>
      <c r="N38" s="437">
        <f t="shared" si="8"/>
        <v>0</v>
      </c>
      <c r="O38" s="432">
        <f t="shared" si="9"/>
        <v>2069.5800000000017</v>
      </c>
      <c r="P38" s="438">
        <f t="shared" si="10"/>
        <v>108.95922077922079</v>
      </c>
      <c r="R38" s="429"/>
      <c r="S38" s="429"/>
    </row>
    <row r="39" spans="1:19" ht="34.950000000000003" customHeight="1" x14ac:dyDescent="0.3">
      <c r="A39" s="441">
        <v>18010200</v>
      </c>
      <c r="B39" s="442" t="s">
        <v>90</v>
      </c>
      <c r="C39" s="443">
        <v>375100</v>
      </c>
      <c r="D39" s="443">
        <v>207287.3</v>
      </c>
      <c r="E39" s="443">
        <f t="shared" si="14"/>
        <v>-167812.7</v>
      </c>
      <c r="F39" s="444">
        <f t="shared" si="1"/>
        <v>55.261876832844571</v>
      </c>
      <c r="G39" s="437"/>
      <c r="H39" s="437"/>
      <c r="I39" s="445"/>
      <c r="J39" s="435">
        <f t="shared" si="13"/>
        <v>0</v>
      </c>
      <c r="K39" s="436"/>
      <c r="L39" s="455">
        <f t="shared" si="6"/>
        <v>375100</v>
      </c>
      <c r="M39" s="455">
        <f t="shared" si="7"/>
        <v>207287.3</v>
      </c>
      <c r="N39" s="437">
        <f t="shared" si="8"/>
        <v>0</v>
      </c>
      <c r="O39" s="455">
        <f t="shared" si="9"/>
        <v>-167812.7</v>
      </c>
      <c r="P39" s="438">
        <f t="shared" si="10"/>
        <v>55.261876832844571</v>
      </c>
      <c r="R39" s="429"/>
      <c r="S39" s="429"/>
    </row>
    <row r="40" spans="1:19" ht="34.200000000000003" customHeight="1" x14ac:dyDescent="0.3">
      <c r="A40" s="441">
        <v>18010300</v>
      </c>
      <c r="B40" s="442" t="s">
        <v>91</v>
      </c>
      <c r="C40" s="443">
        <v>268600</v>
      </c>
      <c r="D40" s="443">
        <v>465834.92</v>
      </c>
      <c r="E40" s="443">
        <f t="shared" si="14"/>
        <v>197234.91999999998</v>
      </c>
      <c r="F40" s="444">
        <f t="shared" si="1"/>
        <v>173.43072226358899</v>
      </c>
      <c r="G40" s="437"/>
      <c r="H40" s="437"/>
      <c r="I40" s="445"/>
      <c r="J40" s="435">
        <f t="shared" si="13"/>
        <v>0</v>
      </c>
      <c r="K40" s="436"/>
      <c r="L40" s="455">
        <f t="shared" si="6"/>
        <v>268600</v>
      </c>
      <c r="M40" s="455">
        <f t="shared" si="7"/>
        <v>465834.92</v>
      </c>
      <c r="N40" s="437">
        <f t="shared" si="8"/>
        <v>0</v>
      </c>
      <c r="O40" s="455">
        <f t="shared" si="9"/>
        <v>197234.91999999998</v>
      </c>
      <c r="P40" s="438">
        <f t="shared" si="10"/>
        <v>173.43072226358896</v>
      </c>
      <c r="R40" s="429"/>
      <c r="S40" s="429"/>
    </row>
    <row r="41" spans="1:19" ht="37.200000000000003" customHeight="1" x14ac:dyDescent="0.3">
      <c r="A41" s="441">
        <v>18010400</v>
      </c>
      <c r="B41" s="442" t="s">
        <v>277</v>
      </c>
      <c r="C41" s="443">
        <v>1104800</v>
      </c>
      <c r="D41" s="443">
        <v>828263.71</v>
      </c>
      <c r="E41" s="443">
        <f t="shared" si="14"/>
        <v>-276536.29000000004</v>
      </c>
      <c r="F41" s="444">
        <f t="shared" si="1"/>
        <v>74.969561006517011</v>
      </c>
      <c r="G41" s="437"/>
      <c r="H41" s="437"/>
      <c r="I41" s="445"/>
      <c r="J41" s="435">
        <f t="shared" si="13"/>
        <v>0</v>
      </c>
      <c r="K41" s="436"/>
      <c r="L41" s="455">
        <f t="shared" si="6"/>
        <v>1104800</v>
      </c>
      <c r="M41" s="455">
        <f t="shared" si="7"/>
        <v>828263.71</v>
      </c>
      <c r="N41" s="437">
        <f t="shared" si="8"/>
        <v>0</v>
      </c>
      <c r="O41" s="432">
        <f t="shared" si="9"/>
        <v>-276536.29000000004</v>
      </c>
      <c r="P41" s="438">
        <f t="shared" si="10"/>
        <v>74.969561006517011</v>
      </c>
      <c r="R41" s="429"/>
      <c r="S41" s="429"/>
    </row>
    <row r="42" spans="1:19" s="18" customFormat="1" x14ac:dyDescent="0.3">
      <c r="A42" s="462">
        <v>18010500</v>
      </c>
      <c r="B42" s="447" t="s">
        <v>278</v>
      </c>
      <c r="C42" s="437">
        <v>1489400</v>
      </c>
      <c r="D42" s="437">
        <v>2018722.13</v>
      </c>
      <c r="E42" s="437">
        <f t="shared" si="14"/>
        <v>529322.12999999989</v>
      </c>
      <c r="F42" s="444">
        <f t="shared" si="1"/>
        <v>135.5392862897811</v>
      </c>
      <c r="G42" s="437"/>
      <c r="H42" s="437"/>
      <c r="I42" s="445"/>
      <c r="J42" s="435">
        <f t="shared" si="13"/>
        <v>0</v>
      </c>
      <c r="K42" s="436"/>
      <c r="L42" s="445">
        <f t="shared" si="6"/>
        <v>1489400</v>
      </c>
      <c r="M42" s="445">
        <f t="shared" si="7"/>
        <v>2018722.13</v>
      </c>
      <c r="N42" s="437">
        <f t="shared" si="8"/>
        <v>0</v>
      </c>
      <c r="O42" s="432">
        <f t="shared" si="9"/>
        <v>529322.12999999989</v>
      </c>
      <c r="P42" s="438">
        <f t="shared" si="10"/>
        <v>135.5392862897811</v>
      </c>
      <c r="R42" s="429"/>
      <c r="S42" s="429"/>
    </row>
    <row r="43" spans="1:19" s="18" customFormat="1" x14ac:dyDescent="0.3">
      <c r="A43" s="462">
        <v>18010600</v>
      </c>
      <c r="B43" s="447" t="s">
        <v>279</v>
      </c>
      <c r="C43" s="437">
        <v>14106387</v>
      </c>
      <c r="D43" s="437">
        <v>12668494.550000001</v>
      </c>
      <c r="E43" s="437">
        <f t="shared" si="14"/>
        <v>-1437892.4499999993</v>
      </c>
      <c r="F43" s="444">
        <f t="shared" si="1"/>
        <v>89.806798509072522</v>
      </c>
      <c r="G43" s="437"/>
      <c r="H43" s="437"/>
      <c r="I43" s="445"/>
      <c r="J43" s="435">
        <f t="shared" si="13"/>
        <v>0</v>
      </c>
      <c r="K43" s="436"/>
      <c r="L43" s="445">
        <f t="shared" si="6"/>
        <v>14106387</v>
      </c>
      <c r="M43" s="445">
        <f t="shared" si="7"/>
        <v>12668494.550000001</v>
      </c>
      <c r="N43" s="437">
        <f t="shared" si="8"/>
        <v>0</v>
      </c>
      <c r="O43" s="432">
        <f t="shared" si="9"/>
        <v>-1437892.4499999993</v>
      </c>
      <c r="P43" s="438">
        <f t="shared" si="10"/>
        <v>89.806798509072536</v>
      </c>
      <c r="R43" s="429"/>
      <c r="S43" s="429"/>
    </row>
    <row r="44" spans="1:19" x14ac:dyDescent="0.3">
      <c r="A44" s="441">
        <v>18010700</v>
      </c>
      <c r="B44" s="442" t="s">
        <v>280</v>
      </c>
      <c r="C44" s="443">
        <v>458300</v>
      </c>
      <c r="D44" s="443">
        <v>452787.29</v>
      </c>
      <c r="E44" s="443">
        <f t="shared" si="14"/>
        <v>-5512.710000000021</v>
      </c>
      <c r="F44" s="444">
        <f t="shared" si="1"/>
        <v>98.797139428322055</v>
      </c>
      <c r="G44" s="437"/>
      <c r="H44" s="437"/>
      <c r="I44" s="445"/>
      <c r="J44" s="435">
        <f t="shared" si="13"/>
        <v>0</v>
      </c>
      <c r="K44" s="436"/>
      <c r="L44" s="455">
        <f t="shared" si="6"/>
        <v>458300</v>
      </c>
      <c r="M44" s="455">
        <f t="shared" si="7"/>
        <v>452787.29</v>
      </c>
      <c r="N44" s="437">
        <f t="shared" si="8"/>
        <v>0</v>
      </c>
      <c r="O44" s="432">
        <f t="shared" si="9"/>
        <v>-5512.710000000021</v>
      </c>
      <c r="P44" s="438">
        <f t="shared" si="10"/>
        <v>98.797139428322055</v>
      </c>
      <c r="R44" s="429"/>
      <c r="S44" s="429"/>
    </row>
    <row r="45" spans="1:19" x14ac:dyDescent="0.3">
      <c r="A45" s="441">
        <v>18010900</v>
      </c>
      <c r="B45" s="442" t="s">
        <v>281</v>
      </c>
      <c r="C45" s="443">
        <v>1885000</v>
      </c>
      <c r="D45" s="443">
        <v>2344102.92</v>
      </c>
      <c r="E45" s="443">
        <f t="shared" si="14"/>
        <v>459102.91999999993</v>
      </c>
      <c r="F45" s="444">
        <f t="shared" si="1"/>
        <v>124.35559257294429</v>
      </c>
      <c r="G45" s="437"/>
      <c r="H45" s="437"/>
      <c r="I45" s="445"/>
      <c r="J45" s="435">
        <f t="shared" si="13"/>
        <v>0</v>
      </c>
      <c r="K45" s="436"/>
      <c r="L45" s="455">
        <f t="shared" si="6"/>
        <v>1885000</v>
      </c>
      <c r="M45" s="455">
        <f t="shared" si="7"/>
        <v>2344102.92</v>
      </c>
      <c r="N45" s="437">
        <f t="shared" si="8"/>
        <v>0</v>
      </c>
      <c r="O45" s="432">
        <f t="shared" si="9"/>
        <v>459102.91999999993</v>
      </c>
      <c r="P45" s="438">
        <f t="shared" si="10"/>
        <v>124.35559257294429</v>
      </c>
      <c r="R45" s="429"/>
      <c r="S45" s="429"/>
    </row>
    <row r="46" spans="1:19" x14ac:dyDescent="0.3">
      <c r="A46" s="441">
        <v>18011000</v>
      </c>
      <c r="B46" s="442" t="s">
        <v>282</v>
      </c>
      <c r="C46" s="443">
        <v>4200</v>
      </c>
      <c r="D46" s="443">
        <v>0</v>
      </c>
      <c r="E46" s="443">
        <f t="shared" si="14"/>
        <v>-4200</v>
      </c>
      <c r="F46" s="444">
        <f t="shared" si="1"/>
        <v>0</v>
      </c>
      <c r="G46" s="437"/>
      <c r="H46" s="437"/>
      <c r="I46" s="445"/>
      <c r="J46" s="435">
        <f t="shared" si="13"/>
        <v>0</v>
      </c>
      <c r="K46" s="436"/>
      <c r="L46" s="455">
        <f t="shared" si="6"/>
        <v>4200</v>
      </c>
      <c r="M46" s="455">
        <f t="shared" si="7"/>
        <v>0</v>
      </c>
      <c r="N46" s="437">
        <f t="shared" si="8"/>
        <v>0</v>
      </c>
      <c r="O46" s="432">
        <f t="shared" si="9"/>
        <v>-4200</v>
      </c>
      <c r="P46" s="438">
        <f t="shared" si="10"/>
        <v>0</v>
      </c>
      <c r="R46" s="429"/>
      <c r="S46" s="429"/>
    </row>
    <row r="47" spans="1:19" ht="15" customHeight="1" x14ac:dyDescent="0.3">
      <c r="A47" s="441">
        <v>18011100</v>
      </c>
      <c r="B47" s="442" t="s">
        <v>283</v>
      </c>
      <c r="C47" s="443">
        <v>44600</v>
      </c>
      <c r="D47" s="443">
        <v>121173.33</v>
      </c>
      <c r="E47" s="443">
        <f t="shared" si="14"/>
        <v>76573.33</v>
      </c>
      <c r="F47" s="444">
        <f t="shared" si="1"/>
        <v>271.68908071748882</v>
      </c>
      <c r="G47" s="437"/>
      <c r="H47" s="437"/>
      <c r="I47" s="445"/>
      <c r="J47" s="435">
        <f t="shared" si="13"/>
        <v>0</v>
      </c>
      <c r="K47" s="436"/>
      <c r="L47" s="455">
        <f t="shared" si="6"/>
        <v>44600</v>
      </c>
      <c r="M47" s="455">
        <f t="shared" si="7"/>
        <v>121173.33</v>
      </c>
      <c r="N47" s="437">
        <f t="shared" si="8"/>
        <v>0</v>
      </c>
      <c r="O47" s="432">
        <f t="shared" si="9"/>
        <v>76573.33</v>
      </c>
      <c r="P47" s="438">
        <f t="shared" si="10"/>
        <v>271.68908071748882</v>
      </c>
      <c r="R47" s="429"/>
      <c r="S47" s="429"/>
    </row>
    <row r="48" spans="1:19" s="5" customFormat="1" ht="15" customHeight="1" x14ac:dyDescent="0.3">
      <c r="A48" s="448">
        <v>18030000</v>
      </c>
      <c r="B48" s="449" t="s">
        <v>731</v>
      </c>
      <c r="C48" s="450">
        <f t="shared" ref="C48:K48" si="15">C49+C50</f>
        <v>38300</v>
      </c>
      <c r="D48" s="450">
        <f t="shared" si="15"/>
        <v>28292.399999999998</v>
      </c>
      <c r="E48" s="450">
        <f t="shared" si="15"/>
        <v>-10007.600000000002</v>
      </c>
      <c r="F48" s="463">
        <f t="shared" si="15"/>
        <v>157.07164990597661</v>
      </c>
      <c r="G48" s="451">
        <f t="shared" si="15"/>
        <v>0</v>
      </c>
      <c r="H48" s="451">
        <f t="shared" si="15"/>
        <v>0</v>
      </c>
      <c r="I48" s="451">
        <f t="shared" si="15"/>
        <v>0</v>
      </c>
      <c r="J48" s="451">
        <f t="shared" si="15"/>
        <v>0</v>
      </c>
      <c r="K48" s="452">
        <f t="shared" si="15"/>
        <v>0</v>
      </c>
      <c r="L48" s="450">
        <f t="shared" si="6"/>
        <v>38300</v>
      </c>
      <c r="M48" s="450">
        <f t="shared" si="7"/>
        <v>28292.399999999998</v>
      </c>
      <c r="N48" s="450">
        <f t="shared" si="8"/>
        <v>0</v>
      </c>
      <c r="O48" s="450">
        <f t="shared" si="9"/>
        <v>-10007.600000000002</v>
      </c>
      <c r="P48" s="464">
        <f t="shared" si="10"/>
        <v>73.870496083550904</v>
      </c>
      <c r="R48" s="429"/>
      <c r="S48" s="429"/>
    </row>
    <row r="49" spans="1:19" s="31" customFormat="1" ht="17.25" customHeight="1" x14ac:dyDescent="0.3">
      <c r="A49" s="441">
        <v>18030100</v>
      </c>
      <c r="B49" s="442" t="s">
        <v>732</v>
      </c>
      <c r="C49" s="443">
        <v>8100</v>
      </c>
      <c r="D49" s="443">
        <v>7016.3</v>
      </c>
      <c r="E49" s="443">
        <f t="shared" ref="E49:E61" si="16">D49-C49</f>
        <v>-1083.6999999999998</v>
      </c>
      <c r="F49" s="465">
        <f t="shared" ref="F49:F81" si="17">IF(C49=0,0,D49/C49*100)</f>
        <v>86.620987654320984</v>
      </c>
      <c r="G49" s="434"/>
      <c r="H49" s="434"/>
      <c r="I49" s="434"/>
      <c r="J49" s="435"/>
      <c r="K49" s="436"/>
      <c r="L49" s="432">
        <f t="shared" si="6"/>
        <v>8100</v>
      </c>
      <c r="M49" s="432">
        <f t="shared" si="7"/>
        <v>7016.3</v>
      </c>
      <c r="N49" s="437">
        <f t="shared" si="8"/>
        <v>0</v>
      </c>
      <c r="O49" s="432">
        <f t="shared" si="9"/>
        <v>-1083.6999999999998</v>
      </c>
      <c r="P49" s="438">
        <f t="shared" si="10"/>
        <v>86.620987654320984</v>
      </c>
      <c r="R49" s="429"/>
      <c r="S49" s="429"/>
    </row>
    <row r="50" spans="1:19" ht="15.75" customHeight="1" x14ac:dyDescent="0.3">
      <c r="A50" s="441">
        <v>18030200</v>
      </c>
      <c r="B50" s="442" t="s">
        <v>733</v>
      </c>
      <c r="C50" s="443">
        <v>30200</v>
      </c>
      <c r="D50" s="443">
        <v>21276.1</v>
      </c>
      <c r="E50" s="443">
        <f t="shared" si="16"/>
        <v>-8923.9000000000015</v>
      </c>
      <c r="F50" s="465">
        <f t="shared" si="17"/>
        <v>70.450662251655629</v>
      </c>
      <c r="G50" s="437"/>
      <c r="H50" s="437"/>
      <c r="I50" s="445"/>
      <c r="J50" s="435"/>
      <c r="K50" s="436"/>
      <c r="L50" s="455">
        <f t="shared" si="6"/>
        <v>30200</v>
      </c>
      <c r="M50" s="455">
        <f t="shared" si="7"/>
        <v>21276.1</v>
      </c>
      <c r="N50" s="437">
        <f t="shared" si="8"/>
        <v>0</v>
      </c>
      <c r="O50" s="432">
        <f t="shared" si="9"/>
        <v>-8923.9000000000015</v>
      </c>
      <c r="P50" s="438">
        <f t="shared" si="10"/>
        <v>70.450662251655629</v>
      </c>
      <c r="R50" s="429"/>
      <c r="S50" s="429"/>
    </row>
    <row r="51" spans="1:19" s="31" customFormat="1" ht="17.25" customHeight="1" x14ac:dyDescent="0.3">
      <c r="A51" s="430">
        <v>18050000</v>
      </c>
      <c r="B51" s="431" t="s">
        <v>284</v>
      </c>
      <c r="C51" s="432">
        <f>C52+C53+C54</f>
        <v>17089100</v>
      </c>
      <c r="D51" s="432">
        <f>D52+D53+D54</f>
        <v>17084736.810000002</v>
      </c>
      <c r="E51" s="432">
        <f t="shared" si="16"/>
        <v>-4363.1899999976158</v>
      </c>
      <c r="F51" s="433">
        <f t="shared" si="17"/>
        <v>99.974467994218557</v>
      </c>
      <c r="G51" s="434">
        <f>G52+G53+G54</f>
        <v>0</v>
      </c>
      <c r="H51" s="434">
        <f>H52+H53+H54</f>
        <v>0</v>
      </c>
      <c r="I51" s="434"/>
      <c r="J51" s="435">
        <f t="shared" ref="J51:J77" si="18">H51-G51</f>
        <v>0</v>
      </c>
      <c r="K51" s="436"/>
      <c r="L51" s="432">
        <f t="shared" si="6"/>
        <v>17089100</v>
      </c>
      <c r="M51" s="432">
        <f t="shared" si="7"/>
        <v>17084736.810000002</v>
      </c>
      <c r="N51" s="437">
        <f t="shared" si="8"/>
        <v>0</v>
      </c>
      <c r="O51" s="432">
        <f t="shared" si="9"/>
        <v>-4363.1899999976158</v>
      </c>
      <c r="P51" s="438">
        <f t="shared" si="10"/>
        <v>99.974467994218557</v>
      </c>
      <c r="R51" s="429"/>
      <c r="S51" s="429"/>
    </row>
    <row r="52" spans="1:19" x14ac:dyDescent="0.3">
      <c r="A52" s="441">
        <v>18050300</v>
      </c>
      <c r="B52" s="442" t="s">
        <v>285</v>
      </c>
      <c r="C52" s="443">
        <v>301800</v>
      </c>
      <c r="D52" s="443">
        <v>523236.47</v>
      </c>
      <c r="E52" s="443">
        <f t="shared" si="16"/>
        <v>221436.46999999997</v>
      </c>
      <c r="F52" s="444">
        <f t="shared" si="17"/>
        <v>173.37192511597084</v>
      </c>
      <c r="G52" s="437"/>
      <c r="H52" s="437"/>
      <c r="I52" s="445"/>
      <c r="J52" s="435">
        <f t="shared" si="18"/>
        <v>0</v>
      </c>
      <c r="K52" s="436"/>
      <c r="L52" s="455">
        <f t="shared" si="6"/>
        <v>301800</v>
      </c>
      <c r="M52" s="455">
        <f t="shared" si="7"/>
        <v>523236.47</v>
      </c>
      <c r="N52" s="437">
        <f t="shared" si="8"/>
        <v>0</v>
      </c>
      <c r="O52" s="432">
        <f t="shared" si="9"/>
        <v>221436.46999999997</v>
      </c>
      <c r="P52" s="438">
        <f t="shared" si="10"/>
        <v>173.37192511597084</v>
      </c>
      <c r="R52" s="429"/>
      <c r="S52" s="429"/>
    </row>
    <row r="53" spans="1:19" x14ac:dyDescent="0.3">
      <c r="A53" s="441">
        <v>18050400</v>
      </c>
      <c r="B53" s="442" t="s">
        <v>286</v>
      </c>
      <c r="C53" s="443">
        <v>10102500</v>
      </c>
      <c r="D53" s="443">
        <v>10703404.49</v>
      </c>
      <c r="E53" s="443">
        <f t="shared" si="16"/>
        <v>600904.49000000022</v>
      </c>
      <c r="F53" s="444">
        <f t="shared" si="17"/>
        <v>105.94807710962633</v>
      </c>
      <c r="G53" s="437"/>
      <c r="H53" s="437"/>
      <c r="I53" s="445"/>
      <c r="J53" s="435">
        <f t="shared" si="18"/>
        <v>0</v>
      </c>
      <c r="K53" s="436"/>
      <c r="L53" s="455">
        <f t="shared" si="6"/>
        <v>10102500</v>
      </c>
      <c r="M53" s="455">
        <f t="shared" si="7"/>
        <v>10703404.49</v>
      </c>
      <c r="N53" s="437">
        <f t="shared" si="8"/>
        <v>0</v>
      </c>
      <c r="O53" s="432">
        <f t="shared" si="9"/>
        <v>600904.49000000022</v>
      </c>
      <c r="P53" s="438">
        <f t="shared" si="10"/>
        <v>105.94807710962633</v>
      </c>
      <c r="R53" s="429"/>
      <c r="S53" s="429"/>
    </row>
    <row r="54" spans="1:19" ht="41.4" x14ac:dyDescent="0.3">
      <c r="A54" s="466">
        <v>18050500</v>
      </c>
      <c r="B54" s="467" t="s">
        <v>287</v>
      </c>
      <c r="C54" s="468">
        <v>6684800</v>
      </c>
      <c r="D54" s="468">
        <v>5858095.8499999996</v>
      </c>
      <c r="E54" s="468">
        <f t="shared" si="16"/>
        <v>-826704.15000000037</v>
      </c>
      <c r="F54" s="469">
        <f t="shared" si="17"/>
        <v>87.633075783867881</v>
      </c>
      <c r="G54" s="470"/>
      <c r="H54" s="470"/>
      <c r="I54" s="471"/>
      <c r="J54" s="472">
        <f t="shared" si="18"/>
        <v>0</v>
      </c>
      <c r="K54" s="473"/>
      <c r="L54" s="474">
        <f t="shared" si="6"/>
        <v>6684800</v>
      </c>
      <c r="M54" s="474">
        <f t="shared" si="7"/>
        <v>5858095.8499999996</v>
      </c>
      <c r="N54" s="470">
        <f t="shared" si="8"/>
        <v>0</v>
      </c>
      <c r="O54" s="475">
        <f t="shared" si="9"/>
        <v>-826704.15000000037</v>
      </c>
      <c r="P54" s="476">
        <f t="shared" si="10"/>
        <v>87.633075783867881</v>
      </c>
      <c r="R54" s="429"/>
      <c r="S54" s="429"/>
    </row>
    <row r="55" spans="1:19" s="31" customFormat="1" x14ac:dyDescent="0.3">
      <c r="A55" s="477">
        <v>19000000</v>
      </c>
      <c r="B55" s="431" t="s">
        <v>288</v>
      </c>
      <c r="C55" s="432">
        <f>C56</f>
        <v>0</v>
      </c>
      <c r="D55" s="432">
        <f>D56</f>
        <v>0</v>
      </c>
      <c r="E55" s="432">
        <f t="shared" si="16"/>
        <v>0</v>
      </c>
      <c r="F55" s="433">
        <f t="shared" si="17"/>
        <v>0</v>
      </c>
      <c r="G55" s="435">
        <f>G56</f>
        <v>41100</v>
      </c>
      <c r="H55" s="435">
        <f>H56</f>
        <v>51618.79</v>
      </c>
      <c r="I55" s="435"/>
      <c r="J55" s="435">
        <f t="shared" si="18"/>
        <v>10518.79</v>
      </c>
      <c r="K55" s="436">
        <f t="shared" ref="K55:K60" si="19">H55/G55%</f>
        <v>125.59316301703163</v>
      </c>
      <c r="L55" s="432">
        <f t="shared" si="6"/>
        <v>41100</v>
      </c>
      <c r="M55" s="432">
        <f t="shared" si="7"/>
        <v>51618.79</v>
      </c>
      <c r="N55" s="437">
        <f t="shared" si="8"/>
        <v>0</v>
      </c>
      <c r="O55" s="432">
        <f t="shared" si="9"/>
        <v>10518.79</v>
      </c>
      <c r="P55" s="438">
        <f t="shared" si="10"/>
        <v>125.59316301703163</v>
      </c>
      <c r="R55" s="429"/>
      <c r="S55" s="429"/>
    </row>
    <row r="56" spans="1:19" s="31" customFormat="1" x14ac:dyDescent="0.3">
      <c r="A56" s="477">
        <v>19010000</v>
      </c>
      <c r="B56" s="431" t="s">
        <v>289</v>
      </c>
      <c r="C56" s="432">
        <f>C57+C58+C59</f>
        <v>0</v>
      </c>
      <c r="D56" s="432">
        <f>D57+D58+D59</f>
        <v>0</v>
      </c>
      <c r="E56" s="432">
        <f t="shared" si="16"/>
        <v>0</v>
      </c>
      <c r="F56" s="433">
        <f t="shared" si="17"/>
        <v>0</v>
      </c>
      <c r="G56" s="435">
        <f>G57+G58+G59</f>
        <v>41100</v>
      </c>
      <c r="H56" s="435">
        <f>H57+H58+H59</f>
        <v>51618.79</v>
      </c>
      <c r="I56" s="435"/>
      <c r="J56" s="435">
        <f t="shared" si="18"/>
        <v>10518.79</v>
      </c>
      <c r="K56" s="436">
        <f t="shared" si="19"/>
        <v>125.59316301703163</v>
      </c>
      <c r="L56" s="432">
        <f t="shared" si="6"/>
        <v>41100</v>
      </c>
      <c r="M56" s="432">
        <f t="shared" si="7"/>
        <v>51618.79</v>
      </c>
      <c r="N56" s="437">
        <f t="shared" si="8"/>
        <v>0</v>
      </c>
      <c r="O56" s="432">
        <f t="shared" si="9"/>
        <v>10518.79</v>
      </c>
      <c r="P56" s="438">
        <f t="shared" si="10"/>
        <v>125.59316301703163</v>
      </c>
      <c r="R56" s="429"/>
      <c r="S56" s="429"/>
    </row>
    <row r="57" spans="1:19" ht="33.75" customHeight="1" x14ac:dyDescent="0.3">
      <c r="A57" s="478">
        <v>19010100</v>
      </c>
      <c r="B57" s="442" t="s">
        <v>290</v>
      </c>
      <c r="C57" s="443"/>
      <c r="D57" s="443"/>
      <c r="E57" s="443">
        <f t="shared" si="16"/>
        <v>0</v>
      </c>
      <c r="F57" s="444">
        <f t="shared" si="17"/>
        <v>0</v>
      </c>
      <c r="G57" s="479">
        <v>25000</v>
      </c>
      <c r="H57" s="479">
        <v>33951.15</v>
      </c>
      <c r="I57" s="453"/>
      <c r="J57" s="435">
        <f t="shared" si="18"/>
        <v>8951.1500000000015</v>
      </c>
      <c r="K57" s="436">
        <f t="shared" si="19"/>
        <v>135.80459999999999</v>
      </c>
      <c r="L57" s="455">
        <f t="shared" si="6"/>
        <v>25000</v>
      </c>
      <c r="M57" s="455">
        <f t="shared" si="7"/>
        <v>33951.15</v>
      </c>
      <c r="N57" s="437">
        <f t="shared" si="8"/>
        <v>0</v>
      </c>
      <c r="O57" s="432">
        <f t="shared" si="9"/>
        <v>8951.1500000000015</v>
      </c>
      <c r="P57" s="438">
        <f t="shared" si="10"/>
        <v>135.80459999999999</v>
      </c>
      <c r="R57" s="429"/>
      <c r="S57" s="429"/>
    </row>
    <row r="58" spans="1:19" ht="27.6" x14ac:dyDescent="0.3">
      <c r="A58" s="480">
        <v>19010200</v>
      </c>
      <c r="B58" s="467" t="s">
        <v>291</v>
      </c>
      <c r="C58" s="468"/>
      <c r="D58" s="468"/>
      <c r="E58" s="468">
        <f t="shared" si="16"/>
        <v>0</v>
      </c>
      <c r="F58" s="469">
        <f t="shared" si="17"/>
        <v>0</v>
      </c>
      <c r="G58" s="481">
        <v>3100</v>
      </c>
      <c r="H58" s="481">
        <v>4338.03</v>
      </c>
      <c r="I58" s="482"/>
      <c r="J58" s="472">
        <f t="shared" si="18"/>
        <v>1238.0299999999997</v>
      </c>
      <c r="K58" s="473">
        <f t="shared" si="19"/>
        <v>139.93645161290323</v>
      </c>
      <c r="L58" s="474">
        <f t="shared" si="6"/>
        <v>3100</v>
      </c>
      <c r="M58" s="474">
        <f t="shared" si="7"/>
        <v>4338.03</v>
      </c>
      <c r="N58" s="470">
        <f t="shared" si="8"/>
        <v>0</v>
      </c>
      <c r="O58" s="475">
        <f t="shared" si="9"/>
        <v>1238.0299999999997</v>
      </c>
      <c r="P58" s="476">
        <f t="shared" si="10"/>
        <v>139.93645161290323</v>
      </c>
      <c r="R58" s="429"/>
      <c r="S58" s="429"/>
    </row>
    <row r="59" spans="1:19" ht="50.25" customHeight="1" x14ac:dyDescent="0.3">
      <c r="A59" s="480">
        <v>19010300</v>
      </c>
      <c r="B59" s="467" t="s">
        <v>292</v>
      </c>
      <c r="C59" s="468"/>
      <c r="D59" s="468"/>
      <c r="E59" s="468">
        <f t="shared" si="16"/>
        <v>0</v>
      </c>
      <c r="F59" s="469">
        <f t="shared" si="17"/>
        <v>0</v>
      </c>
      <c r="G59" s="481">
        <v>13000</v>
      </c>
      <c r="H59" s="481">
        <v>13329.61</v>
      </c>
      <c r="I59" s="482"/>
      <c r="J59" s="472">
        <f t="shared" si="18"/>
        <v>329.61000000000058</v>
      </c>
      <c r="K59" s="473">
        <f t="shared" si="19"/>
        <v>102.53546153846155</v>
      </c>
      <c r="L59" s="474">
        <f t="shared" si="6"/>
        <v>13000</v>
      </c>
      <c r="M59" s="474">
        <f t="shared" si="7"/>
        <v>13329.61</v>
      </c>
      <c r="N59" s="470">
        <f t="shared" si="8"/>
        <v>0</v>
      </c>
      <c r="O59" s="475">
        <f t="shared" si="9"/>
        <v>329.61000000000058</v>
      </c>
      <c r="P59" s="476">
        <f t="shared" si="10"/>
        <v>102.53546153846155</v>
      </c>
      <c r="R59" s="429"/>
      <c r="S59" s="429"/>
    </row>
    <row r="60" spans="1:19" s="32" customFormat="1" x14ac:dyDescent="0.3">
      <c r="A60" s="483">
        <v>20000000</v>
      </c>
      <c r="B60" s="484" t="s">
        <v>293</v>
      </c>
      <c r="C60" s="485">
        <f>C61+C67+C79+C85</f>
        <v>1855800</v>
      </c>
      <c r="D60" s="485">
        <f>D61+D67+D79+D85</f>
        <v>-94820.479999999952</v>
      </c>
      <c r="E60" s="485">
        <f t="shared" si="16"/>
        <v>-1950620.48</v>
      </c>
      <c r="F60" s="486">
        <f t="shared" si="17"/>
        <v>-5.109412652225453</v>
      </c>
      <c r="G60" s="472">
        <f>G61+G67+G79+G85</f>
        <v>1561929.1</v>
      </c>
      <c r="H60" s="472">
        <f>H61+H67+H79+H85</f>
        <v>2912838.7</v>
      </c>
      <c r="I60" s="472">
        <f>I61+I67+I79+I85</f>
        <v>0</v>
      </c>
      <c r="J60" s="472">
        <f t="shared" si="18"/>
        <v>1350909.6</v>
      </c>
      <c r="K60" s="473">
        <f t="shared" si="19"/>
        <v>186.48981570290226</v>
      </c>
      <c r="L60" s="485">
        <f t="shared" si="6"/>
        <v>3417729.1</v>
      </c>
      <c r="M60" s="485">
        <f t="shared" si="7"/>
        <v>2818018.22</v>
      </c>
      <c r="N60" s="470">
        <f t="shared" si="8"/>
        <v>0</v>
      </c>
      <c r="O60" s="475">
        <f t="shared" si="9"/>
        <v>-599710.87999999989</v>
      </c>
      <c r="P60" s="476">
        <f t="shared" si="10"/>
        <v>82.452942803453922</v>
      </c>
      <c r="R60" s="429"/>
      <c r="S60" s="429"/>
    </row>
    <row r="61" spans="1:19" s="31" customFormat="1" ht="21" customHeight="1" x14ac:dyDescent="0.3">
      <c r="A61" s="487">
        <v>21000000</v>
      </c>
      <c r="B61" s="488" t="s">
        <v>294</v>
      </c>
      <c r="C61" s="475">
        <f>C62</f>
        <v>761200</v>
      </c>
      <c r="D61" s="475">
        <f>D62</f>
        <v>-1129630.6399999999</v>
      </c>
      <c r="E61" s="475">
        <f t="shared" si="16"/>
        <v>-1890830.64</v>
      </c>
      <c r="F61" s="486">
        <f t="shared" si="17"/>
        <v>-148.40129269574356</v>
      </c>
      <c r="G61" s="485">
        <f>G62+G66</f>
        <v>0</v>
      </c>
      <c r="H61" s="485">
        <f>H62+H66</f>
        <v>0</v>
      </c>
      <c r="I61" s="485"/>
      <c r="J61" s="472">
        <f t="shared" si="18"/>
        <v>0</v>
      </c>
      <c r="K61" s="473"/>
      <c r="L61" s="475">
        <f t="shared" si="6"/>
        <v>761200</v>
      </c>
      <c r="M61" s="475">
        <f t="shared" si="7"/>
        <v>-1129630.6399999999</v>
      </c>
      <c r="N61" s="470">
        <f t="shared" si="8"/>
        <v>0</v>
      </c>
      <c r="O61" s="475">
        <f t="shared" si="9"/>
        <v>-1890830.64</v>
      </c>
      <c r="P61" s="476">
        <f t="shared" si="10"/>
        <v>-148.40129269574354</v>
      </c>
      <c r="R61" s="429"/>
      <c r="S61" s="429"/>
    </row>
    <row r="62" spans="1:19" s="31" customFormat="1" x14ac:dyDescent="0.3">
      <c r="A62" s="487">
        <v>21080000</v>
      </c>
      <c r="B62" s="488" t="s">
        <v>38</v>
      </c>
      <c r="C62" s="475">
        <f>C63+C64+C66+C65</f>
        <v>761200</v>
      </c>
      <c r="D62" s="475">
        <f>D63+D64+D66+D65</f>
        <v>-1129630.6399999999</v>
      </c>
      <c r="E62" s="475">
        <f>E63+E64+E66</f>
        <v>-1814087.25</v>
      </c>
      <c r="F62" s="486">
        <f t="shared" si="17"/>
        <v>-148.40129269574356</v>
      </c>
      <c r="G62" s="485">
        <f>G63+G64</f>
        <v>0</v>
      </c>
      <c r="H62" s="485">
        <f>H63+H64</f>
        <v>0</v>
      </c>
      <c r="I62" s="485"/>
      <c r="J62" s="472">
        <f t="shared" si="18"/>
        <v>0</v>
      </c>
      <c r="K62" s="473"/>
      <c r="L62" s="475">
        <f t="shared" si="6"/>
        <v>761200</v>
      </c>
      <c r="M62" s="475">
        <f t="shared" si="7"/>
        <v>-1129630.6399999999</v>
      </c>
      <c r="N62" s="470">
        <f t="shared" si="8"/>
        <v>0</v>
      </c>
      <c r="O62" s="475">
        <f t="shared" si="9"/>
        <v>-1890830.64</v>
      </c>
      <c r="P62" s="476">
        <f t="shared" si="10"/>
        <v>-148.40129269574354</v>
      </c>
      <c r="R62" s="429"/>
      <c r="S62" s="429"/>
    </row>
    <row r="63" spans="1:19" x14ac:dyDescent="0.3">
      <c r="A63" s="466">
        <v>21081100</v>
      </c>
      <c r="B63" s="467" t="s">
        <v>815</v>
      </c>
      <c r="C63" s="468">
        <v>661800</v>
      </c>
      <c r="D63" s="468">
        <v>-1196787.25</v>
      </c>
      <c r="E63" s="468">
        <f t="shared" ref="E63:E81" si="20">D63-C63</f>
        <v>-1858587.25</v>
      </c>
      <c r="F63" s="469">
        <f t="shared" si="17"/>
        <v>-180.83820640676942</v>
      </c>
      <c r="G63" s="470"/>
      <c r="H63" s="470"/>
      <c r="I63" s="471"/>
      <c r="J63" s="472">
        <f t="shared" si="18"/>
        <v>0</v>
      </c>
      <c r="K63" s="473"/>
      <c r="L63" s="474">
        <f t="shared" si="6"/>
        <v>661800</v>
      </c>
      <c r="M63" s="474">
        <f t="shared" si="7"/>
        <v>-1196787.25</v>
      </c>
      <c r="N63" s="470">
        <f t="shared" si="8"/>
        <v>0</v>
      </c>
      <c r="O63" s="475">
        <f t="shared" si="9"/>
        <v>-1858587.25</v>
      </c>
      <c r="P63" s="476">
        <f t="shared" si="10"/>
        <v>-180.83820640676942</v>
      </c>
      <c r="R63" s="429"/>
      <c r="S63" s="429"/>
    </row>
    <row r="64" spans="1:19" ht="37.950000000000003" customHeight="1" x14ac:dyDescent="0.3">
      <c r="A64" s="466">
        <v>21081500</v>
      </c>
      <c r="B64" s="467" t="s">
        <v>816</v>
      </c>
      <c r="C64" s="468">
        <v>9500</v>
      </c>
      <c r="D64" s="468">
        <v>54000</v>
      </c>
      <c r="E64" s="468">
        <f t="shared" si="20"/>
        <v>44500</v>
      </c>
      <c r="F64" s="469">
        <f t="shared" si="17"/>
        <v>568.42105263157896</v>
      </c>
      <c r="G64" s="470">
        <v>0</v>
      </c>
      <c r="H64" s="470">
        <v>0</v>
      </c>
      <c r="I64" s="471"/>
      <c r="J64" s="472">
        <f t="shared" si="18"/>
        <v>0</v>
      </c>
      <c r="K64" s="473"/>
      <c r="L64" s="474">
        <f t="shared" si="6"/>
        <v>9500</v>
      </c>
      <c r="M64" s="474">
        <f t="shared" si="7"/>
        <v>54000</v>
      </c>
      <c r="N64" s="470">
        <f t="shared" si="8"/>
        <v>0</v>
      </c>
      <c r="O64" s="475">
        <f t="shared" si="9"/>
        <v>44500</v>
      </c>
      <c r="P64" s="476"/>
      <c r="R64" s="429"/>
      <c r="S64" s="429"/>
    </row>
    <row r="65" spans="1:19" ht="48" customHeight="1" x14ac:dyDescent="0.3">
      <c r="A65" s="466">
        <v>21081800</v>
      </c>
      <c r="B65" s="467" t="s">
        <v>746</v>
      </c>
      <c r="C65" s="468">
        <v>89900</v>
      </c>
      <c r="D65" s="468">
        <v>13156.61</v>
      </c>
      <c r="E65" s="468">
        <f t="shared" si="20"/>
        <v>-76743.39</v>
      </c>
      <c r="F65" s="469">
        <f t="shared" si="17"/>
        <v>14.63471635150167</v>
      </c>
      <c r="G65" s="470">
        <v>0</v>
      </c>
      <c r="H65" s="470">
        <v>0</v>
      </c>
      <c r="I65" s="471"/>
      <c r="J65" s="472">
        <f t="shared" si="18"/>
        <v>0</v>
      </c>
      <c r="K65" s="473"/>
      <c r="L65" s="474">
        <f t="shared" si="6"/>
        <v>89900</v>
      </c>
      <c r="M65" s="474">
        <f t="shared" si="7"/>
        <v>13156.61</v>
      </c>
      <c r="N65" s="470">
        <f t="shared" si="8"/>
        <v>0</v>
      </c>
      <c r="O65" s="475">
        <f t="shared" si="9"/>
        <v>-76743.39</v>
      </c>
      <c r="P65" s="476">
        <f t="shared" si="10"/>
        <v>14.63471635150167</v>
      </c>
      <c r="R65" s="429"/>
      <c r="S65" s="429"/>
    </row>
    <row r="66" spans="1:19" ht="66" hidden="1" customHeight="1" x14ac:dyDescent="0.3">
      <c r="A66" s="466">
        <v>21082400</v>
      </c>
      <c r="B66" s="467" t="s">
        <v>734</v>
      </c>
      <c r="C66" s="468">
        <v>0</v>
      </c>
      <c r="D66" s="468"/>
      <c r="E66" s="468">
        <f t="shared" si="20"/>
        <v>0</v>
      </c>
      <c r="F66" s="469">
        <f t="shared" si="17"/>
        <v>0</v>
      </c>
      <c r="G66" s="470">
        <v>0</v>
      </c>
      <c r="H66" s="470">
        <v>0</v>
      </c>
      <c r="I66" s="471"/>
      <c r="J66" s="472">
        <f t="shared" si="18"/>
        <v>0</v>
      </c>
      <c r="K66" s="473"/>
      <c r="L66" s="474">
        <f t="shared" si="6"/>
        <v>0</v>
      </c>
      <c r="M66" s="474">
        <f t="shared" si="7"/>
        <v>0</v>
      </c>
      <c r="N66" s="470">
        <f t="shared" si="8"/>
        <v>0</v>
      </c>
      <c r="O66" s="475">
        <f t="shared" si="9"/>
        <v>0</v>
      </c>
      <c r="P66" s="476">
        <v>0</v>
      </c>
      <c r="R66" s="429"/>
      <c r="S66" s="429"/>
    </row>
    <row r="67" spans="1:19" s="31" customFormat="1" ht="27.6" x14ac:dyDescent="0.3">
      <c r="A67" s="487">
        <v>22000000</v>
      </c>
      <c r="B67" s="488" t="s">
        <v>295</v>
      </c>
      <c r="C67" s="475">
        <f>C68+C72+C74+C78</f>
        <v>1094600</v>
      </c>
      <c r="D67" s="475">
        <f>D68+D72+D74+D78</f>
        <v>928836.82</v>
      </c>
      <c r="E67" s="475">
        <f t="shared" si="20"/>
        <v>-165763.18000000005</v>
      </c>
      <c r="F67" s="486">
        <f t="shared" si="17"/>
        <v>84.856278092453863</v>
      </c>
      <c r="G67" s="485">
        <f>G68+G72+G74</f>
        <v>0</v>
      </c>
      <c r="H67" s="485">
        <f>H68+H72+H74</f>
        <v>0</v>
      </c>
      <c r="I67" s="485"/>
      <c r="J67" s="472">
        <f t="shared" si="18"/>
        <v>0</v>
      </c>
      <c r="K67" s="473"/>
      <c r="L67" s="475">
        <f t="shared" si="6"/>
        <v>1094600</v>
      </c>
      <c r="M67" s="475">
        <f t="shared" si="7"/>
        <v>928836.82</v>
      </c>
      <c r="N67" s="470">
        <f t="shared" si="8"/>
        <v>0</v>
      </c>
      <c r="O67" s="475">
        <f t="shared" si="9"/>
        <v>-165763.18000000005</v>
      </c>
      <c r="P67" s="476">
        <f t="shared" si="10"/>
        <v>84.856278092453863</v>
      </c>
      <c r="R67" s="429"/>
      <c r="S67" s="429"/>
    </row>
    <row r="68" spans="1:19" s="31" customFormat="1" x14ac:dyDescent="0.3">
      <c r="A68" s="487">
        <v>22010000</v>
      </c>
      <c r="B68" s="488" t="s">
        <v>42</v>
      </c>
      <c r="C68" s="475">
        <f>C69+C70+C71</f>
        <v>864400</v>
      </c>
      <c r="D68" s="475">
        <f>D69+D70+D71</f>
        <v>707884.48</v>
      </c>
      <c r="E68" s="475">
        <f t="shared" si="20"/>
        <v>-156515.52000000002</v>
      </c>
      <c r="F68" s="486">
        <f t="shared" si="17"/>
        <v>81.893160573808416</v>
      </c>
      <c r="G68" s="485">
        <f>G69+G70+G71</f>
        <v>0</v>
      </c>
      <c r="H68" s="485">
        <f>H69+H70+H71</f>
        <v>0</v>
      </c>
      <c r="I68" s="485"/>
      <c r="J68" s="472">
        <f t="shared" si="18"/>
        <v>0</v>
      </c>
      <c r="K68" s="473"/>
      <c r="L68" s="475">
        <f t="shared" si="6"/>
        <v>864400</v>
      </c>
      <c r="M68" s="475">
        <f t="shared" si="7"/>
        <v>707884.48</v>
      </c>
      <c r="N68" s="470">
        <f t="shared" si="8"/>
        <v>0</v>
      </c>
      <c r="O68" s="475">
        <f t="shared" si="9"/>
        <v>-156515.52000000002</v>
      </c>
      <c r="P68" s="476">
        <f t="shared" si="10"/>
        <v>81.893160573808416</v>
      </c>
      <c r="R68" s="429"/>
      <c r="S68" s="429"/>
    </row>
    <row r="69" spans="1:19" ht="27.6" x14ac:dyDescent="0.3">
      <c r="A69" s="466">
        <v>22010300</v>
      </c>
      <c r="B69" s="467" t="s">
        <v>296</v>
      </c>
      <c r="C69" s="468">
        <v>34600</v>
      </c>
      <c r="D69" s="468">
        <v>30290</v>
      </c>
      <c r="E69" s="468">
        <f t="shared" si="20"/>
        <v>-4310</v>
      </c>
      <c r="F69" s="469">
        <f t="shared" si="17"/>
        <v>87.543352601156073</v>
      </c>
      <c r="G69" s="470"/>
      <c r="H69" s="470"/>
      <c r="I69" s="471"/>
      <c r="J69" s="472">
        <f t="shared" si="18"/>
        <v>0</v>
      </c>
      <c r="K69" s="473"/>
      <c r="L69" s="474">
        <f t="shared" si="6"/>
        <v>34600</v>
      </c>
      <c r="M69" s="474">
        <f t="shared" si="7"/>
        <v>30290</v>
      </c>
      <c r="N69" s="470">
        <f t="shared" si="8"/>
        <v>0</v>
      </c>
      <c r="O69" s="475">
        <f t="shared" si="9"/>
        <v>-4310</v>
      </c>
      <c r="P69" s="476">
        <f t="shared" si="10"/>
        <v>87.543352601156073</v>
      </c>
      <c r="R69" s="429"/>
      <c r="S69" s="429"/>
    </row>
    <row r="70" spans="1:19" ht="15.75" customHeight="1" x14ac:dyDescent="0.3">
      <c r="A70" s="466">
        <v>22012500</v>
      </c>
      <c r="B70" s="467" t="s">
        <v>36</v>
      </c>
      <c r="C70" s="468">
        <v>522800</v>
      </c>
      <c r="D70" s="468">
        <v>422954.48</v>
      </c>
      <c r="E70" s="468">
        <f t="shared" si="20"/>
        <v>-99845.520000000019</v>
      </c>
      <c r="F70" s="469">
        <f t="shared" si="17"/>
        <v>80.901775057383318</v>
      </c>
      <c r="G70" s="470"/>
      <c r="H70" s="470"/>
      <c r="I70" s="471"/>
      <c r="J70" s="472">
        <f t="shared" si="18"/>
        <v>0</v>
      </c>
      <c r="K70" s="473"/>
      <c r="L70" s="474">
        <f t="shared" si="6"/>
        <v>522800</v>
      </c>
      <c r="M70" s="474">
        <f t="shared" si="7"/>
        <v>422954.48</v>
      </c>
      <c r="N70" s="470">
        <f t="shared" si="8"/>
        <v>0</v>
      </c>
      <c r="O70" s="475">
        <f t="shared" si="9"/>
        <v>-99845.520000000019</v>
      </c>
      <c r="P70" s="476">
        <f t="shared" si="10"/>
        <v>80.901775057383318</v>
      </c>
      <c r="R70" s="429"/>
      <c r="S70" s="429"/>
    </row>
    <row r="71" spans="1:19" ht="30" customHeight="1" x14ac:dyDescent="0.3">
      <c r="A71" s="466">
        <v>22012600</v>
      </c>
      <c r="B71" s="467" t="s">
        <v>297</v>
      </c>
      <c r="C71" s="468">
        <v>307000</v>
      </c>
      <c r="D71" s="468">
        <v>254640</v>
      </c>
      <c r="E71" s="468">
        <f t="shared" si="20"/>
        <v>-52360</v>
      </c>
      <c r="F71" s="469">
        <f t="shared" si="17"/>
        <v>82.944625407166129</v>
      </c>
      <c r="G71" s="470"/>
      <c r="H71" s="470"/>
      <c r="I71" s="471"/>
      <c r="J71" s="472">
        <f t="shared" si="18"/>
        <v>0</v>
      </c>
      <c r="K71" s="473"/>
      <c r="L71" s="474">
        <f t="shared" si="6"/>
        <v>307000</v>
      </c>
      <c r="M71" s="474">
        <f t="shared" si="7"/>
        <v>254640</v>
      </c>
      <c r="N71" s="470">
        <f t="shared" si="8"/>
        <v>0</v>
      </c>
      <c r="O71" s="475">
        <f t="shared" si="9"/>
        <v>-52360</v>
      </c>
      <c r="P71" s="476">
        <f t="shared" si="10"/>
        <v>82.944625407166129</v>
      </c>
      <c r="R71" s="429"/>
      <c r="S71" s="429"/>
    </row>
    <row r="72" spans="1:19" s="31" customFormat="1" ht="33.75" hidden="1" customHeight="1" x14ac:dyDescent="0.3">
      <c r="A72" s="487">
        <v>22080000</v>
      </c>
      <c r="B72" s="488" t="s">
        <v>298</v>
      </c>
      <c r="C72" s="475">
        <f>C73</f>
        <v>0</v>
      </c>
      <c r="D72" s="475">
        <f>D73</f>
        <v>0</v>
      </c>
      <c r="E72" s="475">
        <f t="shared" si="20"/>
        <v>0</v>
      </c>
      <c r="F72" s="486">
        <f t="shared" si="17"/>
        <v>0</v>
      </c>
      <c r="G72" s="485">
        <f>G73</f>
        <v>0</v>
      </c>
      <c r="H72" s="485">
        <f>H73</f>
        <v>0</v>
      </c>
      <c r="I72" s="485"/>
      <c r="J72" s="472">
        <f t="shared" si="18"/>
        <v>0</v>
      </c>
      <c r="K72" s="473"/>
      <c r="L72" s="475">
        <f t="shared" si="6"/>
        <v>0</v>
      </c>
      <c r="M72" s="475">
        <f t="shared" si="7"/>
        <v>0</v>
      </c>
      <c r="N72" s="470">
        <f t="shared" si="8"/>
        <v>0</v>
      </c>
      <c r="O72" s="475">
        <f t="shared" si="9"/>
        <v>0</v>
      </c>
      <c r="P72" s="476">
        <v>0</v>
      </c>
      <c r="R72" s="429"/>
      <c r="S72" s="429"/>
    </row>
    <row r="73" spans="1:19" ht="46.5" hidden="1" customHeight="1" x14ac:dyDescent="0.3">
      <c r="A73" s="466">
        <v>22080400</v>
      </c>
      <c r="B73" s="467" t="s">
        <v>299</v>
      </c>
      <c r="C73" s="468"/>
      <c r="D73" s="468"/>
      <c r="E73" s="468">
        <f t="shared" si="20"/>
        <v>0</v>
      </c>
      <c r="F73" s="469">
        <f t="shared" si="17"/>
        <v>0</v>
      </c>
      <c r="G73" s="470"/>
      <c r="H73" s="470"/>
      <c r="I73" s="471"/>
      <c r="J73" s="472">
        <f t="shared" si="18"/>
        <v>0</v>
      </c>
      <c r="K73" s="473"/>
      <c r="L73" s="474">
        <f t="shared" si="6"/>
        <v>0</v>
      </c>
      <c r="M73" s="474">
        <f t="shared" si="7"/>
        <v>0</v>
      </c>
      <c r="N73" s="470">
        <f t="shared" si="8"/>
        <v>0</v>
      </c>
      <c r="O73" s="475">
        <f t="shared" si="9"/>
        <v>0</v>
      </c>
      <c r="P73" s="476">
        <v>0</v>
      </c>
      <c r="R73" s="429"/>
      <c r="S73" s="429"/>
    </row>
    <row r="74" spans="1:19" s="31" customFormat="1" ht="18.75" customHeight="1" x14ac:dyDescent="0.3">
      <c r="A74" s="487">
        <v>22090000</v>
      </c>
      <c r="B74" s="488" t="s">
        <v>300</v>
      </c>
      <c r="C74" s="475">
        <f>C75+C76+C77</f>
        <v>192900</v>
      </c>
      <c r="D74" s="475">
        <f>D75+D76+D77</f>
        <v>211022.33</v>
      </c>
      <c r="E74" s="475">
        <f t="shared" si="20"/>
        <v>18122.329999999987</v>
      </c>
      <c r="F74" s="486">
        <f t="shared" si="17"/>
        <v>109.39467599792638</v>
      </c>
      <c r="G74" s="485">
        <f>G75+G76+G77</f>
        <v>0</v>
      </c>
      <c r="H74" s="485">
        <f>H75+H76+H77</f>
        <v>0</v>
      </c>
      <c r="I74" s="485"/>
      <c r="J74" s="472">
        <f t="shared" si="18"/>
        <v>0</v>
      </c>
      <c r="K74" s="473"/>
      <c r="L74" s="475">
        <f t="shared" si="6"/>
        <v>192900</v>
      </c>
      <c r="M74" s="475">
        <f t="shared" si="7"/>
        <v>211022.33</v>
      </c>
      <c r="N74" s="470">
        <f t="shared" si="8"/>
        <v>0</v>
      </c>
      <c r="O74" s="475">
        <f t="shared" si="9"/>
        <v>18122.329999999987</v>
      </c>
      <c r="P74" s="476">
        <f t="shared" si="10"/>
        <v>109.39467599792638</v>
      </c>
      <c r="R74" s="429"/>
      <c r="S74" s="429"/>
    </row>
    <row r="75" spans="1:19" ht="48.75" customHeight="1" x14ac:dyDescent="0.3">
      <c r="A75" s="466">
        <v>22090100</v>
      </c>
      <c r="B75" s="467" t="s">
        <v>817</v>
      </c>
      <c r="C75" s="468">
        <v>192900</v>
      </c>
      <c r="D75" s="468">
        <v>211022.33</v>
      </c>
      <c r="E75" s="468">
        <f t="shared" si="20"/>
        <v>18122.329999999987</v>
      </c>
      <c r="F75" s="469">
        <f t="shared" si="17"/>
        <v>109.39467599792638</v>
      </c>
      <c r="G75" s="470"/>
      <c r="H75" s="470"/>
      <c r="I75" s="471"/>
      <c r="J75" s="472">
        <f t="shared" si="18"/>
        <v>0</v>
      </c>
      <c r="K75" s="473"/>
      <c r="L75" s="474">
        <f t="shared" si="6"/>
        <v>192900</v>
      </c>
      <c r="M75" s="474">
        <f t="shared" si="7"/>
        <v>211022.33</v>
      </c>
      <c r="N75" s="470">
        <f t="shared" si="8"/>
        <v>0</v>
      </c>
      <c r="O75" s="475">
        <f t="shared" si="9"/>
        <v>18122.329999999987</v>
      </c>
      <c r="P75" s="476">
        <f t="shared" si="10"/>
        <v>109.39467599792638</v>
      </c>
      <c r="R75" s="429"/>
      <c r="S75" s="429"/>
    </row>
    <row r="76" spans="1:19" ht="47.25" hidden="1" customHeight="1" x14ac:dyDescent="0.3">
      <c r="A76" s="466">
        <v>22090300</v>
      </c>
      <c r="B76" s="467" t="s">
        <v>736</v>
      </c>
      <c r="C76" s="468">
        <v>0</v>
      </c>
      <c r="D76" s="468"/>
      <c r="E76" s="468">
        <f t="shared" si="20"/>
        <v>0</v>
      </c>
      <c r="F76" s="469">
        <f t="shared" si="17"/>
        <v>0</v>
      </c>
      <c r="G76" s="470"/>
      <c r="H76" s="470"/>
      <c r="I76" s="471"/>
      <c r="J76" s="472">
        <f t="shared" si="18"/>
        <v>0</v>
      </c>
      <c r="K76" s="473"/>
      <c r="L76" s="474">
        <f t="shared" ref="L76:L125" si="21">C76+G76</f>
        <v>0</v>
      </c>
      <c r="M76" s="474">
        <f t="shared" ref="M76:M125" si="22">D76+H76</f>
        <v>0</v>
      </c>
      <c r="N76" s="470">
        <f t="shared" ref="N76:N125" si="23">I76</f>
        <v>0</v>
      </c>
      <c r="O76" s="475">
        <f t="shared" ref="O76:O125" si="24">M76-L76</f>
        <v>0</v>
      </c>
      <c r="P76" s="476">
        <v>0</v>
      </c>
      <c r="R76" s="429"/>
      <c r="S76" s="429"/>
    </row>
    <row r="77" spans="1:19" ht="37.200000000000003" hidden="1" customHeight="1" x14ac:dyDescent="0.3">
      <c r="A77" s="466">
        <v>22090400</v>
      </c>
      <c r="B77" s="467" t="s">
        <v>818</v>
      </c>
      <c r="C77" s="468"/>
      <c r="D77" s="468"/>
      <c r="E77" s="468">
        <f t="shared" si="20"/>
        <v>0</v>
      </c>
      <c r="F77" s="469">
        <f t="shared" si="17"/>
        <v>0</v>
      </c>
      <c r="G77" s="470"/>
      <c r="H77" s="470"/>
      <c r="I77" s="471"/>
      <c r="J77" s="472">
        <f t="shared" si="18"/>
        <v>0</v>
      </c>
      <c r="K77" s="473"/>
      <c r="L77" s="474">
        <f t="shared" si="21"/>
        <v>0</v>
      </c>
      <c r="M77" s="474">
        <f t="shared" si="22"/>
        <v>0</v>
      </c>
      <c r="N77" s="470">
        <f t="shared" si="23"/>
        <v>0</v>
      </c>
      <c r="O77" s="475">
        <f t="shared" si="24"/>
        <v>0</v>
      </c>
      <c r="P77" s="476">
        <v>0</v>
      </c>
      <c r="R77" s="429"/>
      <c r="S77" s="429"/>
    </row>
    <row r="78" spans="1:19" ht="57.6" customHeight="1" x14ac:dyDescent="0.3">
      <c r="A78" s="466">
        <v>22130000</v>
      </c>
      <c r="B78" s="467" t="s">
        <v>317</v>
      </c>
      <c r="C78" s="468">
        <v>37300</v>
      </c>
      <c r="D78" s="468">
        <v>9930.01</v>
      </c>
      <c r="E78" s="468">
        <f t="shared" si="20"/>
        <v>-27369.989999999998</v>
      </c>
      <c r="F78" s="469">
        <f t="shared" si="17"/>
        <v>26.622010723860591</v>
      </c>
      <c r="G78" s="470">
        <v>0</v>
      </c>
      <c r="H78" s="470"/>
      <c r="I78" s="471"/>
      <c r="J78" s="472"/>
      <c r="K78" s="473"/>
      <c r="L78" s="474">
        <f t="shared" si="21"/>
        <v>37300</v>
      </c>
      <c r="M78" s="474">
        <f t="shared" si="22"/>
        <v>9930.01</v>
      </c>
      <c r="N78" s="470">
        <f t="shared" si="23"/>
        <v>0</v>
      </c>
      <c r="O78" s="475">
        <f t="shared" si="24"/>
        <v>-27369.989999999998</v>
      </c>
      <c r="P78" s="476">
        <f t="shared" ref="P78:P125" si="25">M78/L78%</f>
        <v>26.622010723860591</v>
      </c>
      <c r="R78" s="429"/>
      <c r="S78" s="429"/>
    </row>
    <row r="79" spans="1:19" s="31" customFormat="1" ht="18.75" customHeight="1" x14ac:dyDescent="0.3">
      <c r="A79" s="487">
        <v>24000000</v>
      </c>
      <c r="B79" s="488" t="s">
        <v>40</v>
      </c>
      <c r="C79" s="475">
        <f>C80+C84</f>
        <v>0</v>
      </c>
      <c r="D79" s="475">
        <f>D80+D84</f>
        <v>105973.34</v>
      </c>
      <c r="E79" s="475">
        <f t="shared" si="20"/>
        <v>105973.34</v>
      </c>
      <c r="F79" s="486">
        <f t="shared" si="17"/>
        <v>0</v>
      </c>
      <c r="G79" s="472">
        <f>G80+G84</f>
        <v>0</v>
      </c>
      <c r="H79" s="472">
        <f>H80+H84</f>
        <v>30129.66</v>
      </c>
      <c r="I79" s="472">
        <f>I80+I84</f>
        <v>0</v>
      </c>
      <c r="J79" s="472">
        <f t="shared" ref="J79:J102" si="26">H79-G79</f>
        <v>30129.66</v>
      </c>
      <c r="K79" s="473"/>
      <c r="L79" s="475">
        <f t="shared" si="21"/>
        <v>0</v>
      </c>
      <c r="M79" s="475">
        <f t="shared" si="22"/>
        <v>136103</v>
      </c>
      <c r="N79" s="470">
        <f t="shared" si="23"/>
        <v>0</v>
      </c>
      <c r="O79" s="475">
        <f t="shared" si="24"/>
        <v>136103</v>
      </c>
      <c r="P79" s="476">
        <v>0</v>
      </c>
      <c r="R79" s="429"/>
      <c r="S79" s="429"/>
    </row>
    <row r="80" spans="1:19" s="31" customFormat="1" x14ac:dyDescent="0.3">
      <c r="A80" s="487">
        <v>24060000</v>
      </c>
      <c r="B80" s="488" t="s">
        <v>38</v>
      </c>
      <c r="C80" s="475">
        <f>C81+C83</f>
        <v>0</v>
      </c>
      <c r="D80" s="475">
        <f>D81+D83</f>
        <v>105973.34</v>
      </c>
      <c r="E80" s="475">
        <f t="shared" si="20"/>
        <v>105973.34</v>
      </c>
      <c r="F80" s="486">
        <f t="shared" si="17"/>
        <v>0</v>
      </c>
      <c r="G80" s="472">
        <f>G81+G83</f>
        <v>0</v>
      </c>
      <c r="H80" s="472">
        <f>H81+H83+H82</f>
        <v>30129.66</v>
      </c>
      <c r="I80" s="472"/>
      <c r="J80" s="472">
        <f t="shared" si="26"/>
        <v>30129.66</v>
      </c>
      <c r="K80" s="473"/>
      <c r="L80" s="475">
        <f t="shared" si="21"/>
        <v>0</v>
      </c>
      <c r="M80" s="475">
        <f t="shared" si="22"/>
        <v>136103</v>
      </c>
      <c r="N80" s="470">
        <f t="shared" si="23"/>
        <v>0</v>
      </c>
      <c r="O80" s="475">
        <f t="shared" si="24"/>
        <v>136103</v>
      </c>
      <c r="P80" s="476">
        <v>0</v>
      </c>
      <c r="R80" s="429"/>
      <c r="S80" s="429"/>
    </row>
    <row r="81" spans="1:19" x14ac:dyDescent="0.3">
      <c r="A81" s="466">
        <v>24060300</v>
      </c>
      <c r="B81" s="467" t="s">
        <v>38</v>
      </c>
      <c r="C81" s="468">
        <v>0</v>
      </c>
      <c r="D81" s="468">
        <v>105973.34</v>
      </c>
      <c r="E81" s="468">
        <f t="shared" si="20"/>
        <v>105973.34</v>
      </c>
      <c r="F81" s="469">
        <f t="shared" si="17"/>
        <v>0</v>
      </c>
      <c r="G81" s="470"/>
      <c r="H81" s="470"/>
      <c r="I81" s="471"/>
      <c r="J81" s="472">
        <f t="shared" si="26"/>
        <v>0</v>
      </c>
      <c r="K81" s="473"/>
      <c r="L81" s="474">
        <f t="shared" si="21"/>
        <v>0</v>
      </c>
      <c r="M81" s="474">
        <f t="shared" si="22"/>
        <v>105973.34</v>
      </c>
      <c r="N81" s="470">
        <f t="shared" si="23"/>
        <v>0</v>
      </c>
      <c r="O81" s="475">
        <f t="shared" si="24"/>
        <v>105973.34</v>
      </c>
      <c r="P81" s="476">
        <v>0</v>
      </c>
      <c r="R81" s="429"/>
      <c r="S81" s="429"/>
    </row>
    <row r="82" spans="1:19" ht="51.75" customHeight="1" x14ac:dyDescent="0.3">
      <c r="A82" s="466">
        <v>24062100</v>
      </c>
      <c r="B82" s="467" t="s">
        <v>301</v>
      </c>
      <c r="C82" s="468"/>
      <c r="D82" s="468">
        <v>0</v>
      </c>
      <c r="E82" s="468"/>
      <c r="F82" s="469"/>
      <c r="G82" s="470">
        <v>0</v>
      </c>
      <c r="H82" s="470">
        <v>30129.66</v>
      </c>
      <c r="I82" s="471"/>
      <c r="J82" s="472">
        <f t="shared" si="26"/>
        <v>30129.66</v>
      </c>
      <c r="K82" s="473"/>
      <c r="L82" s="474">
        <f t="shared" si="21"/>
        <v>0</v>
      </c>
      <c r="M82" s="474">
        <f t="shared" si="22"/>
        <v>30129.66</v>
      </c>
      <c r="N82" s="470">
        <f t="shared" si="23"/>
        <v>0</v>
      </c>
      <c r="O82" s="475">
        <f t="shared" si="24"/>
        <v>30129.66</v>
      </c>
      <c r="P82" s="476">
        <v>0</v>
      </c>
      <c r="R82" s="429"/>
      <c r="S82" s="429"/>
    </row>
    <row r="83" spans="1:19" ht="97.95" hidden="1" customHeight="1" x14ac:dyDescent="0.3">
      <c r="A83" s="480">
        <v>24062200</v>
      </c>
      <c r="B83" s="467" t="s">
        <v>635</v>
      </c>
      <c r="C83" s="468">
        <v>0</v>
      </c>
      <c r="D83" s="468">
        <v>0</v>
      </c>
      <c r="E83" s="468">
        <f t="shared" ref="E83:E102" si="27">D83-C83</f>
        <v>0</v>
      </c>
      <c r="F83" s="469">
        <f t="shared" ref="F83:F102" si="28">IF(C83=0,0,D83/C83*100)</f>
        <v>0</v>
      </c>
      <c r="G83" s="481"/>
      <c r="H83" s="481"/>
      <c r="I83" s="482"/>
      <c r="J83" s="472">
        <f t="shared" si="26"/>
        <v>0</v>
      </c>
      <c r="K83" s="473"/>
      <c r="L83" s="474">
        <f t="shared" si="21"/>
        <v>0</v>
      </c>
      <c r="M83" s="474">
        <f t="shared" si="22"/>
        <v>0</v>
      </c>
      <c r="N83" s="470">
        <f t="shared" si="23"/>
        <v>0</v>
      </c>
      <c r="O83" s="475">
        <f t="shared" si="24"/>
        <v>0</v>
      </c>
      <c r="P83" s="476">
        <v>0</v>
      </c>
      <c r="R83" s="429"/>
      <c r="S83" s="429"/>
    </row>
    <row r="84" spans="1:19" s="31" customFormat="1" ht="29.25" hidden="1" customHeight="1" x14ac:dyDescent="0.3">
      <c r="A84" s="489">
        <v>24170000</v>
      </c>
      <c r="B84" s="488" t="s">
        <v>88</v>
      </c>
      <c r="C84" s="475"/>
      <c r="D84" s="475"/>
      <c r="E84" s="475">
        <f t="shared" si="27"/>
        <v>0</v>
      </c>
      <c r="F84" s="486">
        <f t="shared" si="28"/>
        <v>0</v>
      </c>
      <c r="G84" s="490">
        <v>0</v>
      </c>
      <c r="H84" s="490"/>
      <c r="I84" s="490"/>
      <c r="J84" s="472">
        <f t="shared" si="26"/>
        <v>0</v>
      </c>
      <c r="K84" s="473"/>
      <c r="L84" s="475">
        <f t="shared" si="21"/>
        <v>0</v>
      </c>
      <c r="M84" s="475">
        <f t="shared" si="22"/>
        <v>0</v>
      </c>
      <c r="N84" s="470">
        <f t="shared" si="23"/>
        <v>0</v>
      </c>
      <c r="O84" s="475">
        <f t="shared" si="24"/>
        <v>0</v>
      </c>
      <c r="P84" s="476">
        <v>0</v>
      </c>
      <c r="R84" s="429"/>
      <c r="S84" s="429"/>
    </row>
    <row r="85" spans="1:19" s="31" customFormat="1" ht="19.5" customHeight="1" x14ac:dyDescent="0.3">
      <c r="A85" s="489">
        <v>25000000</v>
      </c>
      <c r="B85" s="488" t="s">
        <v>251</v>
      </c>
      <c r="C85" s="475">
        <f>C86+C90</f>
        <v>0</v>
      </c>
      <c r="D85" s="475">
        <f>D86+D90</f>
        <v>0</v>
      </c>
      <c r="E85" s="475">
        <f t="shared" si="27"/>
        <v>0</v>
      </c>
      <c r="F85" s="486">
        <f t="shared" si="28"/>
        <v>0</v>
      </c>
      <c r="G85" s="472">
        <f>G86+G90</f>
        <v>1561929.1</v>
      </c>
      <c r="H85" s="472">
        <f>H86+H90</f>
        <v>2882709.04</v>
      </c>
      <c r="I85" s="472"/>
      <c r="J85" s="472">
        <f t="shared" si="26"/>
        <v>1320779.94</v>
      </c>
      <c r="K85" s="473">
        <f t="shared" ref="K85:K92" si="29">H85/G85%</f>
        <v>184.56081265148333</v>
      </c>
      <c r="L85" s="475">
        <f t="shared" si="21"/>
        <v>1561929.1</v>
      </c>
      <c r="M85" s="475">
        <f t="shared" si="22"/>
        <v>2882709.04</v>
      </c>
      <c r="N85" s="470">
        <f t="shared" si="23"/>
        <v>0</v>
      </c>
      <c r="O85" s="475">
        <f t="shared" si="24"/>
        <v>1320779.94</v>
      </c>
      <c r="P85" s="476">
        <f t="shared" si="25"/>
        <v>184.56081265148333</v>
      </c>
      <c r="R85" s="429"/>
      <c r="S85" s="429"/>
    </row>
    <row r="86" spans="1:19" s="31" customFormat="1" ht="28.5" customHeight="1" x14ac:dyDescent="0.3">
      <c r="A86" s="489">
        <v>25010000</v>
      </c>
      <c r="B86" s="488" t="s">
        <v>252</v>
      </c>
      <c r="C86" s="475">
        <f>C87+C88+C89</f>
        <v>0</v>
      </c>
      <c r="D86" s="475">
        <f>D87+D88+D89</f>
        <v>0</v>
      </c>
      <c r="E86" s="475">
        <f t="shared" si="27"/>
        <v>0</v>
      </c>
      <c r="F86" s="486">
        <f t="shared" si="28"/>
        <v>0</v>
      </c>
      <c r="G86" s="472">
        <f>G87+G88+G89</f>
        <v>393580.25</v>
      </c>
      <c r="H86" s="472">
        <f>H87+H88+H89</f>
        <v>546011.33000000007</v>
      </c>
      <c r="I86" s="472"/>
      <c r="J86" s="472">
        <f t="shared" si="26"/>
        <v>152431.08000000007</v>
      </c>
      <c r="K86" s="473">
        <f t="shared" si="29"/>
        <v>138.72935189202204</v>
      </c>
      <c r="L86" s="475">
        <f t="shared" si="21"/>
        <v>393580.25</v>
      </c>
      <c r="M86" s="475">
        <f t="shared" si="22"/>
        <v>546011.33000000007</v>
      </c>
      <c r="N86" s="470">
        <f t="shared" si="23"/>
        <v>0</v>
      </c>
      <c r="O86" s="475">
        <f t="shared" si="24"/>
        <v>152431.08000000007</v>
      </c>
      <c r="P86" s="476">
        <f t="shared" si="25"/>
        <v>138.72935189202204</v>
      </c>
      <c r="R86" s="429"/>
      <c r="S86" s="429"/>
    </row>
    <row r="87" spans="1:19" ht="33.6" customHeight="1" x14ac:dyDescent="0.3">
      <c r="A87" s="480">
        <v>25010100</v>
      </c>
      <c r="B87" s="467" t="s">
        <v>302</v>
      </c>
      <c r="C87" s="468"/>
      <c r="D87" s="468"/>
      <c r="E87" s="468">
        <f t="shared" si="27"/>
        <v>0</v>
      </c>
      <c r="F87" s="469">
        <f t="shared" si="28"/>
        <v>0</v>
      </c>
      <c r="G87" s="482">
        <v>323581</v>
      </c>
      <c r="H87" s="482">
        <v>486269.14</v>
      </c>
      <c r="I87" s="482"/>
      <c r="J87" s="472">
        <f t="shared" si="26"/>
        <v>162688.14000000001</v>
      </c>
      <c r="K87" s="473">
        <f t="shared" si="29"/>
        <v>150.27740812964916</v>
      </c>
      <c r="L87" s="474">
        <f t="shared" si="21"/>
        <v>323581</v>
      </c>
      <c r="M87" s="474">
        <f t="shared" si="22"/>
        <v>486269.14</v>
      </c>
      <c r="N87" s="470">
        <f t="shared" si="23"/>
        <v>0</v>
      </c>
      <c r="O87" s="475">
        <f t="shared" si="24"/>
        <v>162688.14000000001</v>
      </c>
      <c r="P87" s="476">
        <f t="shared" si="25"/>
        <v>150.27740812964916</v>
      </c>
      <c r="R87" s="429"/>
      <c r="S87" s="429"/>
    </row>
    <row r="88" spans="1:19" x14ac:dyDescent="0.3">
      <c r="A88" s="480">
        <v>25010300</v>
      </c>
      <c r="B88" s="467" t="s">
        <v>113</v>
      </c>
      <c r="C88" s="468"/>
      <c r="D88" s="468"/>
      <c r="E88" s="468">
        <f t="shared" si="27"/>
        <v>0</v>
      </c>
      <c r="F88" s="469">
        <f t="shared" si="28"/>
        <v>0</v>
      </c>
      <c r="G88" s="481">
        <v>31616</v>
      </c>
      <c r="H88" s="481">
        <v>41999.69</v>
      </c>
      <c r="I88" s="482"/>
      <c r="J88" s="472">
        <f t="shared" si="26"/>
        <v>10383.690000000002</v>
      </c>
      <c r="K88" s="473">
        <f t="shared" si="29"/>
        <v>132.84314903846155</v>
      </c>
      <c r="L88" s="474">
        <f t="shared" si="21"/>
        <v>31616</v>
      </c>
      <c r="M88" s="474">
        <f t="shared" si="22"/>
        <v>41999.69</v>
      </c>
      <c r="N88" s="470">
        <f t="shared" si="23"/>
        <v>0</v>
      </c>
      <c r="O88" s="475">
        <f t="shared" si="24"/>
        <v>10383.690000000002</v>
      </c>
      <c r="P88" s="476">
        <f t="shared" si="25"/>
        <v>132.84314903846155</v>
      </c>
      <c r="R88" s="429"/>
      <c r="S88" s="429"/>
    </row>
    <row r="89" spans="1:19" ht="34.5" customHeight="1" x14ac:dyDescent="0.3">
      <c r="A89" s="480">
        <v>25010400</v>
      </c>
      <c r="B89" s="467" t="s">
        <v>303</v>
      </c>
      <c r="C89" s="468"/>
      <c r="D89" s="468"/>
      <c r="E89" s="468">
        <f t="shared" si="27"/>
        <v>0</v>
      </c>
      <c r="F89" s="469">
        <f t="shared" si="28"/>
        <v>0</v>
      </c>
      <c r="G89" s="481">
        <v>38383.25</v>
      </c>
      <c r="H89" s="481">
        <v>17742.5</v>
      </c>
      <c r="I89" s="482"/>
      <c r="J89" s="472">
        <f t="shared" si="26"/>
        <v>-20640.75</v>
      </c>
      <c r="K89" s="473">
        <f t="shared" si="29"/>
        <v>46.224590153256955</v>
      </c>
      <c r="L89" s="474">
        <f t="shared" si="21"/>
        <v>38383.25</v>
      </c>
      <c r="M89" s="474">
        <f t="shared" si="22"/>
        <v>17742.5</v>
      </c>
      <c r="N89" s="470">
        <f t="shared" si="23"/>
        <v>0</v>
      </c>
      <c r="O89" s="475">
        <f t="shared" si="24"/>
        <v>-20640.75</v>
      </c>
      <c r="P89" s="476">
        <f t="shared" si="25"/>
        <v>46.224590153256955</v>
      </c>
      <c r="R89" s="429"/>
      <c r="S89" s="429"/>
    </row>
    <row r="90" spans="1:19" s="31" customFormat="1" ht="18.75" customHeight="1" x14ac:dyDescent="0.3">
      <c r="A90" s="489">
        <v>25020000</v>
      </c>
      <c r="B90" s="488" t="s">
        <v>304</v>
      </c>
      <c r="C90" s="475">
        <f>C91+C92</f>
        <v>0</v>
      </c>
      <c r="D90" s="475">
        <f>D91+D92</f>
        <v>0</v>
      </c>
      <c r="E90" s="475">
        <f t="shared" si="27"/>
        <v>0</v>
      </c>
      <c r="F90" s="486">
        <f t="shared" si="28"/>
        <v>0</v>
      </c>
      <c r="G90" s="472">
        <f>G91+G92</f>
        <v>1168348.8500000001</v>
      </c>
      <c r="H90" s="472">
        <f>H91+H92</f>
        <v>2336697.71</v>
      </c>
      <c r="I90" s="472"/>
      <c r="J90" s="472">
        <f t="shared" si="26"/>
        <v>1168348.8599999999</v>
      </c>
      <c r="K90" s="473">
        <f t="shared" si="29"/>
        <v>200.00000085590872</v>
      </c>
      <c r="L90" s="475">
        <f t="shared" si="21"/>
        <v>1168348.8500000001</v>
      </c>
      <c r="M90" s="475">
        <f t="shared" si="22"/>
        <v>2336697.71</v>
      </c>
      <c r="N90" s="470">
        <f t="shared" si="23"/>
        <v>0</v>
      </c>
      <c r="O90" s="475">
        <f t="shared" si="24"/>
        <v>1168348.8599999999</v>
      </c>
      <c r="P90" s="476">
        <f t="shared" si="25"/>
        <v>200.00000085590872</v>
      </c>
      <c r="R90" s="429"/>
      <c r="S90" s="429"/>
    </row>
    <row r="91" spans="1:19" s="33" customFormat="1" ht="16.95" customHeight="1" x14ac:dyDescent="0.3">
      <c r="A91" s="491">
        <v>25020100</v>
      </c>
      <c r="B91" s="492" t="s">
        <v>92</v>
      </c>
      <c r="C91" s="474"/>
      <c r="D91" s="474"/>
      <c r="E91" s="474">
        <f t="shared" si="27"/>
        <v>0</v>
      </c>
      <c r="F91" s="493">
        <f t="shared" si="28"/>
        <v>0</v>
      </c>
      <c r="G91" s="482">
        <v>1018877.18</v>
      </c>
      <c r="H91" s="482">
        <v>2037754.37</v>
      </c>
      <c r="I91" s="482"/>
      <c r="J91" s="472">
        <f t="shared" si="26"/>
        <v>1018877.1900000001</v>
      </c>
      <c r="K91" s="473">
        <f t="shared" si="29"/>
        <v>200.00000098147257</v>
      </c>
      <c r="L91" s="474">
        <f t="shared" si="21"/>
        <v>1018877.18</v>
      </c>
      <c r="M91" s="474">
        <f t="shared" si="22"/>
        <v>2037754.37</v>
      </c>
      <c r="N91" s="470">
        <f t="shared" si="23"/>
        <v>0</v>
      </c>
      <c r="O91" s="475">
        <f t="shared" si="24"/>
        <v>1018877.1900000001</v>
      </c>
      <c r="P91" s="476">
        <f t="shared" si="25"/>
        <v>200.00000098147257</v>
      </c>
      <c r="R91" s="429"/>
      <c r="S91" s="429"/>
    </row>
    <row r="92" spans="1:19" ht="63" customHeight="1" x14ac:dyDescent="0.3">
      <c r="A92" s="480">
        <v>25020200</v>
      </c>
      <c r="B92" s="467" t="s">
        <v>305</v>
      </c>
      <c r="C92" s="468"/>
      <c r="D92" s="468"/>
      <c r="E92" s="468">
        <f t="shared" si="27"/>
        <v>0</v>
      </c>
      <c r="F92" s="469">
        <f t="shared" si="28"/>
        <v>0</v>
      </c>
      <c r="G92" s="481">
        <v>149471.67000000001</v>
      </c>
      <c r="H92" s="481">
        <v>298943.34000000003</v>
      </c>
      <c r="I92" s="482"/>
      <c r="J92" s="472">
        <f t="shared" si="26"/>
        <v>149471.67000000001</v>
      </c>
      <c r="K92" s="473">
        <f t="shared" si="29"/>
        <v>200</v>
      </c>
      <c r="L92" s="474">
        <f t="shared" si="21"/>
        <v>149471.67000000001</v>
      </c>
      <c r="M92" s="474">
        <f t="shared" si="22"/>
        <v>298943.34000000003</v>
      </c>
      <c r="N92" s="470">
        <f t="shared" si="23"/>
        <v>0</v>
      </c>
      <c r="O92" s="475">
        <f t="shared" si="24"/>
        <v>149471.67000000001</v>
      </c>
      <c r="P92" s="476">
        <f t="shared" si="25"/>
        <v>200</v>
      </c>
      <c r="R92" s="429"/>
      <c r="S92" s="429"/>
    </row>
    <row r="93" spans="1:19" s="31" customFormat="1" ht="43.5" customHeight="1" x14ac:dyDescent="0.3">
      <c r="A93" s="487">
        <v>30000000</v>
      </c>
      <c r="B93" s="488" t="s">
        <v>306</v>
      </c>
      <c r="C93" s="475">
        <f>C94+C97</f>
        <v>0</v>
      </c>
      <c r="D93" s="475">
        <f>D94+D97</f>
        <v>3000</v>
      </c>
      <c r="E93" s="475">
        <f t="shared" si="27"/>
        <v>3000</v>
      </c>
      <c r="F93" s="486">
        <f t="shared" si="28"/>
        <v>0</v>
      </c>
      <c r="G93" s="472">
        <f>G94+G97</f>
        <v>0</v>
      </c>
      <c r="H93" s="472">
        <f>H94+H97</f>
        <v>250221.53</v>
      </c>
      <c r="I93" s="472">
        <f>I94+I97</f>
        <v>0</v>
      </c>
      <c r="J93" s="472">
        <f t="shared" si="26"/>
        <v>250221.53</v>
      </c>
      <c r="K93" s="473"/>
      <c r="L93" s="475">
        <f t="shared" si="21"/>
        <v>0</v>
      </c>
      <c r="M93" s="475">
        <f t="shared" si="22"/>
        <v>253221.53</v>
      </c>
      <c r="N93" s="470">
        <f t="shared" si="23"/>
        <v>0</v>
      </c>
      <c r="O93" s="475">
        <f t="shared" si="24"/>
        <v>253221.53</v>
      </c>
      <c r="P93" s="476">
        <v>0</v>
      </c>
      <c r="R93" s="429"/>
      <c r="S93" s="429"/>
    </row>
    <row r="94" spans="1:19" s="31" customFormat="1" ht="45.75" customHeight="1" x14ac:dyDescent="0.3">
      <c r="A94" s="487">
        <v>31000000</v>
      </c>
      <c r="B94" s="488" t="s">
        <v>27</v>
      </c>
      <c r="C94" s="475">
        <f>C95</f>
        <v>0</v>
      </c>
      <c r="D94" s="475">
        <f>D95+D96</f>
        <v>3000</v>
      </c>
      <c r="E94" s="475">
        <f t="shared" si="27"/>
        <v>3000</v>
      </c>
      <c r="F94" s="486">
        <f t="shared" si="28"/>
        <v>0</v>
      </c>
      <c r="G94" s="485">
        <f>G95+G96</f>
        <v>0</v>
      </c>
      <c r="H94" s="485">
        <f>H95+H96</f>
        <v>0</v>
      </c>
      <c r="I94" s="485"/>
      <c r="J94" s="472">
        <f t="shared" si="26"/>
        <v>0</v>
      </c>
      <c r="K94" s="473"/>
      <c r="L94" s="475">
        <f t="shared" si="21"/>
        <v>0</v>
      </c>
      <c r="M94" s="475">
        <f t="shared" si="22"/>
        <v>3000</v>
      </c>
      <c r="N94" s="470">
        <f t="shared" si="23"/>
        <v>0</v>
      </c>
      <c r="O94" s="475">
        <f t="shared" si="24"/>
        <v>3000</v>
      </c>
      <c r="P94" s="476">
        <v>0</v>
      </c>
      <c r="R94" s="429"/>
      <c r="S94" s="429"/>
    </row>
    <row r="95" spans="1:19" ht="41.25" hidden="1" customHeight="1" x14ac:dyDescent="0.3">
      <c r="A95" s="466">
        <v>31010100</v>
      </c>
      <c r="B95" s="467" t="s">
        <v>29</v>
      </c>
      <c r="C95" s="468"/>
      <c r="D95" s="468"/>
      <c r="E95" s="468">
        <f t="shared" si="27"/>
        <v>0</v>
      </c>
      <c r="F95" s="469">
        <f t="shared" si="28"/>
        <v>0</v>
      </c>
      <c r="G95" s="470"/>
      <c r="H95" s="470">
        <v>0</v>
      </c>
      <c r="I95" s="471"/>
      <c r="J95" s="472">
        <f t="shared" si="26"/>
        <v>0</v>
      </c>
      <c r="K95" s="473"/>
      <c r="L95" s="474">
        <f t="shared" si="21"/>
        <v>0</v>
      </c>
      <c r="M95" s="474">
        <f t="shared" si="22"/>
        <v>0</v>
      </c>
      <c r="N95" s="470">
        <f t="shared" si="23"/>
        <v>0</v>
      </c>
      <c r="O95" s="475">
        <f t="shared" si="24"/>
        <v>0</v>
      </c>
      <c r="P95" s="476">
        <v>0</v>
      </c>
      <c r="R95" s="429"/>
      <c r="S95" s="429"/>
    </row>
    <row r="96" spans="1:19" ht="43.5" customHeight="1" x14ac:dyDescent="0.3">
      <c r="A96" s="466">
        <v>31010200</v>
      </c>
      <c r="B96" s="467" t="s">
        <v>31</v>
      </c>
      <c r="C96" s="468"/>
      <c r="D96" s="468">
        <v>3000</v>
      </c>
      <c r="E96" s="468">
        <f t="shared" si="27"/>
        <v>3000</v>
      </c>
      <c r="F96" s="469">
        <f t="shared" si="28"/>
        <v>0</v>
      </c>
      <c r="G96" s="470"/>
      <c r="H96" s="470"/>
      <c r="I96" s="471"/>
      <c r="J96" s="472">
        <f t="shared" si="26"/>
        <v>0</v>
      </c>
      <c r="K96" s="473"/>
      <c r="L96" s="474">
        <f t="shared" si="21"/>
        <v>0</v>
      </c>
      <c r="M96" s="474">
        <f t="shared" si="22"/>
        <v>3000</v>
      </c>
      <c r="N96" s="470">
        <f t="shared" si="23"/>
        <v>0</v>
      </c>
      <c r="O96" s="475">
        <f t="shared" si="24"/>
        <v>3000</v>
      </c>
      <c r="P96" s="476">
        <v>0</v>
      </c>
      <c r="R96" s="429"/>
      <c r="S96" s="429"/>
    </row>
    <row r="97" spans="1:19" s="31" customFormat="1" ht="54" customHeight="1" x14ac:dyDescent="0.3">
      <c r="A97" s="487">
        <v>33000000</v>
      </c>
      <c r="B97" s="488" t="s">
        <v>307</v>
      </c>
      <c r="C97" s="475">
        <f>C98</f>
        <v>0</v>
      </c>
      <c r="D97" s="475">
        <f>D98</f>
        <v>0</v>
      </c>
      <c r="E97" s="468">
        <f t="shared" si="27"/>
        <v>0</v>
      </c>
      <c r="F97" s="469">
        <f t="shared" si="28"/>
        <v>0</v>
      </c>
      <c r="G97" s="472">
        <f t="shared" ref="G97:I98" si="30">G98</f>
        <v>0</v>
      </c>
      <c r="H97" s="472">
        <f t="shared" si="30"/>
        <v>250221.53</v>
      </c>
      <c r="I97" s="472">
        <f t="shared" si="30"/>
        <v>0</v>
      </c>
      <c r="J97" s="472">
        <f t="shared" si="26"/>
        <v>250221.53</v>
      </c>
      <c r="K97" s="473"/>
      <c r="L97" s="475">
        <f t="shared" si="21"/>
        <v>0</v>
      </c>
      <c r="M97" s="475">
        <f t="shared" si="22"/>
        <v>250221.53</v>
      </c>
      <c r="N97" s="470">
        <f t="shared" si="23"/>
        <v>0</v>
      </c>
      <c r="O97" s="475">
        <f t="shared" si="24"/>
        <v>250221.53</v>
      </c>
      <c r="P97" s="476">
        <v>0</v>
      </c>
      <c r="R97" s="429"/>
      <c r="S97" s="429"/>
    </row>
    <row r="98" spans="1:19" s="31" customFormat="1" ht="43.5" customHeight="1" x14ac:dyDescent="0.3">
      <c r="A98" s="487">
        <v>33010000</v>
      </c>
      <c r="B98" s="488" t="s">
        <v>308</v>
      </c>
      <c r="C98" s="475">
        <f>C99</f>
        <v>0</v>
      </c>
      <c r="D98" s="475">
        <f>D99+D100</f>
        <v>0</v>
      </c>
      <c r="E98" s="468">
        <f t="shared" si="27"/>
        <v>0</v>
      </c>
      <c r="F98" s="469">
        <f t="shared" si="28"/>
        <v>0</v>
      </c>
      <c r="G98" s="472">
        <f t="shared" si="30"/>
        <v>0</v>
      </c>
      <c r="H98" s="472">
        <f t="shared" si="30"/>
        <v>250221.53</v>
      </c>
      <c r="I98" s="472">
        <f t="shared" si="30"/>
        <v>0</v>
      </c>
      <c r="J98" s="472">
        <f t="shared" si="26"/>
        <v>250221.53</v>
      </c>
      <c r="K98" s="473"/>
      <c r="L98" s="475">
        <f t="shared" si="21"/>
        <v>0</v>
      </c>
      <c r="M98" s="475">
        <f t="shared" si="22"/>
        <v>250221.53</v>
      </c>
      <c r="N98" s="470">
        <f t="shared" si="23"/>
        <v>0</v>
      </c>
      <c r="O98" s="475">
        <f t="shared" si="24"/>
        <v>250221.53</v>
      </c>
      <c r="P98" s="476">
        <v>0</v>
      </c>
      <c r="R98" s="429"/>
      <c r="S98" s="429"/>
    </row>
    <row r="99" spans="1:19" ht="48" customHeight="1" x14ac:dyDescent="0.3">
      <c r="A99" s="466">
        <v>33010100</v>
      </c>
      <c r="B99" s="467" t="s">
        <v>309</v>
      </c>
      <c r="C99" s="468"/>
      <c r="D99" s="468"/>
      <c r="E99" s="468">
        <f t="shared" si="27"/>
        <v>0</v>
      </c>
      <c r="F99" s="469">
        <f t="shared" si="28"/>
        <v>0</v>
      </c>
      <c r="G99" s="481">
        <v>0</v>
      </c>
      <c r="H99" s="481">
        <v>250221.53</v>
      </c>
      <c r="I99" s="481"/>
      <c r="J99" s="482">
        <f t="shared" si="26"/>
        <v>250221.53</v>
      </c>
      <c r="K99" s="473">
        <v>0</v>
      </c>
      <c r="L99" s="474">
        <f t="shared" si="21"/>
        <v>0</v>
      </c>
      <c r="M99" s="474">
        <f t="shared" si="22"/>
        <v>250221.53</v>
      </c>
      <c r="N99" s="470">
        <f t="shared" si="23"/>
        <v>0</v>
      </c>
      <c r="O99" s="474">
        <f t="shared" si="24"/>
        <v>250221.53</v>
      </c>
      <c r="P99" s="476">
        <v>0</v>
      </c>
      <c r="R99" s="429"/>
      <c r="S99" s="429"/>
    </row>
    <row r="100" spans="1:19" ht="44.25" customHeight="1" x14ac:dyDescent="0.3">
      <c r="A100" s="466">
        <v>31010200</v>
      </c>
      <c r="B100" s="467" t="s">
        <v>809</v>
      </c>
      <c r="C100" s="468"/>
      <c r="D100" s="468"/>
      <c r="E100" s="468"/>
      <c r="F100" s="469"/>
      <c r="G100" s="481"/>
      <c r="H100" s="481"/>
      <c r="I100" s="481"/>
      <c r="J100" s="482"/>
      <c r="K100" s="473"/>
      <c r="L100" s="474">
        <f t="shared" si="21"/>
        <v>0</v>
      </c>
      <c r="M100" s="474">
        <f t="shared" si="22"/>
        <v>0</v>
      </c>
      <c r="N100" s="470">
        <f t="shared" si="23"/>
        <v>0</v>
      </c>
      <c r="O100" s="474">
        <f t="shared" si="24"/>
        <v>0</v>
      </c>
      <c r="P100" s="476">
        <v>0</v>
      </c>
      <c r="R100" s="429"/>
      <c r="S100" s="429"/>
    </row>
    <row r="101" spans="1:19" s="31" customFormat="1" ht="21" customHeight="1" x14ac:dyDescent="0.3">
      <c r="A101" s="487">
        <v>40000000</v>
      </c>
      <c r="B101" s="488" t="s">
        <v>310</v>
      </c>
      <c r="C101" s="475">
        <f>C102</f>
        <v>38810307</v>
      </c>
      <c r="D101" s="475">
        <f>D102</f>
        <v>38810307</v>
      </c>
      <c r="E101" s="475">
        <f t="shared" si="27"/>
        <v>0</v>
      </c>
      <c r="F101" s="486">
        <f t="shared" si="28"/>
        <v>100</v>
      </c>
      <c r="G101" s="472">
        <f>G102</f>
        <v>19872520</v>
      </c>
      <c r="H101" s="472">
        <f>H102</f>
        <v>372520</v>
      </c>
      <c r="I101" s="472">
        <f>I102</f>
        <v>372520</v>
      </c>
      <c r="J101" s="472">
        <f t="shared" si="26"/>
        <v>-19500000</v>
      </c>
      <c r="K101" s="473"/>
      <c r="L101" s="475">
        <f t="shared" si="21"/>
        <v>58682827</v>
      </c>
      <c r="M101" s="475">
        <f t="shared" si="22"/>
        <v>39182827</v>
      </c>
      <c r="N101" s="470">
        <f t="shared" si="23"/>
        <v>372520</v>
      </c>
      <c r="O101" s="475">
        <f t="shared" si="24"/>
        <v>-19500000</v>
      </c>
      <c r="P101" s="476">
        <f t="shared" si="25"/>
        <v>66.770517037292691</v>
      </c>
      <c r="R101" s="429"/>
      <c r="S101" s="429"/>
    </row>
    <row r="102" spans="1:19" s="31" customFormat="1" x14ac:dyDescent="0.3">
      <c r="A102" s="487">
        <v>41000000</v>
      </c>
      <c r="B102" s="488" t="s">
        <v>156</v>
      </c>
      <c r="C102" s="475">
        <f>C103+C105+C113+C115</f>
        <v>38810307</v>
      </c>
      <c r="D102" s="475">
        <f>D103+D105+D113+D115</f>
        <v>38810307</v>
      </c>
      <c r="E102" s="475">
        <f t="shared" si="27"/>
        <v>0</v>
      </c>
      <c r="F102" s="486">
        <f t="shared" si="28"/>
        <v>100</v>
      </c>
      <c r="G102" s="485">
        <f>G103+G105+G113+G115</f>
        <v>19872520</v>
      </c>
      <c r="H102" s="485">
        <f>H103+H105+H113+H115</f>
        <v>372520</v>
      </c>
      <c r="I102" s="472">
        <f>I105+I113+I115</f>
        <v>372520</v>
      </c>
      <c r="J102" s="472">
        <f t="shared" si="26"/>
        <v>-19500000</v>
      </c>
      <c r="K102" s="473"/>
      <c r="L102" s="475">
        <f t="shared" si="21"/>
        <v>58682827</v>
      </c>
      <c r="M102" s="475">
        <f t="shared" si="22"/>
        <v>39182827</v>
      </c>
      <c r="N102" s="470">
        <f t="shared" si="23"/>
        <v>372520</v>
      </c>
      <c r="O102" s="475">
        <f t="shared" si="24"/>
        <v>-19500000</v>
      </c>
      <c r="P102" s="476">
        <f t="shared" si="25"/>
        <v>66.770517037292691</v>
      </c>
      <c r="R102" s="429"/>
      <c r="S102" s="429"/>
    </row>
    <row r="103" spans="1:19" s="31" customFormat="1" ht="31.5" customHeight="1" x14ac:dyDescent="0.3">
      <c r="A103" s="494" t="s">
        <v>638</v>
      </c>
      <c r="B103" s="488" t="s">
        <v>639</v>
      </c>
      <c r="C103" s="475">
        <f t="shared" ref="C103:J103" si="31">C104</f>
        <v>553200</v>
      </c>
      <c r="D103" s="475">
        <f t="shared" si="31"/>
        <v>553200</v>
      </c>
      <c r="E103" s="475">
        <f t="shared" si="31"/>
        <v>0</v>
      </c>
      <c r="F103" s="486">
        <f t="shared" si="31"/>
        <v>100</v>
      </c>
      <c r="G103" s="485">
        <f t="shared" si="31"/>
        <v>0</v>
      </c>
      <c r="H103" s="485">
        <f t="shared" si="31"/>
        <v>0</v>
      </c>
      <c r="I103" s="485">
        <f t="shared" si="31"/>
        <v>0</v>
      </c>
      <c r="J103" s="485">
        <f t="shared" si="31"/>
        <v>0</v>
      </c>
      <c r="K103" s="473"/>
      <c r="L103" s="475">
        <f t="shared" si="21"/>
        <v>553200</v>
      </c>
      <c r="M103" s="475">
        <f t="shared" si="22"/>
        <v>553200</v>
      </c>
      <c r="N103" s="470">
        <f t="shared" si="23"/>
        <v>0</v>
      </c>
      <c r="O103" s="475">
        <f t="shared" si="24"/>
        <v>0</v>
      </c>
      <c r="P103" s="476">
        <f t="shared" si="25"/>
        <v>100</v>
      </c>
      <c r="R103" s="429"/>
      <c r="S103" s="429"/>
    </row>
    <row r="104" spans="1:19" s="31" customFormat="1" ht="67.2" customHeight="1" x14ac:dyDescent="0.3">
      <c r="A104" s="495">
        <v>41020100</v>
      </c>
      <c r="B104" s="467" t="s">
        <v>860</v>
      </c>
      <c r="C104" s="474">
        <v>553200</v>
      </c>
      <c r="D104" s="474">
        <v>553200</v>
      </c>
      <c r="E104" s="468">
        <f>D104-C104</f>
        <v>0</v>
      </c>
      <c r="F104" s="469">
        <f>IF(C104=0,0,D104/C104*100)</f>
        <v>100</v>
      </c>
      <c r="G104" s="472"/>
      <c r="H104" s="472"/>
      <c r="I104" s="472"/>
      <c r="J104" s="472"/>
      <c r="K104" s="473"/>
      <c r="L104" s="474">
        <f t="shared" si="21"/>
        <v>553200</v>
      </c>
      <c r="M104" s="474">
        <f t="shared" si="22"/>
        <v>553200</v>
      </c>
      <c r="N104" s="470">
        <f t="shared" si="23"/>
        <v>0</v>
      </c>
      <c r="O104" s="474">
        <f t="shared" si="24"/>
        <v>0</v>
      </c>
      <c r="P104" s="496">
        <f t="shared" si="25"/>
        <v>100</v>
      </c>
      <c r="R104" s="429"/>
      <c r="S104" s="429"/>
    </row>
    <row r="105" spans="1:19" s="31" customFormat="1" ht="16.5" customHeight="1" x14ac:dyDescent="0.3">
      <c r="A105" s="487">
        <v>41030000</v>
      </c>
      <c r="B105" s="488" t="s">
        <v>157</v>
      </c>
      <c r="C105" s="475">
        <f>C110+C111+C107+C112+C109+C108</f>
        <v>32720600</v>
      </c>
      <c r="D105" s="475">
        <f>D110+D111+D107+D112+D109+D108</f>
        <v>32720600</v>
      </c>
      <c r="E105" s="475">
        <f>E110+E111+E107+E112+E109</f>
        <v>0</v>
      </c>
      <c r="F105" s="486">
        <f>IF(C105=0,0,D105/C105*100)</f>
        <v>100</v>
      </c>
      <c r="G105" s="485">
        <f>G106+G109+G107+G108+G110</f>
        <v>19500000</v>
      </c>
      <c r="H105" s="485">
        <f>H106+H109+H107+H108+H110</f>
        <v>0</v>
      </c>
      <c r="I105" s="485">
        <f>I110+I111</f>
        <v>0</v>
      </c>
      <c r="J105" s="472">
        <f>H105-G105</f>
        <v>-19500000</v>
      </c>
      <c r="K105" s="473"/>
      <c r="L105" s="475">
        <f t="shared" si="21"/>
        <v>52220600</v>
      </c>
      <c r="M105" s="475">
        <f t="shared" si="22"/>
        <v>32720600</v>
      </c>
      <c r="N105" s="470">
        <f t="shared" si="23"/>
        <v>0</v>
      </c>
      <c r="O105" s="475">
        <f t="shared" si="24"/>
        <v>-19500000</v>
      </c>
      <c r="P105" s="476">
        <f t="shared" si="25"/>
        <v>62.658414495429007</v>
      </c>
      <c r="R105" s="429"/>
      <c r="S105" s="429"/>
    </row>
    <row r="106" spans="1:19" s="31" customFormat="1" ht="36.75" customHeight="1" x14ac:dyDescent="0.3">
      <c r="A106" s="497">
        <v>41033100</v>
      </c>
      <c r="B106" s="557" t="s">
        <v>737</v>
      </c>
      <c r="C106" s="492"/>
      <c r="D106" s="475"/>
      <c r="E106" s="475"/>
      <c r="F106" s="486"/>
      <c r="G106" s="485">
        <v>19500000</v>
      </c>
      <c r="H106" s="485">
        <v>0</v>
      </c>
      <c r="I106" s="485"/>
      <c r="J106" s="472"/>
      <c r="K106" s="473"/>
      <c r="L106" s="475">
        <f t="shared" si="21"/>
        <v>19500000</v>
      </c>
      <c r="M106" s="475">
        <f t="shared" si="22"/>
        <v>0</v>
      </c>
      <c r="N106" s="470">
        <f t="shared" si="23"/>
        <v>0</v>
      </c>
      <c r="O106" s="475">
        <f t="shared" si="24"/>
        <v>-19500000</v>
      </c>
      <c r="P106" s="476">
        <f t="shared" si="25"/>
        <v>0</v>
      </c>
      <c r="R106" s="429"/>
      <c r="S106" s="429"/>
    </row>
    <row r="107" spans="1:19" s="31" customFormat="1" ht="37.5" customHeight="1" x14ac:dyDescent="0.3">
      <c r="A107" s="497">
        <v>41033900</v>
      </c>
      <c r="B107" s="492" t="s">
        <v>111</v>
      </c>
      <c r="C107" s="474">
        <v>29245700</v>
      </c>
      <c r="D107" s="474">
        <v>29245700</v>
      </c>
      <c r="E107" s="468">
        <f t="shared" ref="E107:E114" si="32">D107-C107</f>
        <v>0</v>
      </c>
      <c r="F107" s="469">
        <f>IF(C107=0,0,D107/C107*100)</f>
        <v>100</v>
      </c>
      <c r="G107" s="485"/>
      <c r="H107" s="485"/>
      <c r="I107" s="485"/>
      <c r="J107" s="472"/>
      <c r="K107" s="473"/>
      <c r="L107" s="475">
        <f t="shared" si="21"/>
        <v>29245700</v>
      </c>
      <c r="M107" s="475">
        <f t="shared" si="22"/>
        <v>29245700</v>
      </c>
      <c r="N107" s="470">
        <f t="shared" si="23"/>
        <v>0</v>
      </c>
      <c r="O107" s="475">
        <f t="shared" si="24"/>
        <v>0</v>
      </c>
      <c r="P107" s="476">
        <v>0</v>
      </c>
      <c r="R107" s="429"/>
      <c r="S107" s="429"/>
    </row>
    <row r="108" spans="1:19" s="31" customFormat="1" ht="27.6" x14ac:dyDescent="0.3">
      <c r="A108" s="497">
        <v>41035400</v>
      </c>
      <c r="B108" s="492" t="s">
        <v>861</v>
      </c>
      <c r="C108" s="474">
        <v>112800</v>
      </c>
      <c r="D108" s="474">
        <v>112800</v>
      </c>
      <c r="E108" s="468">
        <f t="shared" si="32"/>
        <v>0</v>
      </c>
      <c r="F108" s="469">
        <f t="shared" ref="F108" si="33">IF(C108=0,0,D108/C108*100)</f>
        <v>100</v>
      </c>
      <c r="G108" s="471"/>
      <c r="H108" s="471"/>
      <c r="I108" s="471"/>
      <c r="J108" s="482">
        <f>H108-G108</f>
        <v>0</v>
      </c>
      <c r="K108" s="496"/>
      <c r="L108" s="474">
        <f t="shared" si="21"/>
        <v>112800</v>
      </c>
      <c r="M108" s="474">
        <f t="shared" si="22"/>
        <v>112800</v>
      </c>
      <c r="N108" s="470">
        <f t="shared" si="23"/>
        <v>0</v>
      </c>
      <c r="O108" s="474">
        <f t="shared" si="24"/>
        <v>0</v>
      </c>
      <c r="P108" s="496">
        <f t="shared" si="25"/>
        <v>100</v>
      </c>
      <c r="R108" s="429"/>
      <c r="S108" s="429"/>
    </row>
    <row r="109" spans="1:19" s="31" customFormat="1" ht="41.4" x14ac:dyDescent="0.3">
      <c r="A109" s="497">
        <v>41036000</v>
      </c>
      <c r="B109" s="492" t="s">
        <v>862</v>
      </c>
      <c r="C109" s="474">
        <v>573200</v>
      </c>
      <c r="D109" s="474">
        <v>573200</v>
      </c>
      <c r="E109" s="468">
        <f t="shared" si="32"/>
        <v>0</v>
      </c>
      <c r="F109" s="469">
        <f t="shared" ref="F109" si="34">IF(C109=0,0,D109/C109*100)</f>
        <v>100</v>
      </c>
      <c r="G109" s="471"/>
      <c r="H109" s="471"/>
      <c r="I109" s="471"/>
      <c r="J109" s="482">
        <f>H109-G109</f>
        <v>0</v>
      </c>
      <c r="K109" s="498"/>
      <c r="L109" s="474">
        <f t="shared" si="21"/>
        <v>573200</v>
      </c>
      <c r="M109" s="474">
        <f t="shared" si="22"/>
        <v>573200</v>
      </c>
      <c r="N109" s="470">
        <f t="shared" si="23"/>
        <v>0</v>
      </c>
      <c r="O109" s="474">
        <f t="shared" si="24"/>
        <v>0</v>
      </c>
      <c r="P109" s="496">
        <f t="shared" si="25"/>
        <v>100</v>
      </c>
      <c r="R109" s="429"/>
      <c r="S109" s="429"/>
    </row>
    <row r="110" spans="1:19" ht="27.6" x14ac:dyDescent="0.3">
      <c r="A110" s="466">
        <v>41036300</v>
      </c>
      <c r="B110" s="467" t="s">
        <v>863</v>
      </c>
      <c r="C110" s="468">
        <v>2788900</v>
      </c>
      <c r="D110" s="468">
        <v>2788900</v>
      </c>
      <c r="E110" s="468">
        <f t="shared" si="32"/>
        <v>0</v>
      </c>
      <c r="F110" s="469">
        <f t="shared" ref="F110:F127" si="35">IF(C110=0,0,D110/C110*100)</f>
        <v>100</v>
      </c>
      <c r="G110" s="470"/>
      <c r="H110" s="470"/>
      <c r="I110" s="471"/>
      <c r="J110" s="482">
        <f>H110-G110</f>
        <v>0</v>
      </c>
      <c r="K110" s="473"/>
      <c r="L110" s="474">
        <f t="shared" si="21"/>
        <v>2788900</v>
      </c>
      <c r="M110" s="474">
        <f t="shared" si="22"/>
        <v>2788900</v>
      </c>
      <c r="N110" s="470">
        <f t="shared" si="23"/>
        <v>0</v>
      </c>
      <c r="O110" s="474">
        <f t="shared" si="24"/>
        <v>0</v>
      </c>
      <c r="P110" s="496">
        <v>0</v>
      </c>
      <c r="R110" s="429"/>
      <c r="S110" s="429"/>
    </row>
    <row r="111" spans="1:19" ht="30" hidden="1" customHeight="1" x14ac:dyDescent="0.3">
      <c r="A111" s="466">
        <v>41034500</v>
      </c>
      <c r="B111" s="467" t="s">
        <v>619</v>
      </c>
      <c r="C111" s="468">
        <v>0</v>
      </c>
      <c r="D111" s="468">
        <v>0</v>
      </c>
      <c r="E111" s="468">
        <f t="shared" si="32"/>
        <v>0</v>
      </c>
      <c r="F111" s="469">
        <f t="shared" si="35"/>
        <v>0</v>
      </c>
      <c r="G111" s="470">
        <v>0</v>
      </c>
      <c r="H111" s="470">
        <v>0</v>
      </c>
      <c r="I111" s="471">
        <v>0</v>
      </c>
      <c r="J111" s="482">
        <f>H111-G111</f>
        <v>0</v>
      </c>
      <c r="K111" s="473"/>
      <c r="L111" s="474">
        <f t="shared" si="21"/>
        <v>0</v>
      </c>
      <c r="M111" s="474">
        <f t="shared" si="22"/>
        <v>0</v>
      </c>
      <c r="N111" s="470">
        <f t="shared" si="23"/>
        <v>0</v>
      </c>
      <c r="O111" s="475">
        <f t="shared" si="24"/>
        <v>0</v>
      </c>
      <c r="P111" s="476" t="e">
        <f t="shared" si="25"/>
        <v>#DIV/0!</v>
      </c>
      <c r="R111" s="429"/>
      <c r="S111" s="429"/>
    </row>
    <row r="112" spans="1:19" ht="41.4" hidden="1" x14ac:dyDescent="0.3">
      <c r="A112" s="466">
        <v>41035500</v>
      </c>
      <c r="B112" s="467" t="s">
        <v>464</v>
      </c>
      <c r="C112" s="468"/>
      <c r="D112" s="468"/>
      <c r="E112" s="468">
        <f t="shared" si="32"/>
        <v>0</v>
      </c>
      <c r="F112" s="469">
        <f t="shared" si="35"/>
        <v>0</v>
      </c>
      <c r="G112" s="470"/>
      <c r="H112" s="470"/>
      <c r="I112" s="471"/>
      <c r="J112" s="482"/>
      <c r="K112" s="473"/>
      <c r="L112" s="474">
        <f t="shared" si="21"/>
        <v>0</v>
      </c>
      <c r="M112" s="474">
        <f t="shared" si="22"/>
        <v>0</v>
      </c>
      <c r="N112" s="470">
        <f t="shared" si="23"/>
        <v>0</v>
      </c>
      <c r="O112" s="475">
        <f t="shared" si="24"/>
        <v>0</v>
      </c>
      <c r="P112" s="476" t="e">
        <f t="shared" si="25"/>
        <v>#DIV/0!</v>
      </c>
      <c r="R112" s="429"/>
      <c r="S112" s="429"/>
    </row>
    <row r="113" spans="1:19" s="31" customFormat="1" ht="24.75" customHeight="1" x14ac:dyDescent="0.3">
      <c r="A113" s="487">
        <v>41040000</v>
      </c>
      <c r="B113" s="488" t="s">
        <v>151</v>
      </c>
      <c r="C113" s="475">
        <f>C114</f>
        <v>298539</v>
      </c>
      <c r="D113" s="475">
        <f>D114</f>
        <v>298539</v>
      </c>
      <c r="E113" s="475">
        <f t="shared" si="32"/>
        <v>0</v>
      </c>
      <c r="F113" s="486">
        <f t="shared" si="35"/>
        <v>100</v>
      </c>
      <c r="G113" s="485">
        <f>G114</f>
        <v>0</v>
      </c>
      <c r="H113" s="485">
        <f>H114</f>
        <v>0</v>
      </c>
      <c r="I113" s="485"/>
      <c r="J113" s="472">
        <f>H113-G113</f>
        <v>0</v>
      </c>
      <c r="K113" s="473"/>
      <c r="L113" s="475">
        <f t="shared" si="21"/>
        <v>298539</v>
      </c>
      <c r="M113" s="475">
        <f t="shared" si="22"/>
        <v>298539</v>
      </c>
      <c r="N113" s="470">
        <f t="shared" si="23"/>
        <v>0</v>
      </c>
      <c r="O113" s="475">
        <f t="shared" si="24"/>
        <v>0</v>
      </c>
      <c r="P113" s="476">
        <f t="shared" si="25"/>
        <v>100</v>
      </c>
      <c r="R113" s="429"/>
      <c r="S113" s="429"/>
    </row>
    <row r="114" spans="1:19" ht="20.25" customHeight="1" x14ac:dyDescent="0.3">
      <c r="A114" s="466">
        <v>41040400</v>
      </c>
      <c r="B114" s="467" t="s">
        <v>690</v>
      </c>
      <c r="C114" s="468">
        <v>298539</v>
      </c>
      <c r="D114" s="468">
        <v>298539</v>
      </c>
      <c r="E114" s="468">
        <f t="shared" si="32"/>
        <v>0</v>
      </c>
      <c r="F114" s="469">
        <f t="shared" si="35"/>
        <v>100</v>
      </c>
      <c r="G114" s="470"/>
      <c r="H114" s="470"/>
      <c r="I114" s="471"/>
      <c r="J114" s="482">
        <f>H114-G114</f>
        <v>0</v>
      </c>
      <c r="K114" s="473"/>
      <c r="L114" s="474">
        <f t="shared" si="21"/>
        <v>298539</v>
      </c>
      <c r="M114" s="474">
        <f t="shared" si="22"/>
        <v>298539</v>
      </c>
      <c r="N114" s="470">
        <f t="shared" si="23"/>
        <v>0</v>
      </c>
      <c r="O114" s="475">
        <f t="shared" si="24"/>
        <v>0</v>
      </c>
      <c r="P114" s="476">
        <f t="shared" si="25"/>
        <v>100</v>
      </c>
      <c r="R114" s="429"/>
      <c r="S114" s="429"/>
    </row>
    <row r="115" spans="1:19" s="31" customFormat="1" ht="22.5" customHeight="1" x14ac:dyDescent="0.3">
      <c r="A115" s="487">
        <v>41050000</v>
      </c>
      <c r="B115" s="488" t="s">
        <v>158</v>
      </c>
      <c r="C115" s="475">
        <f>C118+C119+C123+C121+C124+C117+C120+C122+C125+C116</f>
        <v>5237968</v>
      </c>
      <c r="D115" s="475">
        <f>D118+D119+D123+D121+D124+D117+D120+D122+D125+D116</f>
        <v>5237968</v>
      </c>
      <c r="E115" s="475">
        <f>E118+E119+E123+E121+E124+E117+E120+E122+E125+E116</f>
        <v>0</v>
      </c>
      <c r="F115" s="486">
        <f t="shared" si="35"/>
        <v>100</v>
      </c>
      <c r="G115" s="485">
        <f>G118+G119+G123+G121+G124+G117+G120+G122+G125</f>
        <v>372520</v>
      </c>
      <c r="H115" s="485">
        <f>H118+H119+H123+H121+H124+H117+H120+H122+H125</f>
        <v>372520</v>
      </c>
      <c r="I115" s="485">
        <f>I118+I119+I123+I121+I124+I117+I120+I122+I125</f>
        <v>372520</v>
      </c>
      <c r="J115" s="472">
        <f t="shared" ref="J115" si="36">H115-G115</f>
        <v>0</v>
      </c>
      <c r="K115" s="473">
        <f t="shared" ref="K115" si="37">H115/G115%</f>
        <v>100</v>
      </c>
      <c r="L115" s="475">
        <f t="shared" si="21"/>
        <v>5610488</v>
      </c>
      <c r="M115" s="475">
        <f t="shared" si="22"/>
        <v>5610488</v>
      </c>
      <c r="N115" s="470">
        <f t="shared" si="23"/>
        <v>372520</v>
      </c>
      <c r="O115" s="475">
        <f t="shared" si="24"/>
        <v>0</v>
      </c>
      <c r="P115" s="476">
        <f t="shared" si="25"/>
        <v>100</v>
      </c>
      <c r="R115" s="429"/>
      <c r="S115" s="429"/>
    </row>
    <row r="116" spans="1:19" s="31" customFormat="1" ht="232.2" hidden="1" customHeight="1" x14ac:dyDescent="0.3">
      <c r="A116" s="480">
        <v>41050400</v>
      </c>
      <c r="B116" s="499" t="s">
        <v>819</v>
      </c>
      <c r="C116" s="474"/>
      <c r="D116" s="474"/>
      <c r="E116" s="468">
        <f t="shared" ref="E116:E127" si="38">D116-C116</f>
        <v>0</v>
      </c>
      <c r="F116" s="469">
        <f t="shared" si="35"/>
        <v>0</v>
      </c>
      <c r="G116" s="485"/>
      <c r="H116" s="485"/>
      <c r="I116" s="472"/>
      <c r="J116" s="472"/>
      <c r="K116" s="473"/>
      <c r="L116" s="474">
        <f t="shared" si="21"/>
        <v>0</v>
      </c>
      <c r="M116" s="474">
        <f t="shared" si="22"/>
        <v>0</v>
      </c>
      <c r="N116" s="470">
        <f t="shared" si="23"/>
        <v>0</v>
      </c>
      <c r="O116" s="475">
        <f t="shared" si="24"/>
        <v>0</v>
      </c>
      <c r="P116" s="476" t="e">
        <f t="shared" si="25"/>
        <v>#DIV/0!</v>
      </c>
      <c r="R116" s="429"/>
      <c r="S116" s="429"/>
    </row>
    <row r="117" spans="1:19" s="33" customFormat="1" ht="35.25" customHeight="1" x14ac:dyDescent="0.3">
      <c r="A117" s="480">
        <v>41051000</v>
      </c>
      <c r="B117" s="500" t="s">
        <v>265</v>
      </c>
      <c r="C117" s="474">
        <v>811500</v>
      </c>
      <c r="D117" s="474">
        <v>811500</v>
      </c>
      <c r="E117" s="468">
        <f t="shared" si="38"/>
        <v>0</v>
      </c>
      <c r="F117" s="469">
        <f t="shared" si="35"/>
        <v>100</v>
      </c>
      <c r="G117" s="482"/>
      <c r="H117" s="482"/>
      <c r="I117" s="482"/>
      <c r="J117" s="482"/>
      <c r="K117" s="501"/>
      <c r="L117" s="474">
        <f t="shared" si="21"/>
        <v>811500</v>
      </c>
      <c r="M117" s="474">
        <f t="shared" si="22"/>
        <v>811500</v>
      </c>
      <c r="N117" s="470">
        <f t="shared" si="23"/>
        <v>0</v>
      </c>
      <c r="O117" s="474">
        <f t="shared" si="24"/>
        <v>0</v>
      </c>
      <c r="P117" s="496">
        <f t="shared" si="25"/>
        <v>100</v>
      </c>
      <c r="R117" s="429"/>
      <c r="S117" s="429"/>
    </row>
    <row r="118" spans="1:19" ht="48" hidden="1" customHeight="1" x14ac:dyDescent="0.3">
      <c r="A118" s="480">
        <v>41051100</v>
      </c>
      <c r="B118" s="500" t="s">
        <v>237</v>
      </c>
      <c r="C118" s="468"/>
      <c r="D118" s="468"/>
      <c r="E118" s="468">
        <f t="shared" si="38"/>
        <v>0</v>
      </c>
      <c r="F118" s="469">
        <f t="shared" si="35"/>
        <v>0</v>
      </c>
      <c r="G118" s="481"/>
      <c r="H118" s="481"/>
      <c r="I118" s="482"/>
      <c r="J118" s="482">
        <f>H118-G118</f>
        <v>0</v>
      </c>
      <c r="K118" s="473"/>
      <c r="L118" s="474">
        <f t="shared" si="21"/>
        <v>0</v>
      </c>
      <c r="M118" s="474">
        <f t="shared" si="22"/>
        <v>0</v>
      </c>
      <c r="N118" s="470">
        <f t="shared" si="23"/>
        <v>0</v>
      </c>
      <c r="O118" s="475">
        <f t="shared" si="24"/>
        <v>0</v>
      </c>
      <c r="P118" s="476" t="e">
        <f t="shared" si="25"/>
        <v>#DIV/0!</v>
      </c>
      <c r="R118" s="429"/>
      <c r="S118" s="429"/>
    </row>
    <row r="119" spans="1:19" ht="48.75" hidden="1" customHeight="1" x14ac:dyDescent="0.3">
      <c r="A119" s="466">
        <v>41051200</v>
      </c>
      <c r="B119" s="467" t="s">
        <v>152</v>
      </c>
      <c r="C119" s="474"/>
      <c r="D119" s="474"/>
      <c r="E119" s="468">
        <f t="shared" si="38"/>
        <v>0</v>
      </c>
      <c r="F119" s="469">
        <f t="shared" si="35"/>
        <v>0</v>
      </c>
      <c r="G119" s="470"/>
      <c r="H119" s="470"/>
      <c r="I119" s="471"/>
      <c r="J119" s="482">
        <f>H119-G119</f>
        <v>0</v>
      </c>
      <c r="K119" s="473"/>
      <c r="L119" s="474">
        <f t="shared" si="21"/>
        <v>0</v>
      </c>
      <c r="M119" s="474">
        <f t="shared" si="22"/>
        <v>0</v>
      </c>
      <c r="N119" s="470">
        <f t="shared" si="23"/>
        <v>0</v>
      </c>
      <c r="O119" s="474">
        <f t="shared" si="24"/>
        <v>0</v>
      </c>
      <c r="P119" s="496" t="e">
        <f t="shared" si="25"/>
        <v>#DIV/0!</v>
      </c>
      <c r="R119" s="429"/>
      <c r="S119" s="429"/>
    </row>
    <row r="120" spans="1:19" ht="59.25" hidden="1" customHeight="1" x14ac:dyDescent="0.3">
      <c r="A120" s="466">
        <v>41051400</v>
      </c>
      <c r="B120" s="467" t="s">
        <v>365</v>
      </c>
      <c r="C120" s="502"/>
      <c r="D120" s="502"/>
      <c r="E120" s="468">
        <f t="shared" si="38"/>
        <v>0</v>
      </c>
      <c r="F120" s="469">
        <f t="shared" si="35"/>
        <v>0</v>
      </c>
      <c r="G120" s="470"/>
      <c r="H120" s="470"/>
      <c r="I120" s="471"/>
      <c r="J120" s="482"/>
      <c r="K120" s="473"/>
      <c r="L120" s="474">
        <f t="shared" si="21"/>
        <v>0</v>
      </c>
      <c r="M120" s="474">
        <f t="shared" si="22"/>
        <v>0</v>
      </c>
      <c r="N120" s="470">
        <f t="shared" si="23"/>
        <v>0</v>
      </c>
      <c r="O120" s="475">
        <f t="shared" si="24"/>
        <v>0</v>
      </c>
      <c r="P120" s="476" t="e">
        <f t="shared" si="25"/>
        <v>#DIV/0!</v>
      </c>
      <c r="R120" s="429"/>
      <c r="S120" s="429"/>
    </row>
    <row r="121" spans="1:19" ht="41.4" hidden="1" x14ac:dyDescent="0.3">
      <c r="A121" s="497">
        <v>41051700</v>
      </c>
      <c r="B121" s="467" t="s">
        <v>364</v>
      </c>
      <c r="C121" s="474"/>
      <c r="D121" s="474"/>
      <c r="E121" s="468">
        <f t="shared" si="38"/>
        <v>0</v>
      </c>
      <c r="F121" s="469">
        <f t="shared" si="35"/>
        <v>0</v>
      </c>
      <c r="G121" s="470"/>
      <c r="H121" s="470"/>
      <c r="I121" s="471"/>
      <c r="J121" s="482"/>
      <c r="K121" s="473"/>
      <c r="L121" s="474">
        <f t="shared" si="21"/>
        <v>0</v>
      </c>
      <c r="M121" s="474">
        <f t="shared" si="22"/>
        <v>0</v>
      </c>
      <c r="N121" s="470">
        <f t="shared" si="23"/>
        <v>0</v>
      </c>
      <c r="O121" s="475">
        <f t="shared" si="24"/>
        <v>0</v>
      </c>
      <c r="P121" s="476" t="e">
        <f t="shared" si="25"/>
        <v>#DIV/0!</v>
      </c>
      <c r="R121" s="429"/>
      <c r="S121" s="429"/>
    </row>
    <row r="122" spans="1:19" ht="36.75" customHeight="1" x14ac:dyDescent="0.3">
      <c r="A122" s="466">
        <v>41053900</v>
      </c>
      <c r="B122" s="467" t="s">
        <v>153</v>
      </c>
      <c r="C122" s="474">
        <v>3399439</v>
      </c>
      <c r="D122" s="474">
        <v>3399439</v>
      </c>
      <c r="E122" s="468">
        <f t="shared" si="38"/>
        <v>0</v>
      </c>
      <c r="F122" s="469">
        <f t="shared" si="35"/>
        <v>100</v>
      </c>
      <c r="G122" s="470">
        <v>372520</v>
      </c>
      <c r="H122" s="470">
        <v>372520</v>
      </c>
      <c r="I122" s="470">
        <v>372520</v>
      </c>
      <c r="J122" s="482">
        <f>H122/G122%</f>
        <v>100</v>
      </c>
      <c r="K122" s="473"/>
      <c r="L122" s="474">
        <f t="shared" si="21"/>
        <v>3771959</v>
      </c>
      <c r="M122" s="474">
        <f t="shared" si="22"/>
        <v>3771959</v>
      </c>
      <c r="N122" s="470">
        <f t="shared" si="23"/>
        <v>372520</v>
      </c>
      <c r="O122" s="475">
        <f t="shared" si="24"/>
        <v>0</v>
      </c>
      <c r="P122" s="476">
        <f t="shared" si="25"/>
        <v>100.00000000000001</v>
      </c>
      <c r="R122" s="429"/>
      <c r="S122" s="429"/>
    </row>
    <row r="123" spans="1:19" s="18" customFormat="1" ht="33.75" hidden="1" customHeight="1" x14ac:dyDescent="0.3">
      <c r="A123" s="503">
        <v>41058900</v>
      </c>
      <c r="B123" s="504" t="s">
        <v>709</v>
      </c>
      <c r="C123" s="505"/>
      <c r="D123" s="505"/>
      <c r="E123" s="506">
        <f t="shared" si="38"/>
        <v>0</v>
      </c>
      <c r="F123" s="507">
        <f t="shared" si="35"/>
        <v>0</v>
      </c>
      <c r="G123" s="508"/>
      <c r="H123" s="508"/>
      <c r="I123" s="509"/>
      <c r="J123" s="510"/>
      <c r="K123" s="511"/>
      <c r="L123" s="505">
        <f t="shared" si="21"/>
        <v>0</v>
      </c>
      <c r="M123" s="505">
        <f t="shared" si="22"/>
        <v>0</v>
      </c>
      <c r="N123" s="508">
        <f t="shared" si="23"/>
        <v>0</v>
      </c>
      <c r="O123" s="512">
        <f t="shared" si="24"/>
        <v>0</v>
      </c>
      <c r="P123" s="513">
        <v>0</v>
      </c>
      <c r="R123" s="429"/>
      <c r="S123" s="429"/>
    </row>
    <row r="124" spans="1:19" ht="57" customHeight="1" x14ac:dyDescent="0.3">
      <c r="A124" s="497">
        <v>41057900</v>
      </c>
      <c r="B124" s="467" t="s">
        <v>877</v>
      </c>
      <c r="C124" s="474">
        <v>460138</v>
      </c>
      <c r="D124" s="474">
        <v>460138</v>
      </c>
      <c r="E124" s="468">
        <f t="shared" si="38"/>
        <v>0</v>
      </c>
      <c r="F124" s="469">
        <f t="shared" si="35"/>
        <v>100</v>
      </c>
      <c r="G124" s="470"/>
      <c r="H124" s="470"/>
      <c r="I124" s="471"/>
      <c r="J124" s="472"/>
      <c r="K124" s="473"/>
      <c r="L124" s="474">
        <f t="shared" si="21"/>
        <v>460138</v>
      </c>
      <c r="M124" s="474">
        <f t="shared" si="22"/>
        <v>460138</v>
      </c>
      <c r="N124" s="470">
        <f t="shared" si="23"/>
        <v>0</v>
      </c>
      <c r="O124" s="475">
        <f t="shared" si="24"/>
        <v>0</v>
      </c>
      <c r="P124" s="476">
        <v>0</v>
      </c>
      <c r="R124" s="429"/>
      <c r="S124" s="429"/>
    </row>
    <row r="125" spans="1:19" s="18" customFormat="1" ht="55.5" customHeight="1" thickBot="1" x14ac:dyDescent="0.35">
      <c r="A125" s="503">
        <v>41059300</v>
      </c>
      <c r="B125" s="504" t="s">
        <v>811</v>
      </c>
      <c r="C125" s="505">
        <v>566891</v>
      </c>
      <c r="D125" s="505">
        <v>566891</v>
      </c>
      <c r="E125" s="506">
        <f t="shared" si="38"/>
        <v>0</v>
      </c>
      <c r="F125" s="507">
        <f t="shared" si="35"/>
        <v>100</v>
      </c>
      <c r="G125" s="508"/>
      <c r="H125" s="508"/>
      <c r="I125" s="509"/>
      <c r="J125" s="510"/>
      <c r="K125" s="511"/>
      <c r="L125" s="505">
        <f t="shared" si="21"/>
        <v>566891</v>
      </c>
      <c r="M125" s="505">
        <f t="shared" si="22"/>
        <v>566891</v>
      </c>
      <c r="N125" s="508">
        <f t="shared" si="23"/>
        <v>0</v>
      </c>
      <c r="O125" s="512">
        <f t="shared" si="24"/>
        <v>0</v>
      </c>
      <c r="P125" s="513">
        <f t="shared" si="25"/>
        <v>100</v>
      </c>
      <c r="R125" s="429"/>
      <c r="S125" s="429"/>
    </row>
    <row r="126" spans="1:19" s="36" customFormat="1" ht="24" customHeight="1" thickBot="1" x14ac:dyDescent="0.35">
      <c r="A126" s="604" t="s">
        <v>311</v>
      </c>
      <c r="B126" s="605"/>
      <c r="C126" s="514">
        <f>C11+C60+C93</f>
        <v>88661958</v>
      </c>
      <c r="D126" s="514">
        <f>D11+D60+D93</f>
        <v>87286882.159999996</v>
      </c>
      <c r="E126" s="514">
        <f t="shared" si="38"/>
        <v>-1375075.8400000036</v>
      </c>
      <c r="F126" s="515">
        <f t="shared" si="35"/>
        <v>98.449080224463344</v>
      </c>
      <c r="G126" s="516">
        <f>G11+G60+G93</f>
        <v>1603029.1</v>
      </c>
      <c r="H126" s="516">
        <f>H11+H60+H93</f>
        <v>3214679.02</v>
      </c>
      <c r="I126" s="516">
        <f>I11+I60+I93</f>
        <v>0</v>
      </c>
      <c r="J126" s="517">
        <f>H126-G126</f>
        <v>1611649.92</v>
      </c>
      <c r="K126" s="518">
        <f>H126/G126%</f>
        <v>200.53778312570867</v>
      </c>
      <c r="L126" s="514">
        <f t="shared" ref="L126:M127" si="39">C126+G126</f>
        <v>90264987.099999994</v>
      </c>
      <c r="M126" s="514">
        <f t="shared" si="39"/>
        <v>90501561.179999992</v>
      </c>
      <c r="N126" s="519">
        <f t="shared" ref="N126:N127" si="40">I126</f>
        <v>0</v>
      </c>
      <c r="O126" s="520">
        <f t="shared" ref="O126:O127" si="41">M126-L126</f>
        <v>236574.07999999821</v>
      </c>
      <c r="P126" s="521">
        <f>M126/L126%</f>
        <v>100.26208842165779</v>
      </c>
      <c r="R126" s="429"/>
      <c r="S126" s="429"/>
    </row>
    <row r="127" spans="1:19" s="36" customFormat="1" ht="15" thickBot="1" x14ac:dyDescent="0.35">
      <c r="A127" s="604" t="s">
        <v>34</v>
      </c>
      <c r="B127" s="605"/>
      <c r="C127" s="522">
        <f>C126+C101</f>
        <v>127472265</v>
      </c>
      <c r="D127" s="522">
        <f>D126+D101</f>
        <v>126097189.16</v>
      </c>
      <c r="E127" s="522">
        <f t="shared" si="38"/>
        <v>-1375075.8400000036</v>
      </c>
      <c r="F127" s="523">
        <f t="shared" si="35"/>
        <v>98.921274490572515</v>
      </c>
      <c r="G127" s="524">
        <f>G126+G101</f>
        <v>21475549.100000001</v>
      </c>
      <c r="H127" s="524">
        <f>H126+H101</f>
        <v>3587199.02</v>
      </c>
      <c r="I127" s="524">
        <f>I126+I101</f>
        <v>372520</v>
      </c>
      <c r="J127" s="525">
        <f>H127-G127</f>
        <v>-17888350.080000002</v>
      </c>
      <c r="K127" s="526">
        <f>H127/G127%</f>
        <v>16.703642841895949</v>
      </c>
      <c r="L127" s="522">
        <f t="shared" si="39"/>
        <v>148947814.09999999</v>
      </c>
      <c r="M127" s="522">
        <f t="shared" si="39"/>
        <v>129684388.17999999</v>
      </c>
      <c r="N127" s="525">
        <f t="shared" si="40"/>
        <v>372520</v>
      </c>
      <c r="O127" s="527">
        <f t="shared" si="41"/>
        <v>-19263425.920000002</v>
      </c>
      <c r="P127" s="528">
        <f>M127/L127%</f>
        <v>87.066996560911605</v>
      </c>
      <c r="R127" s="429"/>
      <c r="S127" s="429"/>
    </row>
    <row r="128" spans="1:19" s="36" customFormat="1" ht="60.75" customHeight="1" x14ac:dyDescent="0.3">
      <c r="A128" s="235"/>
      <c r="B128" s="235"/>
      <c r="C128" s="236"/>
      <c r="D128" s="236"/>
      <c r="E128" s="236"/>
      <c r="F128" s="237"/>
      <c r="G128" s="529"/>
      <c r="H128" s="529"/>
      <c r="I128" s="529"/>
      <c r="J128" s="238"/>
      <c r="K128" s="530"/>
      <c r="L128" s="236"/>
      <c r="M128" s="236"/>
      <c r="N128" s="238"/>
      <c r="O128" s="239"/>
      <c r="P128" s="240"/>
    </row>
    <row r="129" spans="1:16" s="532" customFormat="1" ht="15" customHeight="1" x14ac:dyDescent="0.3">
      <c r="A129" s="286" t="s">
        <v>812</v>
      </c>
      <c r="B129" s="286"/>
      <c r="C129" s="531"/>
      <c r="E129" s="533"/>
      <c r="F129" s="534"/>
      <c r="G129" s="535"/>
      <c r="H129" s="535"/>
      <c r="I129" s="351" t="s">
        <v>813</v>
      </c>
      <c r="J129" s="535"/>
      <c r="K129" s="534"/>
      <c r="L129" s="533"/>
      <c r="M129" s="533"/>
      <c r="N129" s="533"/>
      <c r="O129" s="533"/>
      <c r="P129" s="536"/>
    </row>
  </sheetData>
  <mergeCells count="8">
    <mergeCell ref="A126:B126"/>
    <mergeCell ref="A127:B127"/>
    <mergeCell ref="A6:O6"/>
    <mergeCell ref="A9:A10"/>
    <mergeCell ref="B9:B10"/>
    <mergeCell ref="C9:F9"/>
    <mergeCell ref="G9:K9"/>
    <mergeCell ref="L9:P9"/>
  </mergeCells>
  <phoneticPr fontId="26" type="noConversion"/>
  <pageMargins left="0.51181102362204722" right="0.31496062992125984" top="0.98425196850393704" bottom="0.39370078740157483" header="0.31496062992125984" footer="0.31496062992125984"/>
  <pageSetup paperSize="9" scale="60" fitToHeight="5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3"/>
  <sheetViews>
    <sheetView showZeros="0" view="pageBreakPreview" topLeftCell="E191" zoomScale="90" zoomScaleNormal="100" zoomScaleSheetLayoutView="90" workbookViewId="0">
      <selection activeCell="K206" sqref="K206"/>
    </sheetView>
  </sheetViews>
  <sheetFormatPr defaultRowHeight="13.2" x14ac:dyDescent="0.25"/>
  <cols>
    <col min="1" max="1" width="11.44140625" style="52" customWidth="1"/>
    <col min="2" max="2" width="10.44140625" style="52" customWidth="1"/>
    <col min="3" max="3" width="11" style="52" customWidth="1"/>
    <col min="4" max="4" width="73.44140625" style="52" customWidth="1"/>
    <col min="5" max="5" width="13.109375" style="52" customWidth="1"/>
    <col min="6" max="6" width="12.6640625" style="52" customWidth="1"/>
    <col min="7" max="7" width="12.88671875" style="52" customWidth="1"/>
    <col min="8" max="8" width="10.88671875" style="52" customWidth="1"/>
    <col min="9" max="9" width="7.88671875" style="52" customWidth="1"/>
    <col min="10" max="10" width="10.6640625" style="184" customWidth="1"/>
    <col min="11" max="11" width="11" style="184" customWidth="1"/>
    <col min="12" max="12" width="1.5546875" style="184" hidden="1" customWidth="1"/>
    <col min="13" max="13" width="10.5546875" style="184" customWidth="1"/>
    <col min="14" max="14" width="9.5546875" style="184" customWidth="1"/>
    <col min="15" max="15" width="10" style="184" customWidth="1"/>
    <col min="16" max="16" width="10.44140625" style="184" customWidth="1"/>
    <col min="17" max="17" width="13.109375" style="52" customWidth="1"/>
    <col min="18" max="18" width="16.88671875" style="56" hidden="1" customWidth="1"/>
    <col min="19" max="238" width="7.88671875" style="56"/>
    <col min="239" max="239" width="3.33203125" style="56" customWidth="1"/>
    <col min="240" max="240" width="10.33203125" style="56" customWidth="1"/>
    <col min="241" max="241" width="0" style="56" hidden="1" customWidth="1"/>
    <col min="242" max="242" width="19.5546875" style="56" customWidth="1"/>
    <col min="243" max="243" width="11.6640625" style="56" customWidth="1"/>
    <col min="244" max="244" width="48.44140625" style="56" customWidth="1"/>
    <col min="245" max="245" width="13.109375" style="56" customWidth="1"/>
    <col min="246" max="246" width="12.6640625" style="56" customWidth="1"/>
    <col min="247" max="247" width="11.44140625" style="56" customWidth="1"/>
    <col min="248" max="248" width="10.88671875" style="56" customWidth="1"/>
    <col min="249" max="249" width="7.88671875" style="56" customWidth="1"/>
    <col min="250" max="250" width="9.5546875" style="56" customWidth="1"/>
    <col min="251" max="251" width="9" style="56" customWidth="1"/>
    <col min="252" max="252" width="0" style="56" hidden="1" customWidth="1"/>
    <col min="253" max="253" width="10.5546875" style="56" customWidth="1"/>
    <col min="254" max="254" width="9.5546875" style="56" customWidth="1"/>
    <col min="255" max="255" width="10" style="56" customWidth="1"/>
    <col min="256" max="256" width="9.33203125" style="56" customWidth="1"/>
    <col min="257" max="257" width="11.5546875" style="56" customWidth="1"/>
    <col min="258" max="258" width="0" style="56" hidden="1" customWidth="1"/>
    <col min="259" max="494" width="7.88671875" style="56"/>
    <col min="495" max="495" width="3.33203125" style="56" customWidth="1"/>
    <col min="496" max="496" width="10.33203125" style="56" customWidth="1"/>
    <col min="497" max="497" width="0" style="56" hidden="1" customWidth="1"/>
    <col min="498" max="498" width="19.5546875" style="56" customWidth="1"/>
    <col min="499" max="499" width="11.6640625" style="56" customWidth="1"/>
    <col min="500" max="500" width="48.44140625" style="56" customWidth="1"/>
    <col min="501" max="501" width="13.109375" style="56" customWidth="1"/>
    <col min="502" max="502" width="12.6640625" style="56" customWidth="1"/>
    <col min="503" max="503" width="11.44140625" style="56" customWidth="1"/>
    <col min="504" max="504" width="10.88671875" style="56" customWidth="1"/>
    <col min="505" max="505" width="7.88671875" style="56" customWidth="1"/>
    <col min="506" max="506" width="9.5546875" style="56" customWidth="1"/>
    <col min="507" max="507" width="9" style="56" customWidth="1"/>
    <col min="508" max="508" width="0" style="56" hidden="1" customWidth="1"/>
    <col min="509" max="509" width="10.5546875" style="56" customWidth="1"/>
    <col min="510" max="510" width="9.5546875" style="56" customWidth="1"/>
    <col min="511" max="511" width="10" style="56" customWidth="1"/>
    <col min="512" max="512" width="9.33203125" style="56" customWidth="1"/>
    <col min="513" max="513" width="11.5546875" style="56" customWidth="1"/>
    <col min="514" max="514" width="0" style="56" hidden="1" customWidth="1"/>
    <col min="515" max="750" width="7.88671875" style="56"/>
    <col min="751" max="751" width="3.33203125" style="56" customWidth="1"/>
    <col min="752" max="752" width="10.33203125" style="56" customWidth="1"/>
    <col min="753" max="753" width="0" style="56" hidden="1" customWidth="1"/>
    <col min="754" max="754" width="19.5546875" style="56" customWidth="1"/>
    <col min="755" max="755" width="11.6640625" style="56" customWidth="1"/>
    <col min="756" max="756" width="48.44140625" style="56" customWidth="1"/>
    <col min="757" max="757" width="13.109375" style="56" customWidth="1"/>
    <col min="758" max="758" width="12.6640625" style="56" customWidth="1"/>
    <col min="759" max="759" width="11.44140625" style="56" customWidth="1"/>
    <col min="760" max="760" width="10.88671875" style="56" customWidth="1"/>
    <col min="761" max="761" width="7.88671875" style="56" customWidth="1"/>
    <col min="762" max="762" width="9.5546875" style="56" customWidth="1"/>
    <col min="763" max="763" width="9" style="56" customWidth="1"/>
    <col min="764" max="764" width="0" style="56" hidden="1" customWidth="1"/>
    <col min="765" max="765" width="10.5546875" style="56" customWidth="1"/>
    <col min="766" max="766" width="9.5546875" style="56" customWidth="1"/>
    <col min="767" max="767" width="10" style="56" customWidth="1"/>
    <col min="768" max="768" width="9.33203125" style="56" customWidth="1"/>
    <col min="769" max="769" width="11.5546875" style="56" customWidth="1"/>
    <col min="770" max="770" width="0" style="56" hidden="1" customWidth="1"/>
    <col min="771" max="1006" width="7.88671875" style="56"/>
    <col min="1007" max="1007" width="3.33203125" style="56" customWidth="1"/>
    <col min="1008" max="1008" width="10.33203125" style="56" customWidth="1"/>
    <col min="1009" max="1009" width="0" style="56" hidden="1" customWidth="1"/>
    <col min="1010" max="1010" width="19.5546875" style="56" customWidth="1"/>
    <col min="1011" max="1011" width="11.6640625" style="56" customWidth="1"/>
    <col min="1012" max="1012" width="48.44140625" style="56" customWidth="1"/>
    <col min="1013" max="1013" width="13.109375" style="56" customWidth="1"/>
    <col min="1014" max="1014" width="12.6640625" style="56" customWidth="1"/>
    <col min="1015" max="1015" width="11.44140625" style="56" customWidth="1"/>
    <col min="1016" max="1016" width="10.88671875" style="56" customWidth="1"/>
    <col min="1017" max="1017" width="7.88671875" style="56" customWidth="1"/>
    <col min="1018" max="1018" width="9.5546875" style="56" customWidth="1"/>
    <col min="1019" max="1019" width="9" style="56" customWidth="1"/>
    <col min="1020" max="1020" width="0" style="56" hidden="1" customWidth="1"/>
    <col min="1021" max="1021" width="10.5546875" style="56" customWidth="1"/>
    <col min="1022" max="1022" width="9.5546875" style="56" customWidth="1"/>
    <col min="1023" max="1023" width="10" style="56" customWidth="1"/>
    <col min="1024" max="1024" width="9.33203125" style="56" customWidth="1"/>
    <col min="1025" max="1025" width="11.5546875" style="56" customWidth="1"/>
    <col min="1026" max="1026" width="0" style="56" hidden="1" customWidth="1"/>
    <col min="1027" max="1262" width="7.88671875" style="56"/>
    <col min="1263" max="1263" width="3.33203125" style="56" customWidth="1"/>
    <col min="1264" max="1264" width="10.33203125" style="56" customWidth="1"/>
    <col min="1265" max="1265" width="0" style="56" hidden="1" customWidth="1"/>
    <col min="1266" max="1266" width="19.5546875" style="56" customWidth="1"/>
    <col min="1267" max="1267" width="11.6640625" style="56" customWidth="1"/>
    <col min="1268" max="1268" width="48.44140625" style="56" customWidth="1"/>
    <col min="1269" max="1269" width="13.109375" style="56" customWidth="1"/>
    <col min="1270" max="1270" width="12.6640625" style="56" customWidth="1"/>
    <col min="1271" max="1271" width="11.44140625" style="56" customWidth="1"/>
    <col min="1272" max="1272" width="10.88671875" style="56" customWidth="1"/>
    <col min="1273" max="1273" width="7.88671875" style="56" customWidth="1"/>
    <col min="1274" max="1274" width="9.5546875" style="56" customWidth="1"/>
    <col min="1275" max="1275" width="9" style="56" customWidth="1"/>
    <col min="1276" max="1276" width="0" style="56" hidden="1" customWidth="1"/>
    <col min="1277" max="1277" width="10.5546875" style="56" customWidth="1"/>
    <col min="1278" max="1278" width="9.5546875" style="56" customWidth="1"/>
    <col min="1279" max="1279" width="10" style="56" customWidth="1"/>
    <col min="1280" max="1280" width="9.33203125" style="56" customWidth="1"/>
    <col min="1281" max="1281" width="11.5546875" style="56" customWidth="1"/>
    <col min="1282" max="1282" width="0" style="56" hidden="1" customWidth="1"/>
    <col min="1283" max="1518" width="7.88671875" style="56"/>
    <col min="1519" max="1519" width="3.33203125" style="56" customWidth="1"/>
    <col min="1520" max="1520" width="10.33203125" style="56" customWidth="1"/>
    <col min="1521" max="1521" width="0" style="56" hidden="1" customWidth="1"/>
    <col min="1522" max="1522" width="19.5546875" style="56" customWidth="1"/>
    <col min="1523" max="1523" width="11.6640625" style="56" customWidth="1"/>
    <col min="1524" max="1524" width="48.44140625" style="56" customWidth="1"/>
    <col min="1525" max="1525" width="13.109375" style="56" customWidth="1"/>
    <col min="1526" max="1526" width="12.6640625" style="56" customWidth="1"/>
    <col min="1527" max="1527" width="11.44140625" style="56" customWidth="1"/>
    <col min="1528" max="1528" width="10.88671875" style="56" customWidth="1"/>
    <col min="1529" max="1529" width="7.88671875" style="56" customWidth="1"/>
    <col min="1530" max="1530" width="9.5546875" style="56" customWidth="1"/>
    <col min="1531" max="1531" width="9" style="56" customWidth="1"/>
    <col min="1532" max="1532" width="0" style="56" hidden="1" customWidth="1"/>
    <col min="1533" max="1533" width="10.5546875" style="56" customWidth="1"/>
    <col min="1534" max="1534" width="9.5546875" style="56" customWidth="1"/>
    <col min="1535" max="1535" width="10" style="56" customWidth="1"/>
    <col min="1536" max="1536" width="9.33203125" style="56" customWidth="1"/>
    <col min="1537" max="1537" width="11.5546875" style="56" customWidth="1"/>
    <col min="1538" max="1538" width="0" style="56" hidden="1" customWidth="1"/>
    <col min="1539" max="1774" width="7.88671875" style="56"/>
    <col min="1775" max="1775" width="3.33203125" style="56" customWidth="1"/>
    <col min="1776" max="1776" width="10.33203125" style="56" customWidth="1"/>
    <col min="1777" max="1777" width="0" style="56" hidden="1" customWidth="1"/>
    <col min="1778" max="1778" width="19.5546875" style="56" customWidth="1"/>
    <col min="1779" max="1779" width="11.6640625" style="56" customWidth="1"/>
    <col min="1780" max="1780" width="48.44140625" style="56" customWidth="1"/>
    <col min="1781" max="1781" width="13.109375" style="56" customWidth="1"/>
    <col min="1782" max="1782" width="12.6640625" style="56" customWidth="1"/>
    <col min="1783" max="1783" width="11.44140625" style="56" customWidth="1"/>
    <col min="1784" max="1784" width="10.88671875" style="56" customWidth="1"/>
    <col min="1785" max="1785" width="7.88671875" style="56" customWidth="1"/>
    <col min="1786" max="1786" width="9.5546875" style="56" customWidth="1"/>
    <col min="1787" max="1787" width="9" style="56" customWidth="1"/>
    <col min="1788" max="1788" width="0" style="56" hidden="1" customWidth="1"/>
    <col min="1789" max="1789" width="10.5546875" style="56" customWidth="1"/>
    <col min="1790" max="1790" width="9.5546875" style="56" customWidth="1"/>
    <col min="1791" max="1791" width="10" style="56" customWidth="1"/>
    <col min="1792" max="1792" width="9.33203125" style="56" customWidth="1"/>
    <col min="1793" max="1793" width="11.5546875" style="56" customWidth="1"/>
    <col min="1794" max="1794" width="0" style="56" hidden="1" customWidth="1"/>
    <col min="1795" max="2030" width="7.88671875" style="56"/>
    <col min="2031" max="2031" width="3.33203125" style="56" customWidth="1"/>
    <col min="2032" max="2032" width="10.33203125" style="56" customWidth="1"/>
    <col min="2033" max="2033" width="0" style="56" hidden="1" customWidth="1"/>
    <col min="2034" max="2034" width="19.5546875" style="56" customWidth="1"/>
    <col min="2035" max="2035" width="11.6640625" style="56" customWidth="1"/>
    <col min="2036" max="2036" width="48.44140625" style="56" customWidth="1"/>
    <col min="2037" max="2037" width="13.109375" style="56" customWidth="1"/>
    <col min="2038" max="2038" width="12.6640625" style="56" customWidth="1"/>
    <col min="2039" max="2039" width="11.44140625" style="56" customWidth="1"/>
    <col min="2040" max="2040" width="10.88671875" style="56" customWidth="1"/>
    <col min="2041" max="2041" width="7.88671875" style="56" customWidth="1"/>
    <col min="2042" max="2042" width="9.5546875" style="56" customWidth="1"/>
    <col min="2043" max="2043" width="9" style="56" customWidth="1"/>
    <col min="2044" max="2044" width="0" style="56" hidden="1" customWidth="1"/>
    <col min="2045" max="2045" width="10.5546875" style="56" customWidth="1"/>
    <col min="2046" max="2046" width="9.5546875" style="56" customWidth="1"/>
    <col min="2047" max="2047" width="10" style="56" customWidth="1"/>
    <col min="2048" max="2048" width="9.33203125" style="56" customWidth="1"/>
    <col min="2049" max="2049" width="11.5546875" style="56" customWidth="1"/>
    <col min="2050" max="2050" width="0" style="56" hidden="1" customWidth="1"/>
    <col min="2051" max="2286" width="7.88671875" style="56"/>
    <col min="2287" max="2287" width="3.33203125" style="56" customWidth="1"/>
    <col min="2288" max="2288" width="10.33203125" style="56" customWidth="1"/>
    <col min="2289" max="2289" width="0" style="56" hidden="1" customWidth="1"/>
    <col min="2290" max="2290" width="19.5546875" style="56" customWidth="1"/>
    <col min="2291" max="2291" width="11.6640625" style="56" customWidth="1"/>
    <col min="2292" max="2292" width="48.44140625" style="56" customWidth="1"/>
    <col min="2293" max="2293" width="13.109375" style="56" customWidth="1"/>
    <col min="2294" max="2294" width="12.6640625" style="56" customWidth="1"/>
    <col min="2295" max="2295" width="11.44140625" style="56" customWidth="1"/>
    <col min="2296" max="2296" width="10.88671875" style="56" customWidth="1"/>
    <col min="2297" max="2297" width="7.88671875" style="56" customWidth="1"/>
    <col min="2298" max="2298" width="9.5546875" style="56" customWidth="1"/>
    <col min="2299" max="2299" width="9" style="56" customWidth="1"/>
    <col min="2300" max="2300" width="0" style="56" hidden="1" customWidth="1"/>
    <col min="2301" max="2301" width="10.5546875" style="56" customWidth="1"/>
    <col min="2302" max="2302" width="9.5546875" style="56" customWidth="1"/>
    <col min="2303" max="2303" width="10" style="56" customWidth="1"/>
    <col min="2304" max="2304" width="9.33203125" style="56" customWidth="1"/>
    <col min="2305" max="2305" width="11.5546875" style="56" customWidth="1"/>
    <col min="2306" max="2306" width="0" style="56" hidden="1" customWidth="1"/>
    <col min="2307" max="2542" width="7.88671875" style="56"/>
    <col min="2543" max="2543" width="3.33203125" style="56" customWidth="1"/>
    <col min="2544" max="2544" width="10.33203125" style="56" customWidth="1"/>
    <col min="2545" max="2545" width="0" style="56" hidden="1" customWidth="1"/>
    <col min="2546" max="2546" width="19.5546875" style="56" customWidth="1"/>
    <col min="2547" max="2547" width="11.6640625" style="56" customWidth="1"/>
    <col min="2548" max="2548" width="48.44140625" style="56" customWidth="1"/>
    <col min="2549" max="2549" width="13.109375" style="56" customWidth="1"/>
    <col min="2550" max="2550" width="12.6640625" style="56" customWidth="1"/>
    <col min="2551" max="2551" width="11.44140625" style="56" customWidth="1"/>
    <col min="2552" max="2552" width="10.88671875" style="56" customWidth="1"/>
    <col min="2553" max="2553" width="7.88671875" style="56" customWidth="1"/>
    <col min="2554" max="2554" width="9.5546875" style="56" customWidth="1"/>
    <col min="2555" max="2555" width="9" style="56" customWidth="1"/>
    <col min="2556" max="2556" width="0" style="56" hidden="1" customWidth="1"/>
    <col min="2557" max="2557" width="10.5546875" style="56" customWidth="1"/>
    <col min="2558" max="2558" width="9.5546875" style="56" customWidth="1"/>
    <col min="2559" max="2559" width="10" style="56" customWidth="1"/>
    <col min="2560" max="2560" width="9.33203125" style="56" customWidth="1"/>
    <col min="2561" max="2561" width="11.5546875" style="56" customWidth="1"/>
    <col min="2562" max="2562" width="0" style="56" hidden="1" customWidth="1"/>
    <col min="2563" max="2798" width="7.88671875" style="56"/>
    <col min="2799" max="2799" width="3.33203125" style="56" customWidth="1"/>
    <col min="2800" max="2800" width="10.33203125" style="56" customWidth="1"/>
    <col min="2801" max="2801" width="0" style="56" hidden="1" customWidth="1"/>
    <col min="2802" max="2802" width="19.5546875" style="56" customWidth="1"/>
    <col min="2803" max="2803" width="11.6640625" style="56" customWidth="1"/>
    <col min="2804" max="2804" width="48.44140625" style="56" customWidth="1"/>
    <col min="2805" max="2805" width="13.109375" style="56" customWidth="1"/>
    <col min="2806" max="2806" width="12.6640625" style="56" customWidth="1"/>
    <col min="2807" max="2807" width="11.44140625" style="56" customWidth="1"/>
    <col min="2808" max="2808" width="10.88671875" style="56" customWidth="1"/>
    <col min="2809" max="2809" width="7.88671875" style="56" customWidth="1"/>
    <col min="2810" max="2810" width="9.5546875" style="56" customWidth="1"/>
    <col min="2811" max="2811" width="9" style="56" customWidth="1"/>
    <col min="2812" max="2812" width="0" style="56" hidden="1" customWidth="1"/>
    <col min="2813" max="2813" width="10.5546875" style="56" customWidth="1"/>
    <col min="2814" max="2814" width="9.5546875" style="56" customWidth="1"/>
    <col min="2815" max="2815" width="10" style="56" customWidth="1"/>
    <col min="2816" max="2816" width="9.33203125" style="56" customWidth="1"/>
    <col min="2817" max="2817" width="11.5546875" style="56" customWidth="1"/>
    <col min="2818" max="2818" width="0" style="56" hidden="1" customWidth="1"/>
    <col min="2819" max="3054" width="7.88671875" style="56"/>
    <col min="3055" max="3055" width="3.33203125" style="56" customWidth="1"/>
    <col min="3056" max="3056" width="10.33203125" style="56" customWidth="1"/>
    <col min="3057" max="3057" width="0" style="56" hidden="1" customWidth="1"/>
    <col min="3058" max="3058" width="19.5546875" style="56" customWidth="1"/>
    <col min="3059" max="3059" width="11.6640625" style="56" customWidth="1"/>
    <col min="3060" max="3060" width="48.44140625" style="56" customWidth="1"/>
    <col min="3061" max="3061" width="13.109375" style="56" customWidth="1"/>
    <col min="3062" max="3062" width="12.6640625" style="56" customWidth="1"/>
    <col min="3063" max="3063" width="11.44140625" style="56" customWidth="1"/>
    <col min="3064" max="3064" width="10.88671875" style="56" customWidth="1"/>
    <col min="3065" max="3065" width="7.88671875" style="56" customWidth="1"/>
    <col min="3066" max="3066" width="9.5546875" style="56" customWidth="1"/>
    <col min="3067" max="3067" width="9" style="56" customWidth="1"/>
    <col min="3068" max="3068" width="0" style="56" hidden="1" customWidth="1"/>
    <col min="3069" max="3069" width="10.5546875" style="56" customWidth="1"/>
    <col min="3070" max="3070" width="9.5546875" style="56" customWidth="1"/>
    <col min="3071" max="3071" width="10" style="56" customWidth="1"/>
    <col min="3072" max="3072" width="9.33203125" style="56" customWidth="1"/>
    <col min="3073" max="3073" width="11.5546875" style="56" customWidth="1"/>
    <col min="3074" max="3074" width="0" style="56" hidden="1" customWidth="1"/>
    <col min="3075" max="3310" width="7.88671875" style="56"/>
    <col min="3311" max="3311" width="3.33203125" style="56" customWidth="1"/>
    <col min="3312" max="3312" width="10.33203125" style="56" customWidth="1"/>
    <col min="3313" max="3313" width="0" style="56" hidden="1" customWidth="1"/>
    <col min="3314" max="3314" width="19.5546875" style="56" customWidth="1"/>
    <col min="3315" max="3315" width="11.6640625" style="56" customWidth="1"/>
    <col min="3316" max="3316" width="48.44140625" style="56" customWidth="1"/>
    <col min="3317" max="3317" width="13.109375" style="56" customWidth="1"/>
    <col min="3318" max="3318" width="12.6640625" style="56" customWidth="1"/>
    <col min="3319" max="3319" width="11.44140625" style="56" customWidth="1"/>
    <col min="3320" max="3320" width="10.88671875" style="56" customWidth="1"/>
    <col min="3321" max="3321" width="7.88671875" style="56" customWidth="1"/>
    <col min="3322" max="3322" width="9.5546875" style="56" customWidth="1"/>
    <col min="3323" max="3323" width="9" style="56" customWidth="1"/>
    <col min="3324" max="3324" width="0" style="56" hidden="1" customWidth="1"/>
    <col min="3325" max="3325" width="10.5546875" style="56" customWidth="1"/>
    <col min="3326" max="3326" width="9.5546875" style="56" customWidth="1"/>
    <col min="3327" max="3327" width="10" style="56" customWidth="1"/>
    <col min="3328" max="3328" width="9.33203125" style="56" customWidth="1"/>
    <col min="3329" max="3329" width="11.5546875" style="56" customWidth="1"/>
    <col min="3330" max="3330" width="0" style="56" hidden="1" customWidth="1"/>
    <col min="3331" max="3566" width="7.88671875" style="56"/>
    <col min="3567" max="3567" width="3.33203125" style="56" customWidth="1"/>
    <col min="3568" max="3568" width="10.33203125" style="56" customWidth="1"/>
    <col min="3569" max="3569" width="0" style="56" hidden="1" customWidth="1"/>
    <col min="3570" max="3570" width="19.5546875" style="56" customWidth="1"/>
    <col min="3571" max="3571" width="11.6640625" style="56" customWidth="1"/>
    <col min="3572" max="3572" width="48.44140625" style="56" customWidth="1"/>
    <col min="3573" max="3573" width="13.109375" style="56" customWidth="1"/>
    <col min="3574" max="3574" width="12.6640625" style="56" customWidth="1"/>
    <col min="3575" max="3575" width="11.44140625" style="56" customWidth="1"/>
    <col min="3576" max="3576" width="10.88671875" style="56" customWidth="1"/>
    <col min="3577" max="3577" width="7.88671875" style="56" customWidth="1"/>
    <col min="3578" max="3578" width="9.5546875" style="56" customWidth="1"/>
    <col min="3579" max="3579" width="9" style="56" customWidth="1"/>
    <col min="3580" max="3580" width="0" style="56" hidden="1" customWidth="1"/>
    <col min="3581" max="3581" width="10.5546875" style="56" customWidth="1"/>
    <col min="3582" max="3582" width="9.5546875" style="56" customWidth="1"/>
    <col min="3583" max="3583" width="10" style="56" customWidth="1"/>
    <col min="3584" max="3584" width="9.33203125" style="56" customWidth="1"/>
    <col min="3585" max="3585" width="11.5546875" style="56" customWidth="1"/>
    <col min="3586" max="3586" width="0" style="56" hidden="1" customWidth="1"/>
    <col min="3587" max="3822" width="7.88671875" style="56"/>
    <col min="3823" max="3823" width="3.33203125" style="56" customWidth="1"/>
    <col min="3824" max="3824" width="10.33203125" style="56" customWidth="1"/>
    <col min="3825" max="3825" width="0" style="56" hidden="1" customWidth="1"/>
    <col min="3826" max="3826" width="19.5546875" style="56" customWidth="1"/>
    <col min="3827" max="3827" width="11.6640625" style="56" customWidth="1"/>
    <col min="3828" max="3828" width="48.44140625" style="56" customWidth="1"/>
    <col min="3829" max="3829" width="13.109375" style="56" customWidth="1"/>
    <col min="3830" max="3830" width="12.6640625" style="56" customWidth="1"/>
    <col min="3831" max="3831" width="11.44140625" style="56" customWidth="1"/>
    <col min="3832" max="3832" width="10.88671875" style="56" customWidth="1"/>
    <col min="3833" max="3833" width="7.88671875" style="56" customWidth="1"/>
    <col min="3834" max="3834" width="9.5546875" style="56" customWidth="1"/>
    <col min="3835" max="3835" width="9" style="56" customWidth="1"/>
    <col min="3836" max="3836" width="0" style="56" hidden="1" customWidth="1"/>
    <col min="3837" max="3837" width="10.5546875" style="56" customWidth="1"/>
    <col min="3838" max="3838" width="9.5546875" style="56" customWidth="1"/>
    <col min="3839" max="3839" width="10" style="56" customWidth="1"/>
    <col min="3840" max="3840" width="9.33203125" style="56" customWidth="1"/>
    <col min="3841" max="3841" width="11.5546875" style="56" customWidth="1"/>
    <col min="3842" max="3842" width="0" style="56" hidden="1" customWidth="1"/>
    <col min="3843" max="4078" width="7.88671875" style="56"/>
    <col min="4079" max="4079" width="3.33203125" style="56" customWidth="1"/>
    <col min="4080" max="4080" width="10.33203125" style="56" customWidth="1"/>
    <col min="4081" max="4081" width="0" style="56" hidden="1" customWidth="1"/>
    <col min="4082" max="4082" width="19.5546875" style="56" customWidth="1"/>
    <col min="4083" max="4083" width="11.6640625" style="56" customWidth="1"/>
    <col min="4084" max="4084" width="48.44140625" style="56" customWidth="1"/>
    <col min="4085" max="4085" width="13.109375" style="56" customWidth="1"/>
    <col min="4086" max="4086" width="12.6640625" style="56" customWidth="1"/>
    <col min="4087" max="4087" width="11.44140625" style="56" customWidth="1"/>
    <col min="4088" max="4088" width="10.88671875" style="56" customWidth="1"/>
    <col min="4089" max="4089" width="7.88671875" style="56" customWidth="1"/>
    <col min="4090" max="4090" width="9.5546875" style="56" customWidth="1"/>
    <col min="4091" max="4091" width="9" style="56" customWidth="1"/>
    <col min="4092" max="4092" width="0" style="56" hidden="1" customWidth="1"/>
    <col min="4093" max="4093" width="10.5546875" style="56" customWidth="1"/>
    <col min="4094" max="4094" width="9.5546875" style="56" customWidth="1"/>
    <col min="4095" max="4095" width="10" style="56" customWidth="1"/>
    <col min="4096" max="4096" width="9.33203125" style="56" customWidth="1"/>
    <col min="4097" max="4097" width="11.5546875" style="56" customWidth="1"/>
    <col min="4098" max="4098" width="0" style="56" hidden="1" customWidth="1"/>
    <col min="4099" max="4334" width="7.88671875" style="56"/>
    <col min="4335" max="4335" width="3.33203125" style="56" customWidth="1"/>
    <col min="4336" max="4336" width="10.33203125" style="56" customWidth="1"/>
    <col min="4337" max="4337" width="0" style="56" hidden="1" customWidth="1"/>
    <col min="4338" max="4338" width="19.5546875" style="56" customWidth="1"/>
    <col min="4339" max="4339" width="11.6640625" style="56" customWidth="1"/>
    <col min="4340" max="4340" width="48.44140625" style="56" customWidth="1"/>
    <col min="4341" max="4341" width="13.109375" style="56" customWidth="1"/>
    <col min="4342" max="4342" width="12.6640625" style="56" customWidth="1"/>
    <col min="4343" max="4343" width="11.44140625" style="56" customWidth="1"/>
    <col min="4344" max="4344" width="10.88671875" style="56" customWidth="1"/>
    <col min="4345" max="4345" width="7.88671875" style="56" customWidth="1"/>
    <col min="4346" max="4346" width="9.5546875" style="56" customWidth="1"/>
    <col min="4347" max="4347" width="9" style="56" customWidth="1"/>
    <col min="4348" max="4348" width="0" style="56" hidden="1" customWidth="1"/>
    <col min="4349" max="4349" width="10.5546875" style="56" customWidth="1"/>
    <col min="4350" max="4350" width="9.5546875" style="56" customWidth="1"/>
    <col min="4351" max="4351" width="10" style="56" customWidth="1"/>
    <col min="4352" max="4352" width="9.33203125" style="56" customWidth="1"/>
    <col min="4353" max="4353" width="11.5546875" style="56" customWidth="1"/>
    <col min="4354" max="4354" width="0" style="56" hidden="1" customWidth="1"/>
    <col min="4355" max="4590" width="7.88671875" style="56"/>
    <col min="4591" max="4591" width="3.33203125" style="56" customWidth="1"/>
    <col min="4592" max="4592" width="10.33203125" style="56" customWidth="1"/>
    <col min="4593" max="4593" width="0" style="56" hidden="1" customWidth="1"/>
    <col min="4594" max="4594" width="19.5546875" style="56" customWidth="1"/>
    <col min="4595" max="4595" width="11.6640625" style="56" customWidth="1"/>
    <col min="4596" max="4596" width="48.44140625" style="56" customWidth="1"/>
    <col min="4597" max="4597" width="13.109375" style="56" customWidth="1"/>
    <col min="4598" max="4598" width="12.6640625" style="56" customWidth="1"/>
    <col min="4599" max="4599" width="11.44140625" style="56" customWidth="1"/>
    <col min="4600" max="4600" width="10.88671875" style="56" customWidth="1"/>
    <col min="4601" max="4601" width="7.88671875" style="56" customWidth="1"/>
    <col min="4602" max="4602" width="9.5546875" style="56" customWidth="1"/>
    <col min="4603" max="4603" width="9" style="56" customWidth="1"/>
    <col min="4604" max="4604" width="0" style="56" hidden="1" customWidth="1"/>
    <col min="4605" max="4605" width="10.5546875" style="56" customWidth="1"/>
    <col min="4606" max="4606" width="9.5546875" style="56" customWidth="1"/>
    <col min="4607" max="4607" width="10" style="56" customWidth="1"/>
    <col min="4608" max="4608" width="9.33203125" style="56" customWidth="1"/>
    <col min="4609" max="4609" width="11.5546875" style="56" customWidth="1"/>
    <col min="4610" max="4610" width="0" style="56" hidden="1" customWidth="1"/>
    <col min="4611" max="4846" width="7.88671875" style="56"/>
    <col min="4847" max="4847" width="3.33203125" style="56" customWidth="1"/>
    <col min="4848" max="4848" width="10.33203125" style="56" customWidth="1"/>
    <col min="4849" max="4849" width="0" style="56" hidden="1" customWidth="1"/>
    <col min="4850" max="4850" width="19.5546875" style="56" customWidth="1"/>
    <col min="4851" max="4851" width="11.6640625" style="56" customWidth="1"/>
    <col min="4852" max="4852" width="48.44140625" style="56" customWidth="1"/>
    <col min="4853" max="4853" width="13.109375" style="56" customWidth="1"/>
    <col min="4854" max="4854" width="12.6640625" style="56" customWidth="1"/>
    <col min="4855" max="4855" width="11.44140625" style="56" customWidth="1"/>
    <col min="4856" max="4856" width="10.88671875" style="56" customWidth="1"/>
    <col min="4857" max="4857" width="7.88671875" style="56" customWidth="1"/>
    <col min="4858" max="4858" width="9.5546875" style="56" customWidth="1"/>
    <col min="4859" max="4859" width="9" style="56" customWidth="1"/>
    <col min="4860" max="4860" width="0" style="56" hidden="1" customWidth="1"/>
    <col min="4861" max="4861" width="10.5546875" style="56" customWidth="1"/>
    <col min="4862" max="4862" width="9.5546875" style="56" customWidth="1"/>
    <col min="4863" max="4863" width="10" style="56" customWidth="1"/>
    <col min="4864" max="4864" width="9.33203125" style="56" customWidth="1"/>
    <col min="4865" max="4865" width="11.5546875" style="56" customWidth="1"/>
    <col min="4866" max="4866" width="0" style="56" hidden="1" customWidth="1"/>
    <col min="4867" max="5102" width="7.88671875" style="56"/>
    <col min="5103" max="5103" width="3.33203125" style="56" customWidth="1"/>
    <col min="5104" max="5104" width="10.33203125" style="56" customWidth="1"/>
    <col min="5105" max="5105" width="0" style="56" hidden="1" customWidth="1"/>
    <col min="5106" max="5106" width="19.5546875" style="56" customWidth="1"/>
    <col min="5107" max="5107" width="11.6640625" style="56" customWidth="1"/>
    <col min="5108" max="5108" width="48.44140625" style="56" customWidth="1"/>
    <col min="5109" max="5109" width="13.109375" style="56" customWidth="1"/>
    <col min="5110" max="5110" width="12.6640625" style="56" customWidth="1"/>
    <col min="5111" max="5111" width="11.44140625" style="56" customWidth="1"/>
    <col min="5112" max="5112" width="10.88671875" style="56" customWidth="1"/>
    <col min="5113" max="5113" width="7.88671875" style="56" customWidth="1"/>
    <col min="5114" max="5114" width="9.5546875" style="56" customWidth="1"/>
    <col min="5115" max="5115" width="9" style="56" customWidth="1"/>
    <col min="5116" max="5116" width="0" style="56" hidden="1" customWidth="1"/>
    <col min="5117" max="5117" width="10.5546875" style="56" customWidth="1"/>
    <col min="5118" max="5118" width="9.5546875" style="56" customWidth="1"/>
    <col min="5119" max="5119" width="10" style="56" customWidth="1"/>
    <col min="5120" max="5120" width="9.33203125" style="56" customWidth="1"/>
    <col min="5121" max="5121" width="11.5546875" style="56" customWidth="1"/>
    <col min="5122" max="5122" width="0" style="56" hidden="1" customWidth="1"/>
    <col min="5123" max="5358" width="7.88671875" style="56"/>
    <col min="5359" max="5359" width="3.33203125" style="56" customWidth="1"/>
    <col min="5360" max="5360" width="10.33203125" style="56" customWidth="1"/>
    <col min="5361" max="5361" width="0" style="56" hidden="1" customWidth="1"/>
    <col min="5362" max="5362" width="19.5546875" style="56" customWidth="1"/>
    <col min="5363" max="5363" width="11.6640625" style="56" customWidth="1"/>
    <col min="5364" max="5364" width="48.44140625" style="56" customWidth="1"/>
    <col min="5365" max="5365" width="13.109375" style="56" customWidth="1"/>
    <col min="5366" max="5366" width="12.6640625" style="56" customWidth="1"/>
    <col min="5367" max="5367" width="11.44140625" style="56" customWidth="1"/>
    <col min="5368" max="5368" width="10.88671875" style="56" customWidth="1"/>
    <col min="5369" max="5369" width="7.88671875" style="56" customWidth="1"/>
    <col min="5370" max="5370" width="9.5546875" style="56" customWidth="1"/>
    <col min="5371" max="5371" width="9" style="56" customWidth="1"/>
    <col min="5372" max="5372" width="0" style="56" hidden="1" customWidth="1"/>
    <col min="5373" max="5373" width="10.5546875" style="56" customWidth="1"/>
    <col min="5374" max="5374" width="9.5546875" style="56" customWidth="1"/>
    <col min="5375" max="5375" width="10" style="56" customWidth="1"/>
    <col min="5376" max="5376" width="9.33203125" style="56" customWidth="1"/>
    <col min="5377" max="5377" width="11.5546875" style="56" customWidth="1"/>
    <col min="5378" max="5378" width="0" style="56" hidden="1" customWidth="1"/>
    <col min="5379" max="5614" width="7.88671875" style="56"/>
    <col min="5615" max="5615" width="3.33203125" style="56" customWidth="1"/>
    <col min="5616" max="5616" width="10.33203125" style="56" customWidth="1"/>
    <col min="5617" max="5617" width="0" style="56" hidden="1" customWidth="1"/>
    <col min="5618" max="5618" width="19.5546875" style="56" customWidth="1"/>
    <col min="5619" max="5619" width="11.6640625" style="56" customWidth="1"/>
    <col min="5620" max="5620" width="48.44140625" style="56" customWidth="1"/>
    <col min="5621" max="5621" width="13.109375" style="56" customWidth="1"/>
    <col min="5622" max="5622" width="12.6640625" style="56" customWidth="1"/>
    <col min="5623" max="5623" width="11.44140625" style="56" customWidth="1"/>
    <col min="5624" max="5624" width="10.88671875" style="56" customWidth="1"/>
    <col min="5625" max="5625" width="7.88671875" style="56" customWidth="1"/>
    <col min="5626" max="5626" width="9.5546875" style="56" customWidth="1"/>
    <col min="5627" max="5627" width="9" style="56" customWidth="1"/>
    <col min="5628" max="5628" width="0" style="56" hidden="1" customWidth="1"/>
    <col min="5629" max="5629" width="10.5546875" style="56" customWidth="1"/>
    <col min="5630" max="5630" width="9.5546875" style="56" customWidth="1"/>
    <col min="5631" max="5631" width="10" style="56" customWidth="1"/>
    <col min="5632" max="5632" width="9.33203125" style="56" customWidth="1"/>
    <col min="5633" max="5633" width="11.5546875" style="56" customWidth="1"/>
    <col min="5634" max="5634" width="0" style="56" hidden="1" customWidth="1"/>
    <col min="5635" max="5870" width="7.88671875" style="56"/>
    <col min="5871" max="5871" width="3.33203125" style="56" customWidth="1"/>
    <col min="5872" max="5872" width="10.33203125" style="56" customWidth="1"/>
    <col min="5873" max="5873" width="0" style="56" hidden="1" customWidth="1"/>
    <col min="5874" max="5874" width="19.5546875" style="56" customWidth="1"/>
    <col min="5875" max="5875" width="11.6640625" style="56" customWidth="1"/>
    <col min="5876" max="5876" width="48.44140625" style="56" customWidth="1"/>
    <col min="5877" max="5877" width="13.109375" style="56" customWidth="1"/>
    <col min="5878" max="5878" width="12.6640625" style="56" customWidth="1"/>
    <col min="5879" max="5879" width="11.44140625" style="56" customWidth="1"/>
    <col min="5880" max="5880" width="10.88671875" style="56" customWidth="1"/>
    <col min="5881" max="5881" width="7.88671875" style="56" customWidth="1"/>
    <col min="5882" max="5882" width="9.5546875" style="56" customWidth="1"/>
    <col min="5883" max="5883" width="9" style="56" customWidth="1"/>
    <col min="5884" max="5884" width="0" style="56" hidden="1" customWidth="1"/>
    <col min="5885" max="5885" width="10.5546875" style="56" customWidth="1"/>
    <col min="5886" max="5886" width="9.5546875" style="56" customWidth="1"/>
    <col min="5887" max="5887" width="10" style="56" customWidth="1"/>
    <col min="5888" max="5888" width="9.33203125" style="56" customWidth="1"/>
    <col min="5889" max="5889" width="11.5546875" style="56" customWidth="1"/>
    <col min="5890" max="5890" width="0" style="56" hidden="1" customWidth="1"/>
    <col min="5891" max="6126" width="7.88671875" style="56"/>
    <col min="6127" max="6127" width="3.33203125" style="56" customWidth="1"/>
    <col min="6128" max="6128" width="10.33203125" style="56" customWidth="1"/>
    <col min="6129" max="6129" width="0" style="56" hidden="1" customWidth="1"/>
    <col min="6130" max="6130" width="19.5546875" style="56" customWidth="1"/>
    <col min="6131" max="6131" width="11.6640625" style="56" customWidth="1"/>
    <col min="6132" max="6132" width="48.44140625" style="56" customWidth="1"/>
    <col min="6133" max="6133" width="13.109375" style="56" customWidth="1"/>
    <col min="6134" max="6134" width="12.6640625" style="56" customWidth="1"/>
    <col min="6135" max="6135" width="11.44140625" style="56" customWidth="1"/>
    <col min="6136" max="6136" width="10.88671875" style="56" customWidth="1"/>
    <col min="6137" max="6137" width="7.88671875" style="56" customWidth="1"/>
    <col min="6138" max="6138" width="9.5546875" style="56" customWidth="1"/>
    <col min="6139" max="6139" width="9" style="56" customWidth="1"/>
    <col min="6140" max="6140" width="0" style="56" hidden="1" customWidth="1"/>
    <col min="6141" max="6141" width="10.5546875" style="56" customWidth="1"/>
    <col min="6142" max="6142" width="9.5546875" style="56" customWidth="1"/>
    <col min="6143" max="6143" width="10" style="56" customWidth="1"/>
    <col min="6144" max="6144" width="9.33203125" style="56" customWidth="1"/>
    <col min="6145" max="6145" width="11.5546875" style="56" customWidth="1"/>
    <col min="6146" max="6146" width="0" style="56" hidden="1" customWidth="1"/>
    <col min="6147" max="6382" width="7.88671875" style="56"/>
    <col min="6383" max="6383" width="3.33203125" style="56" customWidth="1"/>
    <col min="6384" max="6384" width="10.33203125" style="56" customWidth="1"/>
    <col min="6385" max="6385" width="0" style="56" hidden="1" customWidth="1"/>
    <col min="6386" max="6386" width="19.5546875" style="56" customWidth="1"/>
    <col min="6387" max="6387" width="11.6640625" style="56" customWidth="1"/>
    <col min="6388" max="6388" width="48.44140625" style="56" customWidth="1"/>
    <col min="6389" max="6389" width="13.109375" style="56" customWidth="1"/>
    <col min="6390" max="6390" width="12.6640625" style="56" customWidth="1"/>
    <col min="6391" max="6391" width="11.44140625" style="56" customWidth="1"/>
    <col min="6392" max="6392" width="10.88671875" style="56" customWidth="1"/>
    <col min="6393" max="6393" width="7.88671875" style="56" customWidth="1"/>
    <col min="6394" max="6394" width="9.5546875" style="56" customWidth="1"/>
    <col min="6395" max="6395" width="9" style="56" customWidth="1"/>
    <col min="6396" max="6396" width="0" style="56" hidden="1" customWidth="1"/>
    <col min="6397" max="6397" width="10.5546875" style="56" customWidth="1"/>
    <col min="6398" max="6398" width="9.5546875" style="56" customWidth="1"/>
    <col min="6399" max="6399" width="10" style="56" customWidth="1"/>
    <col min="6400" max="6400" width="9.33203125" style="56" customWidth="1"/>
    <col min="6401" max="6401" width="11.5546875" style="56" customWidth="1"/>
    <col min="6402" max="6402" width="0" style="56" hidden="1" customWidth="1"/>
    <col min="6403" max="6638" width="7.88671875" style="56"/>
    <col min="6639" max="6639" width="3.33203125" style="56" customWidth="1"/>
    <col min="6640" max="6640" width="10.33203125" style="56" customWidth="1"/>
    <col min="6641" max="6641" width="0" style="56" hidden="1" customWidth="1"/>
    <col min="6642" max="6642" width="19.5546875" style="56" customWidth="1"/>
    <col min="6643" max="6643" width="11.6640625" style="56" customWidth="1"/>
    <col min="6644" max="6644" width="48.44140625" style="56" customWidth="1"/>
    <col min="6645" max="6645" width="13.109375" style="56" customWidth="1"/>
    <col min="6646" max="6646" width="12.6640625" style="56" customWidth="1"/>
    <col min="6647" max="6647" width="11.44140625" style="56" customWidth="1"/>
    <col min="6648" max="6648" width="10.88671875" style="56" customWidth="1"/>
    <col min="6649" max="6649" width="7.88671875" style="56" customWidth="1"/>
    <col min="6650" max="6650" width="9.5546875" style="56" customWidth="1"/>
    <col min="6651" max="6651" width="9" style="56" customWidth="1"/>
    <col min="6652" max="6652" width="0" style="56" hidden="1" customWidth="1"/>
    <col min="6653" max="6653" width="10.5546875" style="56" customWidth="1"/>
    <col min="6654" max="6654" width="9.5546875" style="56" customWidth="1"/>
    <col min="6655" max="6655" width="10" style="56" customWidth="1"/>
    <col min="6656" max="6656" width="9.33203125" style="56" customWidth="1"/>
    <col min="6657" max="6657" width="11.5546875" style="56" customWidth="1"/>
    <col min="6658" max="6658" width="0" style="56" hidden="1" customWidth="1"/>
    <col min="6659" max="6894" width="7.88671875" style="56"/>
    <col min="6895" max="6895" width="3.33203125" style="56" customWidth="1"/>
    <col min="6896" max="6896" width="10.33203125" style="56" customWidth="1"/>
    <col min="6897" max="6897" width="0" style="56" hidden="1" customWidth="1"/>
    <col min="6898" max="6898" width="19.5546875" style="56" customWidth="1"/>
    <col min="6899" max="6899" width="11.6640625" style="56" customWidth="1"/>
    <col min="6900" max="6900" width="48.44140625" style="56" customWidth="1"/>
    <col min="6901" max="6901" width="13.109375" style="56" customWidth="1"/>
    <col min="6902" max="6902" width="12.6640625" style="56" customWidth="1"/>
    <col min="6903" max="6903" width="11.44140625" style="56" customWidth="1"/>
    <col min="6904" max="6904" width="10.88671875" style="56" customWidth="1"/>
    <col min="6905" max="6905" width="7.88671875" style="56" customWidth="1"/>
    <col min="6906" max="6906" width="9.5546875" style="56" customWidth="1"/>
    <col min="6907" max="6907" width="9" style="56" customWidth="1"/>
    <col min="6908" max="6908" width="0" style="56" hidden="1" customWidth="1"/>
    <col min="6909" max="6909" width="10.5546875" style="56" customWidth="1"/>
    <col min="6910" max="6910" width="9.5546875" style="56" customWidth="1"/>
    <col min="6911" max="6911" width="10" style="56" customWidth="1"/>
    <col min="6912" max="6912" width="9.33203125" style="56" customWidth="1"/>
    <col min="6913" max="6913" width="11.5546875" style="56" customWidth="1"/>
    <col min="6914" max="6914" width="0" style="56" hidden="1" customWidth="1"/>
    <col min="6915" max="7150" width="7.88671875" style="56"/>
    <col min="7151" max="7151" width="3.33203125" style="56" customWidth="1"/>
    <col min="7152" max="7152" width="10.33203125" style="56" customWidth="1"/>
    <col min="7153" max="7153" width="0" style="56" hidden="1" customWidth="1"/>
    <col min="7154" max="7154" width="19.5546875" style="56" customWidth="1"/>
    <col min="7155" max="7155" width="11.6640625" style="56" customWidth="1"/>
    <col min="7156" max="7156" width="48.44140625" style="56" customWidth="1"/>
    <col min="7157" max="7157" width="13.109375" style="56" customWidth="1"/>
    <col min="7158" max="7158" width="12.6640625" style="56" customWidth="1"/>
    <col min="7159" max="7159" width="11.44140625" style="56" customWidth="1"/>
    <col min="7160" max="7160" width="10.88671875" style="56" customWidth="1"/>
    <col min="7161" max="7161" width="7.88671875" style="56" customWidth="1"/>
    <col min="7162" max="7162" width="9.5546875" style="56" customWidth="1"/>
    <col min="7163" max="7163" width="9" style="56" customWidth="1"/>
    <col min="7164" max="7164" width="0" style="56" hidden="1" customWidth="1"/>
    <col min="7165" max="7165" width="10.5546875" style="56" customWidth="1"/>
    <col min="7166" max="7166" width="9.5546875" style="56" customWidth="1"/>
    <col min="7167" max="7167" width="10" style="56" customWidth="1"/>
    <col min="7168" max="7168" width="9.33203125" style="56" customWidth="1"/>
    <col min="7169" max="7169" width="11.5546875" style="56" customWidth="1"/>
    <col min="7170" max="7170" width="0" style="56" hidden="1" customWidth="1"/>
    <col min="7171" max="7406" width="7.88671875" style="56"/>
    <col min="7407" max="7407" width="3.33203125" style="56" customWidth="1"/>
    <col min="7408" max="7408" width="10.33203125" style="56" customWidth="1"/>
    <col min="7409" max="7409" width="0" style="56" hidden="1" customWidth="1"/>
    <col min="7410" max="7410" width="19.5546875" style="56" customWidth="1"/>
    <col min="7411" max="7411" width="11.6640625" style="56" customWidth="1"/>
    <col min="7412" max="7412" width="48.44140625" style="56" customWidth="1"/>
    <col min="7413" max="7413" width="13.109375" style="56" customWidth="1"/>
    <col min="7414" max="7414" width="12.6640625" style="56" customWidth="1"/>
    <col min="7415" max="7415" width="11.44140625" style="56" customWidth="1"/>
    <col min="7416" max="7416" width="10.88671875" style="56" customWidth="1"/>
    <col min="7417" max="7417" width="7.88671875" style="56" customWidth="1"/>
    <col min="7418" max="7418" width="9.5546875" style="56" customWidth="1"/>
    <col min="7419" max="7419" width="9" style="56" customWidth="1"/>
    <col min="7420" max="7420" width="0" style="56" hidden="1" customWidth="1"/>
    <col min="7421" max="7421" width="10.5546875" style="56" customWidth="1"/>
    <col min="7422" max="7422" width="9.5546875" style="56" customWidth="1"/>
    <col min="7423" max="7423" width="10" style="56" customWidth="1"/>
    <col min="7424" max="7424" width="9.33203125" style="56" customWidth="1"/>
    <col min="7425" max="7425" width="11.5546875" style="56" customWidth="1"/>
    <col min="7426" max="7426" width="0" style="56" hidden="1" customWidth="1"/>
    <col min="7427" max="7662" width="7.88671875" style="56"/>
    <col min="7663" max="7663" width="3.33203125" style="56" customWidth="1"/>
    <col min="7664" max="7664" width="10.33203125" style="56" customWidth="1"/>
    <col min="7665" max="7665" width="0" style="56" hidden="1" customWidth="1"/>
    <col min="7666" max="7666" width="19.5546875" style="56" customWidth="1"/>
    <col min="7667" max="7667" width="11.6640625" style="56" customWidth="1"/>
    <col min="7668" max="7668" width="48.44140625" style="56" customWidth="1"/>
    <col min="7669" max="7669" width="13.109375" style="56" customWidth="1"/>
    <col min="7670" max="7670" width="12.6640625" style="56" customWidth="1"/>
    <col min="7671" max="7671" width="11.44140625" style="56" customWidth="1"/>
    <col min="7672" max="7672" width="10.88671875" style="56" customWidth="1"/>
    <col min="7673" max="7673" width="7.88671875" style="56" customWidth="1"/>
    <col min="7674" max="7674" width="9.5546875" style="56" customWidth="1"/>
    <col min="7675" max="7675" width="9" style="56" customWidth="1"/>
    <col min="7676" max="7676" width="0" style="56" hidden="1" customWidth="1"/>
    <col min="7677" max="7677" width="10.5546875" style="56" customWidth="1"/>
    <col min="7678" max="7678" width="9.5546875" style="56" customWidth="1"/>
    <col min="7679" max="7679" width="10" style="56" customWidth="1"/>
    <col min="7680" max="7680" width="9.33203125" style="56" customWidth="1"/>
    <col min="7681" max="7681" width="11.5546875" style="56" customWidth="1"/>
    <col min="7682" max="7682" width="0" style="56" hidden="1" customWidth="1"/>
    <col min="7683" max="7918" width="7.88671875" style="56"/>
    <col min="7919" max="7919" width="3.33203125" style="56" customWidth="1"/>
    <col min="7920" max="7920" width="10.33203125" style="56" customWidth="1"/>
    <col min="7921" max="7921" width="0" style="56" hidden="1" customWidth="1"/>
    <col min="7922" max="7922" width="19.5546875" style="56" customWidth="1"/>
    <col min="7923" max="7923" width="11.6640625" style="56" customWidth="1"/>
    <col min="7924" max="7924" width="48.44140625" style="56" customWidth="1"/>
    <col min="7925" max="7925" width="13.109375" style="56" customWidth="1"/>
    <col min="7926" max="7926" width="12.6640625" style="56" customWidth="1"/>
    <col min="7927" max="7927" width="11.44140625" style="56" customWidth="1"/>
    <col min="7928" max="7928" width="10.88671875" style="56" customWidth="1"/>
    <col min="7929" max="7929" width="7.88671875" style="56" customWidth="1"/>
    <col min="7930" max="7930" width="9.5546875" style="56" customWidth="1"/>
    <col min="7931" max="7931" width="9" style="56" customWidth="1"/>
    <col min="7932" max="7932" width="0" style="56" hidden="1" customWidth="1"/>
    <col min="7933" max="7933" width="10.5546875" style="56" customWidth="1"/>
    <col min="7934" max="7934" width="9.5546875" style="56" customWidth="1"/>
    <col min="7935" max="7935" width="10" style="56" customWidth="1"/>
    <col min="7936" max="7936" width="9.33203125" style="56" customWidth="1"/>
    <col min="7937" max="7937" width="11.5546875" style="56" customWidth="1"/>
    <col min="7938" max="7938" width="0" style="56" hidden="1" customWidth="1"/>
    <col min="7939" max="8174" width="7.88671875" style="56"/>
    <col min="8175" max="8175" width="3.33203125" style="56" customWidth="1"/>
    <col min="8176" max="8176" width="10.33203125" style="56" customWidth="1"/>
    <col min="8177" max="8177" width="0" style="56" hidden="1" customWidth="1"/>
    <col min="8178" max="8178" width="19.5546875" style="56" customWidth="1"/>
    <col min="8179" max="8179" width="11.6640625" style="56" customWidth="1"/>
    <col min="8180" max="8180" width="48.44140625" style="56" customWidth="1"/>
    <col min="8181" max="8181" width="13.109375" style="56" customWidth="1"/>
    <col min="8182" max="8182" width="12.6640625" style="56" customWidth="1"/>
    <col min="8183" max="8183" width="11.44140625" style="56" customWidth="1"/>
    <col min="8184" max="8184" width="10.88671875" style="56" customWidth="1"/>
    <col min="8185" max="8185" width="7.88671875" style="56" customWidth="1"/>
    <col min="8186" max="8186" width="9.5546875" style="56" customWidth="1"/>
    <col min="8187" max="8187" width="9" style="56" customWidth="1"/>
    <col min="8188" max="8188" width="0" style="56" hidden="1" customWidth="1"/>
    <col min="8189" max="8189" width="10.5546875" style="56" customWidth="1"/>
    <col min="8190" max="8190" width="9.5546875" style="56" customWidth="1"/>
    <col min="8191" max="8191" width="10" style="56" customWidth="1"/>
    <col min="8192" max="8192" width="9.33203125" style="56" customWidth="1"/>
    <col min="8193" max="8193" width="11.5546875" style="56" customWidth="1"/>
    <col min="8194" max="8194" width="0" style="56" hidden="1" customWidth="1"/>
    <col min="8195" max="8430" width="7.88671875" style="56"/>
    <col min="8431" max="8431" width="3.33203125" style="56" customWidth="1"/>
    <col min="8432" max="8432" width="10.33203125" style="56" customWidth="1"/>
    <col min="8433" max="8433" width="0" style="56" hidden="1" customWidth="1"/>
    <col min="8434" max="8434" width="19.5546875" style="56" customWidth="1"/>
    <col min="8435" max="8435" width="11.6640625" style="56" customWidth="1"/>
    <col min="8436" max="8436" width="48.44140625" style="56" customWidth="1"/>
    <col min="8437" max="8437" width="13.109375" style="56" customWidth="1"/>
    <col min="8438" max="8438" width="12.6640625" style="56" customWidth="1"/>
    <col min="8439" max="8439" width="11.44140625" style="56" customWidth="1"/>
    <col min="8440" max="8440" width="10.88671875" style="56" customWidth="1"/>
    <col min="8441" max="8441" width="7.88671875" style="56" customWidth="1"/>
    <col min="8442" max="8442" width="9.5546875" style="56" customWidth="1"/>
    <col min="8443" max="8443" width="9" style="56" customWidth="1"/>
    <col min="8444" max="8444" width="0" style="56" hidden="1" customWidth="1"/>
    <col min="8445" max="8445" width="10.5546875" style="56" customWidth="1"/>
    <col min="8446" max="8446" width="9.5546875" style="56" customWidth="1"/>
    <col min="8447" max="8447" width="10" style="56" customWidth="1"/>
    <col min="8448" max="8448" width="9.33203125" style="56" customWidth="1"/>
    <col min="8449" max="8449" width="11.5546875" style="56" customWidth="1"/>
    <col min="8450" max="8450" width="0" style="56" hidden="1" customWidth="1"/>
    <col min="8451" max="8686" width="7.88671875" style="56"/>
    <col min="8687" max="8687" width="3.33203125" style="56" customWidth="1"/>
    <col min="8688" max="8688" width="10.33203125" style="56" customWidth="1"/>
    <col min="8689" max="8689" width="0" style="56" hidden="1" customWidth="1"/>
    <col min="8690" max="8690" width="19.5546875" style="56" customWidth="1"/>
    <col min="8691" max="8691" width="11.6640625" style="56" customWidth="1"/>
    <col min="8692" max="8692" width="48.44140625" style="56" customWidth="1"/>
    <col min="8693" max="8693" width="13.109375" style="56" customWidth="1"/>
    <col min="8694" max="8694" width="12.6640625" style="56" customWidth="1"/>
    <col min="8695" max="8695" width="11.44140625" style="56" customWidth="1"/>
    <col min="8696" max="8696" width="10.88671875" style="56" customWidth="1"/>
    <col min="8697" max="8697" width="7.88671875" style="56" customWidth="1"/>
    <col min="8698" max="8698" width="9.5546875" style="56" customWidth="1"/>
    <col min="8699" max="8699" width="9" style="56" customWidth="1"/>
    <col min="8700" max="8700" width="0" style="56" hidden="1" customWidth="1"/>
    <col min="8701" max="8701" width="10.5546875" style="56" customWidth="1"/>
    <col min="8702" max="8702" width="9.5546875" style="56" customWidth="1"/>
    <col min="8703" max="8703" width="10" style="56" customWidth="1"/>
    <col min="8704" max="8704" width="9.33203125" style="56" customWidth="1"/>
    <col min="8705" max="8705" width="11.5546875" style="56" customWidth="1"/>
    <col min="8706" max="8706" width="0" style="56" hidden="1" customWidth="1"/>
    <col min="8707" max="8942" width="7.88671875" style="56"/>
    <col min="8943" max="8943" width="3.33203125" style="56" customWidth="1"/>
    <col min="8944" max="8944" width="10.33203125" style="56" customWidth="1"/>
    <col min="8945" max="8945" width="0" style="56" hidden="1" customWidth="1"/>
    <col min="8946" max="8946" width="19.5546875" style="56" customWidth="1"/>
    <col min="8947" max="8947" width="11.6640625" style="56" customWidth="1"/>
    <col min="8948" max="8948" width="48.44140625" style="56" customWidth="1"/>
    <col min="8949" max="8949" width="13.109375" style="56" customWidth="1"/>
    <col min="8950" max="8950" width="12.6640625" style="56" customWidth="1"/>
    <col min="8951" max="8951" width="11.44140625" style="56" customWidth="1"/>
    <col min="8952" max="8952" width="10.88671875" style="56" customWidth="1"/>
    <col min="8953" max="8953" width="7.88671875" style="56" customWidth="1"/>
    <col min="8954" max="8954" width="9.5546875" style="56" customWidth="1"/>
    <col min="8955" max="8955" width="9" style="56" customWidth="1"/>
    <col min="8956" max="8956" width="0" style="56" hidden="1" customWidth="1"/>
    <col min="8957" max="8957" width="10.5546875" style="56" customWidth="1"/>
    <col min="8958" max="8958" width="9.5546875" style="56" customWidth="1"/>
    <col min="8959" max="8959" width="10" style="56" customWidth="1"/>
    <col min="8960" max="8960" width="9.33203125" style="56" customWidth="1"/>
    <col min="8961" max="8961" width="11.5546875" style="56" customWidth="1"/>
    <col min="8962" max="8962" width="0" style="56" hidden="1" customWidth="1"/>
    <col min="8963" max="9198" width="7.88671875" style="56"/>
    <col min="9199" max="9199" width="3.33203125" style="56" customWidth="1"/>
    <col min="9200" max="9200" width="10.33203125" style="56" customWidth="1"/>
    <col min="9201" max="9201" width="0" style="56" hidden="1" customWidth="1"/>
    <col min="9202" max="9202" width="19.5546875" style="56" customWidth="1"/>
    <col min="9203" max="9203" width="11.6640625" style="56" customWidth="1"/>
    <col min="9204" max="9204" width="48.44140625" style="56" customWidth="1"/>
    <col min="9205" max="9205" width="13.109375" style="56" customWidth="1"/>
    <col min="9206" max="9206" width="12.6640625" style="56" customWidth="1"/>
    <col min="9207" max="9207" width="11.44140625" style="56" customWidth="1"/>
    <col min="9208" max="9208" width="10.88671875" style="56" customWidth="1"/>
    <col min="9209" max="9209" width="7.88671875" style="56" customWidth="1"/>
    <col min="9210" max="9210" width="9.5546875" style="56" customWidth="1"/>
    <col min="9211" max="9211" width="9" style="56" customWidth="1"/>
    <col min="9212" max="9212" width="0" style="56" hidden="1" customWidth="1"/>
    <col min="9213" max="9213" width="10.5546875" style="56" customWidth="1"/>
    <col min="9214" max="9214" width="9.5546875" style="56" customWidth="1"/>
    <col min="9215" max="9215" width="10" style="56" customWidth="1"/>
    <col min="9216" max="9216" width="9.33203125" style="56" customWidth="1"/>
    <col min="9217" max="9217" width="11.5546875" style="56" customWidth="1"/>
    <col min="9218" max="9218" width="0" style="56" hidden="1" customWidth="1"/>
    <col min="9219" max="9454" width="7.88671875" style="56"/>
    <col min="9455" max="9455" width="3.33203125" style="56" customWidth="1"/>
    <col min="9456" max="9456" width="10.33203125" style="56" customWidth="1"/>
    <col min="9457" max="9457" width="0" style="56" hidden="1" customWidth="1"/>
    <col min="9458" max="9458" width="19.5546875" style="56" customWidth="1"/>
    <col min="9459" max="9459" width="11.6640625" style="56" customWidth="1"/>
    <col min="9460" max="9460" width="48.44140625" style="56" customWidth="1"/>
    <col min="9461" max="9461" width="13.109375" style="56" customWidth="1"/>
    <col min="9462" max="9462" width="12.6640625" style="56" customWidth="1"/>
    <col min="9463" max="9463" width="11.44140625" style="56" customWidth="1"/>
    <col min="9464" max="9464" width="10.88671875" style="56" customWidth="1"/>
    <col min="9465" max="9465" width="7.88671875" style="56" customWidth="1"/>
    <col min="9466" max="9466" width="9.5546875" style="56" customWidth="1"/>
    <col min="9467" max="9467" width="9" style="56" customWidth="1"/>
    <col min="9468" max="9468" width="0" style="56" hidden="1" customWidth="1"/>
    <col min="9469" max="9469" width="10.5546875" style="56" customWidth="1"/>
    <col min="9470" max="9470" width="9.5546875" style="56" customWidth="1"/>
    <col min="9471" max="9471" width="10" style="56" customWidth="1"/>
    <col min="9472" max="9472" width="9.33203125" style="56" customWidth="1"/>
    <col min="9473" max="9473" width="11.5546875" style="56" customWidth="1"/>
    <col min="9474" max="9474" width="0" style="56" hidden="1" customWidth="1"/>
    <col min="9475" max="9710" width="7.88671875" style="56"/>
    <col min="9711" max="9711" width="3.33203125" style="56" customWidth="1"/>
    <col min="9712" max="9712" width="10.33203125" style="56" customWidth="1"/>
    <col min="9713" max="9713" width="0" style="56" hidden="1" customWidth="1"/>
    <col min="9714" max="9714" width="19.5546875" style="56" customWidth="1"/>
    <col min="9715" max="9715" width="11.6640625" style="56" customWidth="1"/>
    <col min="9716" max="9716" width="48.44140625" style="56" customWidth="1"/>
    <col min="9717" max="9717" width="13.109375" style="56" customWidth="1"/>
    <col min="9718" max="9718" width="12.6640625" style="56" customWidth="1"/>
    <col min="9719" max="9719" width="11.44140625" style="56" customWidth="1"/>
    <col min="9720" max="9720" width="10.88671875" style="56" customWidth="1"/>
    <col min="9721" max="9721" width="7.88671875" style="56" customWidth="1"/>
    <col min="9722" max="9722" width="9.5546875" style="56" customWidth="1"/>
    <col min="9723" max="9723" width="9" style="56" customWidth="1"/>
    <col min="9724" max="9724" width="0" style="56" hidden="1" customWidth="1"/>
    <col min="9725" max="9725" width="10.5546875" style="56" customWidth="1"/>
    <col min="9726" max="9726" width="9.5546875" style="56" customWidth="1"/>
    <col min="9727" max="9727" width="10" style="56" customWidth="1"/>
    <col min="9728" max="9728" width="9.33203125" style="56" customWidth="1"/>
    <col min="9729" max="9729" width="11.5546875" style="56" customWidth="1"/>
    <col min="9730" max="9730" width="0" style="56" hidden="1" customWidth="1"/>
    <col min="9731" max="9966" width="7.88671875" style="56"/>
    <col min="9967" max="9967" width="3.33203125" style="56" customWidth="1"/>
    <col min="9968" max="9968" width="10.33203125" style="56" customWidth="1"/>
    <col min="9969" max="9969" width="0" style="56" hidden="1" customWidth="1"/>
    <col min="9970" max="9970" width="19.5546875" style="56" customWidth="1"/>
    <col min="9971" max="9971" width="11.6640625" style="56" customWidth="1"/>
    <col min="9972" max="9972" width="48.44140625" style="56" customWidth="1"/>
    <col min="9973" max="9973" width="13.109375" style="56" customWidth="1"/>
    <col min="9974" max="9974" width="12.6640625" style="56" customWidth="1"/>
    <col min="9975" max="9975" width="11.44140625" style="56" customWidth="1"/>
    <col min="9976" max="9976" width="10.88671875" style="56" customWidth="1"/>
    <col min="9977" max="9977" width="7.88671875" style="56" customWidth="1"/>
    <col min="9978" max="9978" width="9.5546875" style="56" customWidth="1"/>
    <col min="9979" max="9979" width="9" style="56" customWidth="1"/>
    <col min="9980" max="9980" width="0" style="56" hidden="1" customWidth="1"/>
    <col min="9981" max="9981" width="10.5546875" style="56" customWidth="1"/>
    <col min="9982" max="9982" width="9.5546875" style="56" customWidth="1"/>
    <col min="9983" max="9983" width="10" style="56" customWidth="1"/>
    <col min="9984" max="9984" width="9.33203125" style="56" customWidth="1"/>
    <col min="9985" max="9985" width="11.5546875" style="56" customWidth="1"/>
    <col min="9986" max="9986" width="0" style="56" hidden="1" customWidth="1"/>
    <col min="9987" max="10222" width="7.88671875" style="56"/>
    <col min="10223" max="10223" width="3.33203125" style="56" customWidth="1"/>
    <col min="10224" max="10224" width="10.33203125" style="56" customWidth="1"/>
    <col min="10225" max="10225" width="0" style="56" hidden="1" customWidth="1"/>
    <col min="10226" max="10226" width="19.5546875" style="56" customWidth="1"/>
    <col min="10227" max="10227" width="11.6640625" style="56" customWidth="1"/>
    <col min="10228" max="10228" width="48.44140625" style="56" customWidth="1"/>
    <col min="10229" max="10229" width="13.109375" style="56" customWidth="1"/>
    <col min="10230" max="10230" width="12.6640625" style="56" customWidth="1"/>
    <col min="10231" max="10231" width="11.44140625" style="56" customWidth="1"/>
    <col min="10232" max="10232" width="10.88671875" style="56" customWidth="1"/>
    <col min="10233" max="10233" width="7.88671875" style="56" customWidth="1"/>
    <col min="10234" max="10234" width="9.5546875" style="56" customWidth="1"/>
    <col min="10235" max="10235" width="9" style="56" customWidth="1"/>
    <col min="10236" max="10236" width="0" style="56" hidden="1" customWidth="1"/>
    <col min="10237" max="10237" width="10.5546875" style="56" customWidth="1"/>
    <col min="10238" max="10238" width="9.5546875" style="56" customWidth="1"/>
    <col min="10239" max="10239" width="10" style="56" customWidth="1"/>
    <col min="10240" max="10240" width="9.33203125" style="56" customWidth="1"/>
    <col min="10241" max="10241" width="11.5546875" style="56" customWidth="1"/>
    <col min="10242" max="10242" width="0" style="56" hidden="1" customWidth="1"/>
    <col min="10243" max="10478" width="7.88671875" style="56"/>
    <col min="10479" max="10479" width="3.33203125" style="56" customWidth="1"/>
    <col min="10480" max="10480" width="10.33203125" style="56" customWidth="1"/>
    <col min="10481" max="10481" width="0" style="56" hidden="1" customWidth="1"/>
    <col min="10482" max="10482" width="19.5546875" style="56" customWidth="1"/>
    <col min="10483" max="10483" width="11.6640625" style="56" customWidth="1"/>
    <col min="10484" max="10484" width="48.44140625" style="56" customWidth="1"/>
    <col min="10485" max="10485" width="13.109375" style="56" customWidth="1"/>
    <col min="10486" max="10486" width="12.6640625" style="56" customWidth="1"/>
    <col min="10487" max="10487" width="11.44140625" style="56" customWidth="1"/>
    <col min="10488" max="10488" width="10.88671875" style="56" customWidth="1"/>
    <col min="10489" max="10489" width="7.88671875" style="56" customWidth="1"/>
    <col min="10490" max="10490" width="9.5546875" style="56" customWidth="1"/>
    <col min="10491" max="10491" width="9" style="56" customWidth="1"/>
    <col min="10492" max="10492" width="0" style="56" hidden="1" customWidth="1"/>
    <col min="10493" max="10493" width="10.5546875" style="56" customWidth="1"/>
    <col min="10494" max="10494" width="9.5546875" style="56" customWidth="1"/>
    <col min="10495" max="10495" width="10" style="56" customWidth="1"/>
    <col min="10496" max="10496" width="9.33203125" style="56" customWidth="1"/>
    <col min="10497" max="10497" width="11.5546875" style="56" customWidth="1"/>
    <col min="10498" max="10498" width="0" style="56" hidden="1" customWidth="1"/>
    <col min="10499" max="10734" width="7.88671875" style="56"/>
    <col min="10735" max="10735" width="3.33203125" style="56" customWidth="1"/>
    <col min="10736" max="10736" width="10.33203125" style="56" customWidth="1"/>
    <col min="10737" max="10737" width="0" style="56" hidden="1" customWidth="1"/>
    <col min="10738" max="10738" width="19.5546875" style="56" customWidth="1"/>
    <col min="10739" max="10739" width="11.6640625" style="56" customWidth="1"/>
    <col min="10740" max="10740" width="48.44140625" style="56" customWidth="1"/>
    <col min="10741" max="10741" width="13.109375" style="56" customWidth="1"/>
    <col min="10742" max="10742" width="12.6640625" style="56" customWidth="1"/>
    <col min="10743" max="10743" width="11.44140625" style="56" customWidth="1"/>
    <col min="10744" max="10744" width="10.88671875" style="56" customWidth="1"/>
    <col min="10745" max="10745" width="7.88671875" style="56" customWidth="1"/>
    <col min="10746" max="10746" width="9.5546875" style="56" customWidth="1"/>
    <col min="10747" max="10747" width="9" style="56" customWidth="1"/>
    <col min="10748" max="10748" width="0" style="56" hidden="1" customWidth="1"/>
    <col min="10749" max="10749" width="10.5546875" style="56" customWidth="1"/>
    <col min="10750" max="10750" width="9.5546875" style="56" customWidth="1"/>
    <col min="10751" max="10751" width="10" style="56" customWidth="1"/>
    <col min="10752" max="10752" width="9.33203125" style="56" customWidth="1"/>
    <col min="10753" max="10753" width="11.5546875" style="56" customWidth="1"/>
    <col min="10754" max="10754" width="0" style="56" hidden="1" customWidth="1"/>
    <col min="10755" max="10990" width="7.88671875" style="56"/>
    <col min="10991" max="10991" width="3.33203125" style="56" customWidth="1"/>
    <col min="10992" max="10992" width="10.33203125" style="56" customWidth="1"/>
    <col min="10993" max="10993" width="0" style="56" hidden="1" customWidth="1"/>
    <col min="10994" max="10994" width="19.5546875" style="56" customWidth="1"/>
    <col min="10995" max="10995" width="11.6640625" style="56" customWidth="1"/>
    <col min="10996" max="10996" width="48.44140625" style="56" customWidth="1"/>
    <col min="10997" max="10997" width="13.109375" style="56" customWidth="1"/>
    <col min="10998" max="10998" width="12.6640625" style="56" customWidth="1"/>
    <col min="10999" max="10999" width="11.44140625" style="56" customWidth="1"/>
    <col min="11000" max="11000" width="10.88671875" style="56" customWidth="1"/>
    <col min="11001" max="11001" width="7.88671875" style="56" customWidth="1"/>
    <col min="11002" max="11002" width="9.5546875" style="56" customWidth="1"/>
    <col min="11003" max="11003" width="9" style="56" customWidth="1"/>
    <col min="11004" max="11004" width="0" style="56" hidden="1" customWidth="1"/>
    <col min="11005" max="11005" width="10.5546875" style="56" customWidth="1"/>
    <col min="11006" max="11006" width="9.5546875" style="56" customWidth="1"/>
    <col min="11007" max="11007" width="10" style="56" customWidth="1"/>
    <col min="11008" max="11008" width="9.33203125" style="56" customWidth="1"/>
    <col min="11009" max="11009" width="11.5546875" style="56" customWidth="1"/>
    <col min="11010" max="11010" width="0" style="56" hidden="1" customWidth="1"/>
    <col min="11011" max="11246" width="7.88671875" style="56"/>
    <col min="11247" max="11247" width="3.33203125" style="56" customWidth="1"/>
    <col min="11248" max="11248" width="10.33203125" style="56" customWidth="1"/>
    <col min="11249" max="11249" width="0" style="56" hidden="1" customWidth="1"/>
    <col min="11250" max="11250" width="19.5546875" style="56" customWidth="1"/>
    <col min="11251" max="11251" width="11.6640625" style="56" customWidth="1"/>
    <col min="11252" max="11252" width="48.44140625" style="56" customWidth="1"/>
    <col min="11253" max="11253" width="13.109375" style="56" customWidth="1"/>
    <col min="11254" max="11254" width="12.6640625" style="56" customWidth="1"/>
    <col min="11255" max="11255" width="11.44140625" style="56" customWidth="1"/>
    <col min="11256" max="11256" width="10.88671875" style="56" customWidth="1"/>
    <col min="11257" max="11257" width="7.88671875" style="56" customWidth="1"/>
    <col min="11258" max="11258" width="9.5546875" style="56" customWidth="1"/>
    <col min="11259" max="11259" width="9" style="56" customWidth="1"/>
    <col min="11260" max="11260" width="0" style="56" hidden="1" customWidth="1"/>
    <col min="11261" max="11261" width="10.5546875" style="56" customWidth="1"/>
    <col min="11262" max="11262" width="9.5546875" style="56" customWidth="1"/>
    <col min="11263" max="11263" width="10" style="56" customWidth="1"/>
    <col min="11264" max="11264" width="9.33203125" style="56" customWidth="1"/>
    <col min="11265" max="11265" width="11.5546875" style="56" customWidth="1"/>
    <col min="11266" max="11266" width="0" style="56" hidden="1" customWidth="1"/>
    <col min="11267" max="11502" width="7.88671875" style="56"/>
    <col min="11503" max="11503" width="3.33203125" style="56" customWidth="1"/>
    <col min="11504" max="11504" width="10.33203125" style="56" customWidth="1"/>
    <col min="11505" max="11505" width="0" style="56" hidden="1" customWidth="1"/>
    <col min="11506" max="11506" width="19.5546875" style="56" customWidth="1"/>
    <col min="11507" max="11507" width="11.6640625" style="56" customWidth="1"/>
    <col min="11508" max="11508" width="48.44140625" style="56" customWidth="1"/>
    <col min="11509" max="11509" width="13.109375" style="56" customWidth="1"/>
    <col min="11510" max="11510" width="12.6640625" style="56" customWidth="1"/>
    <col min="11511" max="11511" width="11.44140625" style="56" customWidth="1"/>
    <col min="11512" max="11512" width="10.88671875" style="56" customWidth="1"/>
    <col min="11513" max="11513" width="7.88671875" style="56" customWidth="1"/>
    <col min="11514" max="11514" width="9.5546875" style="56" customWidth="1"/>
    <col min="11515" max="11515" width="9" style="56" customWidth="1"/>
    <col min="11516" max="11516" width="0" style="56" hidden="1" customWidth="1"/>
    <col min="11517" max="11517" width="10.5546875" style="56" customWidth="1"/>
    <col min="11518" max="11518" width="9.5546875" style="56" customWidth="1"/>
    <col min="11519" max="11519" width="10" style="56" customWidth="1"/>
    <col min="11520" max="11520" width="9.33203125" style="56" customWidth="1"/>
    <col min="11521" max="11521" width="11.5546875" style="56" customWidth="1"/>
    <col min="11522" max="11522" width="0" style="56" hidden="1" customWidth="1"/>
    <col min="11523" max="11758" width="7.88671875" style="56"/>
    <col min="11759" max="11759" width="3.33203125" style="56" customWidth="1"/>
    <col min="11760" max="11760" width="10.33203125" style="56" customWidth="1"/>
    <col min="11761" max="11761" width="0" style="56" hidden="1" customWidth="1"/>
    <col min="11762" max="11762" width="19.5546875" style="56" customWidth="1"/>
    <col min="11763" max="11763" width="11.6640625" style="56" customWidth="1"/>
    <col min="11764" max="11764" width="48.44140625" style="56" customWidth="1"/>
    <col min="11765" max="11765" width="13.109375" style="56" customWidth="1"/>
    <col min="11766" max="11766" width="12.6640625" style="56" customWidth="1"/>
    <col min="11767" max="11767" width="11.44140625" style="56" customWidth="1"/>
    <col min="11768" max="11768" width="10.88671875" style="56" customWidth="1"/>
    <col min="11769" max="11769" width="7.88671875" style="56" customWidth="1"/>
    <col min="11770" max="11770" width="9.5546875" style="56" customWidth="1"/>
    <col min="11771" max="11771" width="9" style="56" customWidth="1"/>
    <col min="11772" max="11772" width="0" style="56" hidden="1" customWidth="1"/>
    <col min="11773" max="11773" width="10.5546875" style="56" customWidth="1"/>
    <col min="11774" max="11774" width="9.5546875" style="56" customWidth="1"/>
    <col min="11775" max="11775" width="10" style="56" customWidth="1"/>
    <col min="11776" max="11776" width="9.33203125" style="56" customWidth="1"/>
    <col min="11777" max="11777" width="11.5546875" style="56" customWidth="1"/>
    <col min="11778" max="11778" width="0" style="56" hidden="1" customWidth="1"/>
    <col min="11779" max="12014" width="7.88671875" style="56"/>
    <col min="12015" max="12015" width="3.33203125" style="56" customWidth="1"/>
    <col min="12016" max="12016" width="10.33203125" style="56" customWidth="1"/>
    <col min="12017" max="12017" width="0" style="56" hidden="1" customWidth="1"/>
    <col min="12018" max="12018" width="19.5546875" style="56" customWidth="1"/>
    <col min="12019" max="12019" width="11.6640625" style="56" customWidth="1"/>
    <col min="12020" max="12020" width="48.44140625" style="56" customWidth="1"/>
    <col min="12021" max="12021" width="13.109375" style="56" customWidth="1"/>
    <col min="12022" max="12022" width="12.6640625" style="56" customWidth="1"/>
    <col min="12023" max="12023" width="11.44140625" style="56" customWidth="1"/>
    <col min="12024" max="12024" width="10.88671875" style="56" customWidth="1"/>
    <col min="12025" max="12025" width="7.88671875" style="56" customWidth="1"/>
    <col min="12026" max="12026" width="9.5546875" style="56" customWidth="1"/>
    <col min="12027" max="12027" width="9" style="56" customWidth="1"/>
    <col min="12028" max="12028" width="0" style="56" hidden="1" customWidth="1"/>
    <col min="12029" max="12029" width="10.5546875" style="56" customWidth="1"/>
    <col min="12030" max="12030" width="9.5546875" style="56" customWidth="1"/>
    <col min="12031" max="12031" width="10" style="56" customWidth="1"/>
    <col min="12032" max="12032" width="9.33203125" style="56" customWidth="1"/>
    <col min="12033" max="12033" width="11.5546875" style="56" customWidth="1"/>
    <col min="12034" max="12034" width="0" style="56" hidden="1" customWidth="1"/>
    <col min="12035" max="12270" width="7.88671875" style="56"/>
    <col min="12271" max="12271" width="3.33203125" style="56" customWidth="1"/>
    <col min="12272" max="12272" width="10.33203125" style="56" customWidth="1"/>
    <col min="12273" max="12273" width="0" style="56" hidden="1" customWidth="1"/>
    <col min="12274" max="12274" width="19.5546875" style="56" customWidth="1"/>
    <col min="12275" max="12275" width="11.6640625" style="56" customWidth="1"/>
    <col min="12276" max="12276" width="48.44140625" style="56" customWidth="1"/>
    <col min="12277" max="12277" width="13.109375" style="56" customWidth="1"/>
    <col min="12278" max="12278" width="12.6640625" style="56" customWidth="1"/>
    <col min="12279" max="12279" width="11.44140625" style="56" customWidth="1"/>
    <col min="12280" max="12280" width="10.88671875" style="56" customWidth="1"/>
    <col min="12281" max="12281" width="7.88671875" style="56" customWidth="1"/>
    <col min="12282" max="12282" width="9.5546875" style="56" customWidth="1"/>
    <col min="12283" max="12283" width="9" style="56" customWidth="1"/>
    <col min="12284" max="12284" width="0" style="56" hidden="1" customWidth="1"/>
    <col min="12285" max="12285" width="10.5546875" style="56" customWidth="1"/>
    <col min="12286" max="12286" width="9.5546875" style="56" customWidth="1"/>
    <col min="12287" max="12287" width="10" style="56" customWidth="1"/>
    <col min="12288" max="12288" width="9.33203125" style="56" customWidth="1"/>
    <col min="12289" max="12289" width="11.5546875" style="56" customWidth="1"/>
    <col min="12290" max="12290" width="0" style="56" hidden="1" customWidth="1"/>
    <col min="12291" max="12526" width="7.88671875" style="56"/>
    <col min="12527" max="12527" width="3.33203125" style="56" customWidth="1"/>
    <col min="12528" max="12528" width="10.33203125" style="56" customWidth="1"/>
    <col min="12529" max="12529" width="0" style="56" hidden="1" customWidth="1"/>
    <col min="12530" max="12530" width="19.5546875" style="56" customWidth="1"/>
    <col min="12531" max="12531" width="11.6640625" style="56" customWidth="1"/>
    <col min="12532" max="12532" width="48.44140625" style="56" customWidth="1"/>
    <col min="12533" max="12533" width="13.109375" style="56" customWidth="1"/>
    <col min="12534" max="12534" width="12.6640625" style="56" customWidth="1"/>
    <col min="12535" max="12535" width="11.44140625" style="56" customWidth="1"/>
    <col min="12536" max="12536" width="10.88671875" style="56" customWidth="1"/>
    <col min="12537" max="12537" width="7.88671875" style="56" customWidth="1"/>
    <col min="12538" max="12538" width="9.5546875" style="56" customWidth="1"/>
    <col min="12539" max="12539" width="9" style="56" customWidth="1"/>
    <col min="12540" max="12540" width="0" style="56" hidden="1" customWidth="1"/>
    <col min="12541" max="12541" width="10.5546875" style="56" customWidth="1"/>
    <col min="12542" max="12542" width="9.5546875" style="56" customWidth="1"/>
    <col min="12543" max="12543" width="10" style="56" customWidth="1"/>
    <col min="12544" max="12544" width="9.33203125" style="56" customWidth="1"/>
    <col min="12545" max="12545" width="11.5546875" style="56" customWidth="1"/>
    <col min="12546" max="12546" width="0" style="56" hidden="1" customWidth="1"/>
    <col min="12547" max="12782" width="7.88671875" style="56"/>
    <col min="12783" max="12783" width="3.33203125" style="56" customWidth="1"/>
    <col min="12784" max="12784" width="10.33203125" style="56" customWidth="1"/>
    <col min="12785" max="12785" width="0" style="56" hidden="1" customWidth="1"/>
    <col min="12786" max="12786" width="19.5546875" style="56" customWidth="1"/>
    <col min="12787" max="12787" width="11.6640625" style="56" customWidth="1"/>
    <col min="12788" max="12788" width="48.44140625" style="56" customWidth="1"/>
    <col min="12789" max="12789" width="13.109375" style="56" customWidth="1"/>
    <col min="12790" max="12790" width="12.6640625" style="56" customWidth="1"/>
    <col min="12791" max="12791" width="11.44140625" style="56" customWidth="1"/>
    <col min="12792" max="12792" width="10.88671875" style="56" customWidth="1"/>
    <col min="12793" max="12793" width="7.88671875" style="56" customWidth="1"/>
    <col min="12794" max="12794" width="9.5546875" style="56" customWidth="1"/>
    <col min="12795" max="12795" width="9" style="56" customWidth="1"/>
    <col min="12796" max="12796" width="0" style="56" hidden="1" customWidth="1"/>
    <col min="12797" max="12797" width="10.5546875" style="56" customWidth="1"/>
    <col min="12798" max="12798" width="9.5546875" style="56" customWidth="1"/>
    <col min="12799" max="12799" width="10" style="56" customWidth="1"/>
    <col min="12800" max="12800" width="9.33203125" style="56" customWidth="1"/>
    <col min="12801" max="12801" width="11.5546875" style="56" customWidth="1"/>
    <col min="12802" max="12802" width="0" style="56" hidden="1" customWidth="1"/>
    <col min="12803" max="13038" width="7.88671875" style="56"/>
    <col min="13039" max="13039" width="3.33203125" style="56" customWidth="1"/>
    <col min="13040" max="13040" width="10.33203125" style="56" customWidth="1"/>
    <col min="13041" max="13041" width="0" style="56" hidden="1" customWidth="1"/>
    <col min="13042" max="13042" width="19.5546875" style="56" customWidth="1"/>
    <col min="13043" max="13043" width="11.6640625" style="56" customWidth="1"/>
    <col min="13044" max="13044" width="48.44140625" style="56" customWidth="1"/>
    <col min="13045" max="13045" width="13.109375" style="56" customWidth="1"/>
    <col min="13046" max="13046" width="12.6640625" style="56" customWidth="1"/>
    <col min="13047" max="13047" width="11.44140625" style="56" customWidth="1"/>
    <col min="13048" max="13048" width="10.88671875" style="56" customWidth="1"/>
    <col min="13049" max="13049" width="7.88671875" style="56" customWidth="1"/>
    <col min="13050" max="13050" width="9.5546875" style="56" customWidth="1"/>
    <col min="13051" max="13051" width="9" style="56" customWidth="1"/>
    <col min="13052" max="13052" width="0" style="56" hidden="1" customWidth="1"/>
    <col min="13053" max="13053" width="10.5546875" style="56" customWidth="1"/>
    <col min="13054" max="13054" width="9.5546875" style="56" customWidth="1"/>
    <col min="13055" max="13055" width="10" style="56" customWidth="1"/>
    <col min="13056" max="13056" width="9.33203125" style="56" customWidth="1"/>
    <col min="13057" max="13057" width="11.5546875" style="56" customWidth="1"/>
    <col min="13058" max="13058" width="0" style="56" hidden="1" customWidth="1"/>
    <col min="13059" max="13294" width="7.88671875" style="56"/>
    <col min="13295" max="13295" width="3.33203125" style="56" customWidth="1"/>
    <col min="13296" max="13296" width="10.33203125" style="56" customWidth="1"/>
    <col min="13297" max="13297" width="0" style="56" hidden="1" customWidth="1"/>
    <col min="13298" max="13298" width="19.5546875" style="56" customWidth="1"/>
    <col min="13299" max="13299" width="11.6640625" style="56" customWidth="1"/>
    <col min="13300" max="13300" width="48.44140625" style="56" customWidth="1"/>
    <col min="13301" max="13301" width="13.109375" style="56" customWidth="1"/>
    <col min="13302" max="13302" width="12.6640625" style="56" customWidth="1"/>
    <col min="13303" max="13303" width="11.44140625" style="56" customWidth="1"/>
    <col min="13304" max="13304" width="10.88671875" style="56" customWidth="1"/>
    <col min="13305" max="13305" width="7.88671875" style="56" customWidth="1"/>
    <col min="13306" max="13306" width="9.5546875" style="56" customWidth="1"/>
    <col min="13307" max="13307" width="9" style="56" customWidth="1"/>
    <col min="13308" max="13308" width="0" style="56" hidden="1" customWidth="1"/>
    <col min="13309" max="13309" width="10.5546875" style="56" customWidth="1"/>
    <col min="13310" max="13310" width="9.5546875" style="56" customWidth="1"/>
    <col min="13311" max="13311" width="10" style="56" customWidth="1"/>
    <col min="13312" max="13312" width="9.33203125" style="56" customWidth="1"/>
    <col min="13313" max="13313" width="11.5546875" style="56" customWidth="1"/>
    <col min="13314" max="13314" width="0" style="56" hidden="1" customWidth="1"/>
    <col min="13315" max="13550" width="7.88671875" style="56"/>
    <col min="13551" max="13551" width="3.33203125" style="56" customWidth="1"/>
    <col min="13552" max="13552" width="10.33203125" style="56" customWidth="1"/>
    <col min="13553" max="13553" width="0" style="56" hidden="1" customWidth="1"/>
    <col min="13554" max="13554" width="19.5546875" style="56" customWidth="1"/>
    <col min="13555" max="13555" width="11.6640625" style="56" customWidth="1"/>
    <col min="13556" max="13556" width="48.44140625" style="56" customWidth="1"/>
    <col min="13557" max="13557" width="13.109375" style="56" customWidth="1"/>
    <col min="13558" max="13558" width="12.6640625" style="56" customWidth="1"/>
    <col min="13559" max="13559" width="11.44140625" style="56" customWidth="1"/>
    <col min="13560" max="13560" width="10.88671875" style="56" customWidth="1"/>
    <col min="13561" max="13561" width="7.88671875" style="56" customWidth="1"/>
    <col min="13562" max="13562" width="9.5546875" style="56" customWidth="1"/>
    <col min="13563" max="13563" width="9" style="56" customWidth="1"/>
    <col min="13564" max="13564" width="0" style="56" hidden="1" customWidth="1"/>
    <col min="13565" max="13565" width="10.5546875" style="56" customWidth="1"/>
    <col min="13566" max="13566" width="9.5546875" style="56" customWidth="1"/>
    <col min="13567" max="13567" width="10" style="56" customWidth="1"/>
    <col min="13568" max="13568" width="9.33203125" style="56" customWidth="1"/>
    <col min="13569" max="13569" width="11.5546875" style="56" customWidth="1"/>
    <col min="13570" max="13570" width="0" style="56" hidden="1" customWidth="1"/>
    <col min="13571" max="13806" width="7.88671875" style="56"/>
    <col min="13807" max="13807" width="3.33203125" style="56" customWidth="1"/>
    <col min="13808" max="13808" width="10.33203125" style="56" customWidth="1"/>
    <col min="13809" max="13809" width="0" style="56" hidden="1" customWidth="1"/>
    <col min="13810" max="13810" width="19.5546875" style="56" customWidth="1"/>
    <col min="13811" max="13811" width="11.6640625" style="56" customWidth="1"/>
    <col min="13812" max="13812" width="48.44140625" style="56" customWidth="1"/>
    <col min="13813" max="13813" width="13.109375" style="56" customWidth="1"/>
    <col min="13814" max="13814" width="12.6640625" style="56" customWidth="1"/>
    <col min="13815" max="13815" width="11.44140625" style="56" customWidth="1"/>
    <col min="13816" max="13816" width="10.88671875" style="56" customWidth="1"/>
    <col min="13817" max="13817" width="7.88671875" style="56" customWidth="1"/>
    <col min="13818" max="13818" width="9.5546875" style="56" customWidth="1"/>
    <col min="13819" max="13819" width="9" style="56" customWidth="1"/>
    <col min="13820" max="13820" width="0" style="56" hidden="1" customWidth="1"/>
    <col min="13821" max="13821" width="10.5546875" style="56" customWidth="1"/>
    <col min="13822" max="13822" width="9.5546875" style="56" customWidth="1"/>
    <col min="13823" max="13823" width="10" style="56" customWidth="1"/>
    <col min="13824" max="13824" width="9.33203125" style="56" customWidth="1"/>
    <col min="13825" max="13825" width="11.5546875" style="56" customWidth="1"/>
    <col min="13826" max="13826" width="0" style="56" hidden="1" customWidth="1"/>
    <col min="13827" max="14062" width="7.88671875" style="56"/>
    <col min="14063" max="14063" width="3.33203125" style="56" customWidth="1"/>
    <col min="14064" max="14064" width="10.33203125" style="56" customWidth="1"/>
    <col min="14065" max="14065" width="0" style="56" hidden="1" customWidth="1"/>
    <col min="14066" max="14066" width="19.5546875" style="56" customWidth="1"/>
    <col min="14067" max="14067" width="11.6640625" style="56" customWidth="1"/>
    <col min="14068" max="14068" width="48.44140625" style="56" customWidth="1"/>
    <col min="14069" max="14069" width="13.109375" style="56" customWidth="1"/>
    <col min="14070" max="14070" width="12.6640625" style="56" customWidth="1"/>
    <col min="14071" max="14071" width="11.44140625" style="56" customWidth="1"/>
    <col min="14072" max="14072" width="10.88671875" style="56" customWidth="1"/>
    <col min="14073" max="14073" width="7.88671875" style="56" customWidth="1"/>
    <col min="14074" max="14074" width="9.5546875" style="56" customWidth="1"/>
    <col min="14075" max="14075" width="9" style="56" customWidth="1"/>
    <col min="14076" max="14076" width="0" style="56" hidden="1" customWidth="1"/>
    <col min="14077" max="14077" width="10.5546875" style="56" customWidth="1"/>
    <col min="14078" max="14078" width="9.5546875" style="56" customWidth="1"/>
    <col min="14079" max="14079" width="10" style="56" customWidth="1"/>
    <col min="14080" max="14080" width="9.33203125" style="56" customWidth="1"/>
    <col min="14081" max="14081" width="11.5546875" style="56" customWidth="1"/>
    <col min="14082" max="14082" width="0" style="56" hidden="1" customWidth="1"/>
    <col min="14083" max="14318" width="7.88671875" style="56"/>
    <col min="14319" max="14319" width="3.33203125" style="56" customWidth="1"/>
    <col min="14320" max="14320" width="10.33203125" style="56" customWidth="1"/>
    <col min="14321" max="14321" width="0" style="56" hidden="1" customWidth="1"/>
    <col min="14322" max="14322" width="19.5546875" style="56" customWidth="1"/>
    <col min="14323" max="14323" width="11.6640625" style="56" customWidth="1"/>
    <col min="14324" max="14324" width="48.44140625" style="56" customWidth="1"/>
    <col min="14325" max="14325" width="13.109375" style="56" customWidth="1"/>
    <col min="14326" max="14326" width="12.6640625" style="56" customWidth="1"/>
    <col min="14327" max="14327" width="11.44140625" style="56" customWidth="1"/>
    <col min="14328" max="14328" width="10.88671875" style="56" customWidth="1"/>
    <col min="14329" max="14329" width="7.88671875" style="56" customWidth="1"/>
    <col min="14330" max="14330" width="9.5546875" style="56" customWidth="1"/>
    <col min="14331" max="14331" width="9" style="56" customWidth="1"/>
    <col min="14332" max="14332" width="0" style="56" hidden="1" customWidth="1"/>
    <col min="14333" max="14333" width="10.5546875" style="56" customWidth="1"/>
    <col min="14334" max="14334" width="9.5546875" style="56" customWidth="1"/>
    <col min="14335" max="14335" width="10" style="56" customWidth="1"/>
    <col min="14336" max="14336" width="9.33203125" style="56" customWidth="1"/>
    <col min="14337" max="14337" width="11.5546875" style="56" customWidth="1"/>
    <col min="14338" max="14338" width="0" style="56" hidden="1" customWidth="1"/>
    <col min="14339" max="14574" width="7.88671875" style="56"/>
    <col min="14575" max="14575" width="3.33203125" style="56" customWidth="1"/>
    <col min="14576" max="14576" width="10.33203125" style="56" customWidth="1"/>
    <col min="14577" max="14577" width="0" style="56" hidden="1" customWidth="1"/>
    <col min="14578" max="14578" width="19.5546875" style="56" customWidth="1"/>
    <col min="14579" max="14579" width="11.6640625" style="56" customWidth="1"/>
    <col min="14580" max="14580" width="48.44140625" style="56" customWidth="1"/>
    <col min="14581" max="14581" width="13.109375" style="56" customWidth="1"/>
    <col min="14582" max="14582" width="12.6640625" style="56" customWidth="1"/>
    <col min="14583" max="14583" width="11.44140625" style="56" customWidth="1"/>
    <col min="14584" max="14584" width="10.88671875" style="56" customWidth="1"/>
    <col min="14585" max="14585" width="7.88671875" style="56" customWidth="1"/>
    <col min="14586" max="14586" width="9.5546875" style="56" customWidth="1"/>
    <col min="14587" max="14587" width="9" style="56" customWidth="1"/>
    <col min="14588" max="14588" width="0" style="56" hidden="1" customWidth="1"/>
    <col min="14589" max="14589" width="10.5546875" style="56" customWidth="1"/>
    <col min="14590" max="14590" width="9.5546875" style="56" customWidth="1"/>
    <col min="14591" max="14591" width="10" style="56" customWidth="1"/>
    <col min="14592" max="14592" width="9.33203125" style="56" customWidth="1"/>
    <col min="14593" max="14593" width="11.5546875" style="56" customWidth="1"/>
    <col min="14594" max="14594" width="0" style="56" hidden="1" customWidth="1"/>
    <col min="14595" max="14830" width="7.88671875" style="56"/>
    <col min="14831" max="14831" width="3.33203125" style="56" customWidth="1"/>
    <col min="14832" max="14832" width="10.33203125" style="56" customWidth="1"/>
    <col min="14833" max="14833" width="0" style="56" hidden="1" customWidth="1"/>
    <col min="14834" max="14834" width="19.5546875" style="56" customWidth="1"/>
    <col min="14835" max="14835" width="11.6640625" style="56" customWidth="1"/>
    <col min="14836" max="14836" width="48.44140625" style="56" customWidth="1"/>
    <col min="14837" max="14837" width="13.109375" style="56" customWidth="1"/>
    <col min="14838" max="14838" width="12.6640625" style="56" customWidth="1"/>
    <col min="14839" max="14839" width="11.44140625" style="56" customWidth="1"/>
    <col min="14840" max="14840" width="10.88671875" style="56" customWidth="1"/>
    <col min="14841" max="14841" width="7.88671875" style="56" customWidth="1"/>
    <col min="14842" max="14842" width="9.5546875" style="56" customWidth="1"/>
    <col min="14843" max="14843" width="9" style="56" customWidth="1"/>
    <col min="14844" max="14844" width="0" style="56" hidden="1" customWidth="1"/>
    <col min="14845" max="14845" width="10.5546875" style="56" customWidth="1"/>
    <col min="14846" max="14846" width="9.5546875" style="56" customWidth="1"/>
    <col min="14847" max="14847" width="10" style="56" customWidth="1"/>
    <col min="14848" max="14848" width="9.33203125" style="56" customWidth="1"/>
    <col min="14849" max="14849" width="11.5546875" style="56" customWidth="1"/>
    <col min="14850" max="14850" width="0" style="56" hidden="1" customWidth="1"/>
    <col min="14851" max="15086" width="7.88671875" style="56"/>
    <col min="15087" max="15087" width="3.33203125" style="56" customWidth="1"/>
    <col min="15088" max="15088" width="10.33203125" style="56" customWidth="1"/>
    <col min="15089" max="15089" width="0" style="56" hidden="1" customWidth="1"/>
    <col min="15090" max="15090" width="19.5546875" style="56" customWidth="1"/>
    <col min="15091" max="15091" width="11.6640625" style="56" customWidth="1"/>
    <col min="15092" max="15092" width="48.44140625" style="56" customWidth="1"/>
    <col min="15093" max="15093" width="13.109375" style="56" customWidth="1"/>
    <col min="15094" max="15094" width="12.6640625" style="56" customWidth="1"/>
    <col min="15095" max="15095" width="11.44140625" style="56" customWidth="1"/>
    <col min="15096" max="15096" width="10.88671875" style="56" customWidth="1"/>
    <col min="15097" max="15097" width="7.88671875" style="56" customWidth="1"/>
    <col min="15098" max="15098" width="9.5546875" style="56" customWidth="1"/>
    <col min="15099" max="15099" width="9" style="56" customWidth="1"/>
    <col min="15100" max="15100" width="0" style="56" hidden="1" customWidth="1"/>
    <col min="15101" max="15101" width="10.5546875" style="56" customWidth="1"/>
    <col min="15102" max="15102" width="9.5546875" style="56" customWidth="1"/>
    <col min="15103" max="15103" width="10" style="56" customWidth="1"/>
    <col min="15104" max="15104" width="9.33203125" style="56" customWidth="1"/>
    <col min="15105" max="15105" width="11.5546875" style="56" customWidth="1"/>
    <col min="15106" max="15106" width="0" style="56" hidden="1" customWidth="1"/>
    <col min="15107" max="15342" width="7.88671875" style="56"/>
    <col min="15343" max="15343" width="3.33203125" style="56" customWidth="1"/>
    <col min="15344" max="15344" width="10.33203125" style="56" customWidth="1"/>
    <col min="15345" max="15345" width="0" style="56" hidden="1" customWidth="1"/>
    <col min="15346" max="15346" width="19.5546875" style="56" customWidth="1"/>
    <col min="15347" max="15347" width="11.6640625" style="56" customWidth="1"/>
    <col min="15348" max="15348" width="48.44140625" style="56" customWidth="1"/>
    <col min="15349" max="15349" width="13.109375" style="56" customWidth="1"/>
    <col min="15350" max="15350" width="12.6640625" style="56" customWidth="1"/>
    <col min="15351" max="15351" width="11.44140625" style="56" customWidth="1"/>
    <col min="15352" max="15352" width="10.88671875" style="56" customWidth="1"/>
    <col min="15353" max="15353" width="7.88671875" style="56" customWidth="1"/>
    <col min="15354" max="15354" width="9.5546875" style="56" customWidth="1"/>
    <col min="15355" max="15355" width="9" style="56" customWidth="1"/>
    <col min="15356" max="15356" width="0" style="56" hidden="1" customWidth="1"/>
    <col min="15357" max="15357" width="10.5546875" style="56" customWidth="1"/>
    <col min="15358" max="15358" width="9.5546875" style="56" customWidth="1"/>
    <col min="15359" max="15359" width="10" style="56" customWidth="1"/>
    <col min="15360" max="15360" width="9.33203125" style="56" customWidth="1"/>
    <col min="15361" max="15361" width="11.5546875" style="56" customWidth="1"/>
    <col min="15362" max="15362" width="0" style="56" hidden="1" customWidth="1"/>
    <col min="15363" max="15598" width="7.88671875" style="56"/>
    <col min="15599" max="15599" width="3.33203125" style="56" customWidth="1"/>
    <col min="15600" max="15600" width="10.33203125" style="56" customWidth="1"/>
    <col min="15601" max="15601" width="0" style="56" hidden="1" customWidth="1"/>
    <col min="15602" max="15602" width="19.5546875" style="56" customWidth="1"/>
    <col min="15603" max="15603" width="11.6640625" style="56" customWidth="1"/>
    <col min="15604" max="15604" width="48.44140625" style="56" customWidth="1"/>
    <col min="15605" max="15605" width="13.109375" style="56" customWidth="1"/>
    <col min="15606" max="15606" width="12.6640625" style="56" customWidth="1"/>
    <col min="15607" max="15607" width="11.44140625" style="56" customWidth="1"/>
    <col min="15608" max="15608" width="10.88671875" style="56" customWidth="1"/>
    <col min="15609" max="15609" width="7.88671875" style="56" customWidth="1"/>
    <col min="15610" max="15610" width="9.5546875" style="56" customWidth="1"/>
    <col min="15611" max="15611" width="9" style="56" customWidth="1"/>
    <col min="15612" max="15612" width="0" style="56" hidden="1" customWidth="1"/>
    <col min="15613" max="15613" width="10.5546875" style="56" customWidth="1"/>
    <col min="15614" max="15614" width="9.5546875" style="56" customWidth="1"/>
    <col min="15615" max="15615" width="10" style="56" customWidth="1"/>
    <col min="15616" max="15616" width="9.33203125" style="56" customWidth="1"/>
    <col min="15617" max="15617" width="11.5546875" style="56" customWidth="1"/>
    <col min="15618" max="15618" width="0" style="56" hidden="1" customWidth="1"/>
    <col min="15619" max="15854" width="7.88671875" style="56"/>
    <col min="15855" max="15855" width="3.33203125" style="56" customWidth="1"/>
    <col min="15856" max="15856" width="10.33203125" style="56" customWidth="1"/>
    <col min="15857" max="15857" width="0" style="56" hidden="1" customWidth="1"/>
    <col min="15858" max="15858" width="19.5546875" style="56" customWidth="1"/>
    <col min="15859" max="15859" width="11.6640625" style="56" customWidth="1"/>
    <col min="15860" max="15860" width="48.44140625" style="56" customWidth="1"/>
    <col min="15861" max="15861" width="13.109375" style="56" customWidth="1"/>
    <col min="15862" max="15862" width="12.6640625" style="56" customWidth="1"/>
    <col min="15863" max="15863" width="11.44140625" style="56" customWidth="1"/>
    <col min="15864" max="15864" width="10.88671875" style="56" customWidth="1"/>
    <col min="15865" max="15865" width="7.88671875" style="56" customWidth="1"/>
    <col min="15866" max="15866" width="9.5546875" style="56" customWidth="1"/>
    <col min="15867" max="15867" width="9" style="56" customWidth="1"/>
    <col min="15868" max="15868" width="0" style="56" hidden="1" customWidth="1"/>
    <col min="15869" max="15869" width="10.5546875" style="56" customWidth="1"/>
    <col min="15870" max="15870" width="9.5546875" style="56" customWidth="1"/>
    <col min="15871" max="15871" width="10" style="56" customWidth="1"/>
    <col min="15872" max="15872" width="9.33203125" style="56" customWidth="1"/>
    <col min="15873" max="15873" width="11.5546875" style="56" customWidth="1"/>
    <col min="15874" max="15874" width="0" style="56" hidden="1" customWidth="1"/>
    <col min="15875" max="16110" width="7.88671875" style="56"/>
    <col min="16111" max="16111" width="3.33203125" style="56" customWidth="1"/>
    <col min="16112" max="16112" width="10.33203125" style="56" customWidth="1"/>
    <col min="16113" max="16113" width="0" style="56" hidden="1" customWidth="1"/>
    <col min="16114" max="16114" width="19.5546875" style="56" customWidth="1"/>
    <col min="16115" max="16115" width="11.6640625" style="56" customWidth="1"/>
    <col min="16116" max="16116" width="48.44140625" style="56" customWidth="1"/>
    <col min="16117" max="16117" width="13.109375" style="56" customWidth="1"/>
    <col min="16118" max="16118" width="12.6640625" style="56" customWidth="1"/>
    <col min="16119" max="16119" width="11.44140625" style="56" customWidth="1"/>
    <col min="16120" max="16120" width="10.88671875" style="56" customWidth="1"/>
    <col min="16121" max="16121" width="7.88671875" style="56" customWidth="1"/>
    <col min="16122" max="16122" width="9.5546875" style="56" customWidth="1"/>
    <col min="16123" max="16123" width="9" style="56" customWidth="1"/>
    <col min="16124" max="16124" width="0" style="56" hidden="1" customWidth="1"/>
    <col min="16125" max="16125" width="10.5546875" style="56" customWidth="1"/>
    <col min="16126" max="16126" width="9.5546875" style="56" customWidth="1"/>
    <col min="16127" max="16127" width="10" style="56" customWidth="1"/>
    <col min="16128" max="16128" width="9.33203125" style="56" customWidth="1"/>
    <col min="16129" max="16129" width="11.5546875" style="56" customWidth="1"/>
    <col min="16130" max="16130" width="0" style="56" hidden="1" customWidth="1"/>
    <col min="16131" max="16384" width="9.109375" style="56"/>
  </cols>
  <sheetData>
    <row r="1" spans="1:18" ht="15.6" x14ac:dyDescent="0.3">
      <c r="A1" s="53"/>
      <c r="B1" s="53"/>
      <c r="C1" s="53"/>
      <c r="D1" s="53"/>
      <c r="E1" s="53"/>
      <c r="F1" s="53"/>
      <c r="G1" s="53"/>
      <c r="H1" s="53"/>
      <c r="I1" s="53"/>
      <c r="J1" s="54"/>
      <c r="K1" s="54"/>
      <c r="L1" s="54"/>
      <c r="M1" s="625" t="s">
        <v>465</v>
      </c>
      <c r="N1" s="625"/>
      <c r="O1" s="625"/>
      <c r="P1" s="54"/>
      <c r="Q1" s="53"/>
      <c r="R1" s="55"/>
    </row>
    <row r="2" spans="1:18" ht="15.6" x14ac:dyDescent="0.3">
      <c r="A2" s="53"/>
      <c r="B2" s="53"/>
      <c r="C2" s="53"/>
      <c r="D2" s="53"/>
      <c r="E2" s="53"/>
      <c r="F2" s="53"/>
      <c r="G2" s="53"/>
      <c r="H2" s="53"/>
      <c r="I2" s="53"/>
      <c r="J2" s="54"/>
      <c r="K2" s="54"/>
      <c r="L2" s="54"/>
      <c r="M2" s="57" t="s">
        <v>687</v>
      </c>
      <c r="N2" s="58"/>
      <c r="O2" s="58"/>
      <c r="P2" s="54"/>
      <c r="Q2" s="53"/>
      <c r="R2" s="55"/>
    </row>
    <row r="3" spans="1:18" ht="18" x14ac:dyDescent="0.35">
      <c r="A3" s="53"/>
      <c r="B3" s="53"/>
      <c r="C3" s="53"/>
      <c r="D3" s="59"/>
      <c r="E3" s="53"/>
      <c r="F3" s="53"/>
      <c r="G3" s="53"/>
      <c r="H3" s="53"/>
      <c r="I3" s="53"/>
      <c r="J3" s="54"/>
      <c r="K3" s="54"/>
      <c r="L3" s="54"/>
      <c r="M3" s="57" t="s">
        <v>688</v>
      </c>
      <c r="N3" s="58"/>
      <c r="O3" s="58"/>
      <c r="P3" s="54"/>
      <c r="Q3" s="53"/>
      <c r="R3" s="55"/>
    </row>
    <row r="4" spans="1:18" ht="15.6" x14ac:dyDescent="0.3">
      <c r="A4" s="53"/>
      <c r="B4" s="53"/>
      <c r="C4" s="53"/>
      <c r="D4" s="53"/>
      <c r="E4" s="53"/>
      <c r="F4" s="53"/>
      <c r="G4" s="53"/>
      <c r="H4" s="53"/>
      <c r="I4" s="53"/>
      <c r="J4" s="54"/>
      <c r="K4" s="54"/>
      <c r="L4" s="54"/>
      <c r="M4" s="302" t="s">
        <v>889</v>
      </c>
      <c r="N4" s="558"/>
      <c r="O4" s="558"/>
      <c r="P4" s="54"/>
      <c r="Q4" s="53"/>
      <c r="R4" s="55"/>
    </row>
    <row r="5" spans="1:18" ht="30" customHeight="1" x14ac:dyDescent="0.25">
      <c r="A5" s="626" t="s">
        <v>870</v>
      </c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26"/>
    </row>
    <row r="6" spans="1:18" ht="18" customHeight="1" x14ac:dyDescent="0.25">
      <c r="A6" s="60"/>
      <c r="B6" s="61"/>
      <c r="C6" s="60"/>
      <c r="D6" s="282">
        <v>1150300000</v>
      </c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55"/>
    </row>
    <row r="7" spans="1:18" ht="19.5" customHeight="1" x14ac:dyDescent="0.25">
      <c r="A7" s="60"/>
      <c r="B7" s="61"/>
      <c r="C7" s="60"/>
      <c r="D7" s="61" t="s">
        <v>466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55"/>
    </row>
    <row r="8" spans="1:18" ht="15.75" customHeight="1" thickBot="1" x14ac:dyDescent="0.35">
      <c r="A8" s="62"/>
      <c r="B8" s="63"/>
      <c r="C8" s="63"/>
      <c r="D8" s="63"/>
      <c r="E8" s="63"/>
      <c r="F8" s="63"/>
      <c r="G8" s="64"/>
      <c r="H8" s="63"/>
      <c r="I8" s="63"/>
      <c r="J8" s="65"/>
      <c r="K8" s="66"/>
      <c r="L8" s="66"/>
      <c r="M8" s="66"/>
      <c r="N8" s="66"/>
      <c r="O8" s="66"/>
      <c r="P8" s="66"/>
      <c r="Q8" s="67" t="s">
        <v>467</v>
      </c>
    </row>
    <row r="9" spans="1:18" s="68" customFormat="1" ht="21.75" customHeight="1" x14ac:dyDescent="0.25">
      <c r="A9" s="627" t="s">
        <v>468</v>
      </c>
      <c r="B9" s="629" t="s">
        <v>469</v>
      </c>
      <c r="C9" s="631" t="s">
        <v>470</v>
      </c>
      <c r="D9" s="633" t="s">
        <v>471</v>
      </c>
      <c r="E9" s="635" t="s">
        <v>2</v>
      </c>
      <c r="F9" s="635"/>
      <c r="G9" s="635"/>
      <c r="H9" s="635"/>
      <c r="I9" s="635"/>
      <c r="J9" s="635" t="s">
        <v>3</v>
      </c>
      <c r="K9" s="635"/>
      <c r="L9" s="635"/>
      <c r="M9" s="635"/>
      <c r="N9" s="635"/>
      <c r="O9" s="635"/>
      <c r="P9" s="635"/>
      <c r="Q9" s="636" t="s">
        <v>269</v>
      </c>
    </row>
    <row r="10" spans="1:18" s="68" customFormat="1" ht="16.5" customHeight="1" x14ac:dyDescent="0.25">
      <c r="A10" s="628"/>
      <c r="B10" s="630"/>
      <c r="C10" s="632"/>
      <c r="D10" s="634"/>
      <c r="E10" s="618" t="s">
        <v>472</v>
      </c>
      <c r="F10" s="619" t="s">
        <v>473</v>
      </c>
      <c r="G10" s="618" t="s">
        <v>474</v>
      </c>
      <c r="H10" s="618"/>
      <c r="I10" s="619" t="s">
        <v>475</v>
      </c>
      <c r="J10" s="618" t="s">
        <v>472</v>
      </c>
      <c r="K10" s="545"/>
      <c r="L10" s="620" t="s">
        <v>476</v>
      </c>
      <c r="M10" s="69"/>
      <c r="N10" s="623" t="s">
        <v>474</v>
      </c>
      <c r="O10" s="624"/>
      <c r="P10" s="619" t="s">
        <v>475</v>
      </c>
      <c r="Q10" s="637"/>
    </row>
    <row r="11" spans="1:18" s="68" customFormat="1" ht="64.95" customHeight="1" thickBot="1" x14ac:dyDescent="0.3">
      <c r="A11" s="628"/>
      <c r="B11" s="630"/>
      <c r="C11" s="632"/>
      <c r="D11" s="634"/>
      <c r="E11" s="621"/>
      <c r="F11" s="620"/>
      <c r="G11" s="546" t="s">
        <v>477</v>
      </c>
      <c r="H11" s="546" t="s">
        <v>478</v>
      </c>
      <c r="I11" s="620"/>
      <c r="J11" s="621"/>
      <c r="K11" s="70" t="s">
        <v>318</v>
      </c>
      <c r="L11" s="622"/>
      <c r="M11" s="71" t="s">
        <v>473</v>
      </c>
      <c r="N11" s="546" t="s">
        <v>477</v>
      </c>
      <c r="O11" s="546" t="s">
        <v>478</v>
      </c>
      <c r="P11" s="620"/>
      <c r="Q11" s="637"/>
    </row>
    <row r="12" spans="1:18" s="79" customFormat="1" ht="21" customHeight="1" thickBot="1" x14ac:dyDescent="0.3">
      <c r="A12" s="72" t="s">
        <v>479</v>
      </c>
      <c r="B12" s="73" t="s">
        <v>480</v>
      </c>
      <c r="C12" s="74" t="s">
        <v>481</v>
      </c>
      <c r="D12" s="75">
        <v>4</v>
      </c>
      <c r="E12" s="76">
        <v>5</v>
      </c>
      <c r="F12" s="76">
        <v>6</v>
      </c>
      <c r="G12" s="76">
        <v>7</v>
      </c>
      <c r="H12" s="76">
        <v>8</v>
      </c>
      <c r="I12" s="76">
        <v>9</v>
      </c>
      <c r="J12" s="77">
        <v>10</v>
      </c>
      <c r="K12" s="77">
        <v>11</v>
      </c>
      <c r="L12" s="77">
        <v>12</v>
      </c>
      <c r="M12" s="77">
        <v>12</v>
      </c>
      <c r="N12" s="77">
        <v>13</v>
      </c>
      <c r="O12" s="77">
        <v>14</v>
      </c>
      <c r="P12" s="77">
        <v>15</v>
      </c>
      <c r="Q12" s="78">
        <v>16</v>
      </c>
    </row>
    <row r="13" spans="1:18" s="79" customFormat="1" ht="15.6" x14ac:dyDescent="0.25">
      <c r="A13" s="80" t="s">
        <v>648</v>
      </c>
      <c r="B13" s="81"/>
      <c r="C13" s="82"/>
      <c r="D13" s="83" t="s">
        <v>482</v>
      </c>
      <c r="E13" s="84">
        <f>E14</f>
        <v>18738179.509999998</v>
      </c>
      <c r="F13" s="84">
        <f t="shared" ref="F13:Q13" si="0">F14</f>
        <v>18738179.509999998</v>
      </c>
      <c r="G13" s="84">
        <f t="shared" si="0"/>
        <v>9058680.9000000004</v>
      </c>
      <c r="H13" s="84">
        <f t="shared" si="0"/>
        <v>828537.01</v>
      </c>
      <c r="I13" s="84">
        <f t="shared" si="0"/>
        <v>0</v>
      </c>
      <c r="J13" s="85">
        <f t="shared" si="0"/>
        <v>1819932.23</v>
      </c>
      <c r="K13" s="85">
        <f t="shared" si="0"/>
        <v>1568160.53</v>
      </c>
      <c r="L13" s="85">
        <f t="shared" si="0"/>
        <v>0</v>
      </c>
      <c r="M13" s="86">
        <f t="shared" si="0"/>
        <v>187935.01</v>
      </c>
      <c r="N13" s="85">
        <f t="shared" si="0"/>
        <v>44538.81</v>
      </c>
      <c r="O13" s="85">
        <f t="shared" si="0"/>
        <v>0</v>
      </c>
      <c r="P13" s="85">
        <f t="shared" si="0"/>
        <v>1631997.22</v>
      </c>
      <c r="Q13" s="87">
        <f t="shared" si="0"/>
        <v>20558111.739999998</v>
      </c>
    </row>
    <row r="14" spans="1:18" s="68" customFormat="1" ht="15.6" x14ac:dyDescent="0.25">
      <c r="A14" s="88" t="s">
        <v>649</v>
      </c>
      <c r="B14" s="89"/>
      <c r="C14" s="90"/>
      <c r="D14" s="91" t="s">
        <v>482</v>
      </c>
      <c r="E14" s="92">
        <f>E18+E20+E21+E36+E39+E44+E48+E51+E56+E57+E58+E59+E60+E62+E63+E66+E69+E75+E76+E77+E78+E79+E80+E83+E84+E86+E87+E88</f>
        <v>18738179.509999998</v>
      </c>
      <c r="F14" s="92">
        <f t="shared" ref="F14:I14" si="1">F18+F20+F21+F36+F39+F44+F48+F51+F56+F57+F58+F59+F60+F62+F63+F66+F69+F75+F76+F77+F78+F79+F80+F83+F84+F86+F87+F88</f>
        <v>18738179.509999998</v>
      </c>
      <c r="G14" s="92">
        <f t="shared" si="1"/>
        <v>9058680.9000000004</v>
      </c>
      <c r="H14" s="92">
        <f t="shared" si="1"/>
        <v>828537.01</v>
      </c>
      <c r="I14" s="92">
        <f t="shared" si="1"/>
        <v>0</v>
      </c>
      <c r="J14" s="92">
        <f>J18+J20+J21+J36+J39+J44+J48+J51+J56+J57+J58+J59+J60+J62+J63+J66+J67+J69+J73+J75+J76+J77+J78+J79+J80+J83+J84+J86+J87+J88</f>
        <v>1819932.23</v>
      </c>
      <c r="K14" s="92">
        <f t="shared" ref="K14:P14" si="2">K18+K20+K21+K36+K39+K44+K48+K51+K56+K57+K58+K59+K60+K62+K63+K66+K67+K69+K73+K75+K76+K77+K78+K79+K80+K83+K84+K86+K87+K88</f>
        <v>1568160.53</v>
      </c>
      <c r="L14" s="92">
        <f t="shared" si="2"/>
        <v>0</v>
      </c>
      <c r="M14" s="92">
        <f t="shared" si="2"/>
        <v>187935.01</v>
      </c>
      <c r="N14" s="92">
        <f t="shared" si="2"/>
        <v>44538.81</v>
      </c>
      <c r="O14" s="92">
        <f t="shared" si="2"/>
        <v>0</v>
      </c>
      <c r="P14" s="92">
        <f t="shared" si="2"/>
        <v>1631997.22</v>
      </c>
      <c r="Q14" s="306">
        <f t="shared" ref="Q14:Q79" si="3">E14+J14</f>
        <v>20558111.739999998</v>
      </c>
      <c r="R14" s="305">
        <f>R18+R21+R35+R36+R37+R38+R39+R40+R41+R42+R44+R45+R46+R47+R48+R49+R51+R56+R57+R59+R60+R61+R62+R63+R66+R67+R69+R70+R72+R75+R76+R78+R80+R81+R83+R84+R85+R86+R77+R73+R74+R29+R34+R22+R24+R58+R88+R68</f>
        <v>0</v>
      </c>
    </row>
    <row r="15" spans="1:18" s="68" customFormat="1" ht="15.6" x14ac:dyDescent="0.25">
      <c r="A15" s="88"/>
      <c r="B15" s="89"/>
      <c r="C15" s="90"/>
      <c r="D15" s="104" t="s">
        <v>777</v>
      </c>
      <c r="E15" s="94">
        <f>E19+E52</f>
        <v>214694.94</v>
      </c>
      <c r="F15" s="94">
        <f t="shared" ref="F15:P15" si="4">F19+F52</f>
        <v>214694.94</v>
      </c>
      <c r="G15" s="94">
        <f t="shared" si="4"/>
        <v>166839.13999999998</v>
      </c>
      <c r="H15" s="94">
        <f t="shared" si="4"/>
        <v>5231.29</v>
      </c>
      <c r="I15" s="94">
        <f t="shared" si="4"/>
        <v>0</v>
      </c>
      <c r="J15" s="94">
        <f t="shared" si="4"/>
        <v>0</v>
      </c>
      <c r="K15" s="94">
        <f t="shared" si="4"/>
        <v>0</v>
      </c>
      <c r="L15" s="94">
        <f t="shared" si="4"/>
        <v>0</v>
      </c>
      <c r="M15" s="94">
        <f t="shared" si="4"/>
        <v>0</v>
      </c>
      <c r="N15" s="94">
        <f t="shared" si="4"/>
        <v>0</v>
      </c>
      <c r="O15" s="94">
        <f t="shared" si="4"/>
        <v>0</v>
      </c>
      <c r="P15" s="94">
        <f t="shared" si="4"/>
        <v>0</v>
      </c>
      <c r="Q15" s="306">
        <f t="shared" si="3"/>
        <v>214694.94</v>
      </c>
    </row>
    <row r="16" spans="1:18" s="68" customFormat="1" ht="15.6" hidden="1" x14ac:dyDescent="0.25">
      <c r="A16" s="88"/>
      <c r="B16" s="89"/>
      <c r="C16" s="90"/>
      <c r="D16" s="97" t="s">
        <v>483</v>
      </c>
      <c r="E16" s="92">
        <f>E82</f>
        <v>0</v>
      </c>
      <c r="F16" s="92">
        <f t="shared" ref="F16:P16" si="5">F82</f>
        <v>0</v>
      </c>
      <c r="G16" s="92">
        <f t="shared" si="5"/>
        <v>0</v>
      </c>
      <c r="H16" s="92">
        <f t="shared" si="5"/>
        <v>0</v>
      </c>
      <c r="I16" s="92">
        <f t="shared" si="5"/>
        <v>0</v>
      </c>
      <c r="J16" s="92">
        <f t="shared" si="5"/>
        <v>0</v>
      </c>
      <c r="K16" s="92">
        <f t="shared" si="5"/>
        <v>0</v>
      </c>
      <c r="L16" s="92">
        <f t="shared" si="5"/>
        <v>0</v>
      </c>
      <c r="M16" s="92">
        <f t="shared" si="5"/>
        <v>0</v>
      </c>
      <c r="N16" s="92">
        <f t="shared" si="5"/>
        <v>0</v>
      </c>
      <c r="O16" s="92">
        <f t="shared" si="5"/>
        <v>0</v>
      </c>
      <c r="P16" s="92">
        <f t="shared" si="5"/>
        <v>0</v>
      </c>
      <c r="Q16" s="306">
        <f t="shared" si="3"/>
        <v>0</v>
      </c>
    </row>
    <row r="17" spans="1:17" s="68" customFormat="1" ht="15.6" hidden="1" x14ac:dyDescent="0.25">
      <c r="A17" s="88"/>
      <c r="B17" s="89"/>
      <c r="C17" s="90"/>
      <c r="D17" s="97"/>
      <c r="E17" s="92">
        <f>F17+I17</f>
        <v>0</v>
      </c>
      <c r="F17" s="94"/>
      <c r="G17" s="94"/>
      <c r="H17" s="94"/>
      <c r="I17" s="94">
        <f t="shared" ref="I17:P17" si="6">I31+I19+I22+I53+I64+I81</f>
        <v>0</v>
      </c>
      <c r="J17" s="94">
        <f t="shared" si="6"/>
        <v>0</v>
      </c>
      <c r="K17" s="94">
        <f t="shared" si="6"/>
        <v>0</v>
      </c>
      <c r="L17" s="94">
        <f t="shared" si="6"/>
        <v>0</v>
      </c>
      <c r="M17" s="94">
        <f t="shared" si="6"/>
        <v>0</v>
      </c>
      <c r="N17" s="94">
        <f t="shared" si="6"/>
        <v>0</v>
      </c>
      <c r="O17" s="94">
        <f t="shared" si="6"/>
        <v>0</v>
      </c>
      <c r="P17" s="94">
        <f t="shared" si="6"/>
        <v>0</v>
      </c>
      <c r="Q17" s="306">
        <f t="shared" si="3"/>
        <v>0</v>
      </c>
    </row>
    <row r="18" spans="1:17" s="68" customFormat="1" ht="46.8" x14ac:dyDescent="0.25">
      <c r="A18" s="99" t="s">
        <v>650</v>
      </c>
      <c r="B18" s="100" t="s">
        <v>190</v>
      </c>
      <c r="C18" s="101" t="s">
        <v>484</v>
      </c>
      <c r="D18" s="97" t="s">
        <v>485</v>
      </c>
      <c r="E18" s="92">
        <f t="shared" ref="E18:E33" si="7">F18+I18</f>
        <v>9369828.1899999995</v>
      </c>
      <c r="F18" s="94">
        <v>9369828.1899999995</v>
      </c>
      <c r="G18" s="94">
        <v>7005907.8300000001</v>
      </c>
      <c r="H18" s="94">
        <v>278951.65000000002</v>
      </c>
      <c r="I18" s="94"/>
      <c r="J18" s="127">
        <f>M18+P18</f>
        <v>19200</v>
      </c>
      <c r="K18" s="105">
        <v>19200</v>
      </c>
      <c r="L18" s="105"/>
      <c r="M18" s="125"/>
      <c r="N18" s="105"/>
      <c r="O18" s="105"/>
      <c r="P18" s="105">
        <v>19200</v>
      </c>
      <c r="Q18" s="306">
        <f t="shared" si="3"/>
        <v>9389028.1899999995</v>
      </c>
    </row>
    <row r="19" spans="1:17" s="68" customFormat="1" ht="15.6" x14ac:dyDescent="0.25">
      <c r="A19" s="99"/>
      <c r="B19" s="100"/>
      <c r="C19" s="101"/>
      <c r="D19" s="104" t="s">
        <v>777</v>
      </c>
      <c r="E19" s="92">
        <f t="shared" si="7"/>
        <v>53480.19</v>
      </c>
      <c r="F19" s="279">
        <v>53480.19</v>
      </c>
      <c r="G19" s="279">
        <v>34695.9</v>
      </c>
      <c r="H19" s="112">
        <v>5231.29</v>
      </c>
      <c r="I19" s="94"/>
      <c r="J19" s="127">
        <f t="shared" ref="J19:J20" si="8">M19+P19</f>
        <v>0</v>
      </c>
      <c r="K19" s="102"/>
      <c r="L19" s="102"/>
      <c r="M19" s="103"/>
      <c r="N19" s="102"/>
      <c r="O19" s="102"/>
      <c r="P19" s="102"/>
      <c r="Q19" s="306">
        <f t="shared" si="3"/>
        <v>53480.19</v>
      </c>
    </row>
    <row r="20" spans="1:17" s="68" customFormat="1" ht="31.2" x14ac:dyDescent="0.25">
      <c r="A20" s="99" t="s">
        <v>801</v>
      </c>
      <c r="B20" s="100" t="s">
        <v>397</v>
      </c>
      <c r="C20" s="101" t="s">
        <v>484</v>
      </c>
      <c r="D20" s="106" t="s">
        <v>487</v>
      </c>
      <c r="E20" s="300">
        <f t="shared" si="7"/>
        <v>457599.65</v>
      </c>
      <c r="F20" s="279">
        <v>457599.65</v>
      </c>
      <c r="G20" s="279">
        <v>369190.26</v>
      </c>
      <c r="H20" s="279">
        <v>3473.39</v>
      </c>
      <c r="I20" s="94"/>
      <c r="J20" s="127">
        <f t="shared" si="8"/>
        <v>63836.69</v>
      </c>
      <c r="K20" s="102"/>
      <c r="L20" s="102"/>
      <c r="M20" s="125"/>
      <c r="N20" s="102"/>
      <c r="O20" s="102"/>
      <c r="P20" s="105">
        <v>63836.69</v>
      </c>
      <c r="Q20" s="306">
        <f t="shared" si="3"/>
        <v>521436.34</v>
      </c>
    </row>
    <row r="21" spans="1:17" s="68" customFormat="1" ht="15.6" x14ac:dyDescent="0.25">
      <c r="A21" s="99" t="s">
        <v>651</v>
      </c>
      <c r="B21" s="100" t="s">
        <v>191</v>
      </c>
      <c r="C21" s="101" t="s">
        <v>488</v>
      </c>
      <c r="D21" s="97" t="s">
        <v>319</v>
      </c>
      <c r="E21" s="92">
        <f t="shared" si="7"/>
        <v>51157.97</v>
      </c>
      <c r="F21" s="94">
        <v>51157.97</v>
      </c>
      <c r="G21" s="94"/>
      <c r="H21" s="94"/>
      <c r="I21" s="94"/>
      <c r="J21" s="127">
        <f t="shared" ref="J21:J108" si="9">M21+K21</f>
        <v>131500</v>
      </c>
      <c r="K21" s="105">
        <v>131500</v>
      </c>
      <c r="L21" s="105"/>
      <c r="M21" s="125"/>
      <c r="N21" s="105"/>
      <c r="O21" s="105"/>
      <c r="P21" s="105">
        <v>131500</v>
      </c>
      <c r="Q21" s="306">
        <f t="shared" si="3"/>
        <v>182657.97</v>
      </c>
    </row>
    <row r="22" spans="1:17" s="68" customFormat="1" ht="15.6" hidden="1" x14ac:dyDescent="0.25">
      <c r="A22" s="107"/>
      <c r="B22" s="108"/>
      <c r="C22" s="109"/>
      <c r="D22" s="110" t="s">
        <v>486</v>
      </c>
      <c r="E22" s="111">
        <f t="shared" si="7"/>
        <v>0</v>
      </c>
      <c r="F22" s="112"/>
      <c r="G22" s="112"/>
      <c r="H22" s="112"/>
      <c r="I22" s="94"/>
      <c r="J22" s="95"/>
      <c r="K22" s="102"/>
      <c r="L22" s="102"/>
      <c r="M22" s="103"/>
      <c r="N22" s="102"/>
      <c r="O22" s="102"/>
      <c r="P22" s="102"/>
      <c r="Q22" s="306">
        <f t="shared" si="3"/>
        <v>0</v>
      </c>
    </row>
    <row r="23" spans="1:17" s="68" customFormat="1" ht="15.6" hidden="1" x14ac:dyDescent="0.25">
      <c r="A23" s="113"/>
      <c r="B23" s="114"/>
      <c r="C23" s="115"/>
      <c r="D23" s="116"/>
      <c r="E23" s="117">
        <f t="shared" si="7"/>
        <v>0</v>
      </c>
      <c r="F23" s="118"/>
      <c r="G23" s="118"/>
      <c r="H23" s="118"/>
      <c r="I23" s="94"/>
      <c r="J23" s="95"/>
      <c r="K23" s="102"/>
      <c r="L23" s="102"/>
      <c r="M23" s="103"/>
      <c r="N23" s="102"/>
      <c r="O23" s="102"/>
      <c r="P23" s="102"/>
      <c r="Q23" s="306">
        <f t="shared" si="3"/>
        <v>0</v>
      </c>
    </row>
    <row r="24" spans="1:17" s="68" customFormat="1" ht="15.6" hidden="1" x14ac:dyDescent="0.25">
      <c r="A24" s="113" t="s">
        <v>489</v>
      </c>
      <c r="B24" s="114"/>
      <c r="C24" s="115"/>
      <c r="D24" s="116"/>
      <c r="E24" s="117"/>
      <c r="F24" s="118"/>
      <c r="G24" s="118"/>
      <c r="H24" s="118"/>
      <c r="I24" s="94"/>
      <c r="J24" s="95"/>
      <c r="K24" s="102"/>
      <c r="L24" s="102"/>
      <c r="M24" s="103"/>
      <c r="N24" s="102"/>
      <c r="O24" s="102"/>
      <c r="P24" s="102"/>
      <c r="Q24" s="306">
        <f t="shared" si="3"/>
        <v>0</v>
      </c>
    </row>
    <row r="25" spans="1:17" s="68" customFormat="1" ht="15.6" hidden="1" x14ac:dyDescent="0.25">
      <c r="A25" s="88"/>
      <c r="B25" s="100"/>
      <c r="C25" s="101"/>
      <c r="D25" s="119" t="s">
        <v>490</v>
      </c>
      <c r="E25" s="92"/>
      <c r="F25" s="94"/>
      <c r="G25" s="94"/>
      <c r="H25" s="94"/>
      <c r="I25" s="94"/>
      <c r="J25" s="95"/>
      <c r="K25" s="102"/>
      <c r="L25" s="102"/>
      <c r="M25" s="103"/>
      <c r="N25" s="102"/>
      <c r="O25" s="102"/>
      <c r="P25" s="102"/>
      <c r="Q25" s="306">
        <f t="shared" si="3"/>
        <v>0</v>
      </c>
    </row>
    <row r="26" spans="1:17" s="68" customFormat="1" ht="15.6" hidden="1" x14ac:dyDescent="0.25">
      <c r="A26" s="88"/>
      <c r="B26" s="100"/>
      <c r="C26" s="101"/>
      <c r="D26" s="119" t="s">
        <v>483</v>
      </c>
      <c r="E26" s="92">
        <f t="shared" si="7"/>
        <v>0</v>
      </c>
      <c r="F26" s="94"/>
      <c r="G26" s="94"/>
      <c r="H26" s="94"/>
      <c r="I26" s="94"/>
      <c r="J26" s="95"/>
      <c r="K26" s="102"/>
      <c r="L26" s="102"/>
      <c r="M26" s="103"/>
      <c r="N26" s="102"/>
      <c r="O26" s="102"/>
      <c r="P26" s="102"/>
      <c r="Q26" s="306">
        <f t="shared" si="3"/>
        <v>0</v>
      </c>
    </row>
    <row r="27" spans="1:17" s="68" customFormat="1" ht="31.2" hidden="1" x14ac:dyDescent="0.25">
      <c r="A27" s="88"/>
      <c r="B27" s="100"/>
      <c r="C27" s="101"/>
      <c r="D27" s="119" t="s">
        <v>491</v>
      </c>
      <c r="E27" s="92"/>
      <c r="F27" s="94"/>
      <c r="G27" s="94"/>
      <c r="H27" s="94"/>
      <c r="I27" s="94"/>
      <c r="J27" s="95"/>
      <c r="K27" s="102"/>
      <c r="L27" s="102"/>
      <c r="M27" s="103"/>
      <c r="N27" s="102"/>
      <c r="O27" s="102"/>
      <c r="P27" s="102"/>
      <c r="Q27" s="306">
        <f t="shared" si="3"/>
        <v>0</v>
      </c>
    </row>
    <row r="28" spans="1:17" s="68" customFormat="1" ht="15.6" hidden="1" x14ac:dyDescent="0.25">
      <c r="A28" s="88"/>
      <c r="B28" s="100"/>
      <c r="C28" s="101"/>
      <c r="D28" s="119" t="s">
        <v>486</v>
      </c>
      <c r="E28" s="92">
        <f t="shared" si="7"/>
        <v>0</v>
      </c>
      <c r="F28" s="94"/>
      <c r="G28" s="94"/>
      <c r="H28" s="94"/>
      <c r="I28" s="94"/>
      <c r="J28" s="95"/>
      <c r="K28" s="102"/>
      <c r="L28" s="102"/>
      <c r="M28" s="103"/>
      <c r="N28" s="102"/>
      <c r="O28" s="102"/>
      <c r="P28" s="102"/>
      <c r="Q28" s="306">
        <f t="shared" si="3"/>
        <v>0</v>
      </c>
    </row>
    <row r="29" spans="1:17" s="68" customFormat="1" ht="43.5" hidden="1" customHeight="1" x14ac:dyDescent="0.25">
      <c r="A29" s="120" t="s">
        <v>492</v>
      </c>
      <c r="B29" s="121" t="s">
        <v>414</v>
      </c>
      <c r="C29" s="122" t="s">
        <v>493</v>
      </c>
      <c r="D29" s="123" t="s">
        <v>421</v>
      </c>
      <c r="E29" s="124">
        <f t="shared" si="7"/>
        <v>0</v>
      </c>
      <c r="F29" s="125"/>
      <c r="G29" s="94"/>
      <c r="H29" s="94"/>
      <c r="I29" s="94"/>
      <c r="J29" s="95">
        <f t="shared" si="9"/>
        <v>0</v>
      </c>
      <c r="K29" s="102"/>
      <c r="L29" s="102"/>
      <c r="M29" s="103"/>
      <c r="N29" s="102"/>
      <c r="O29" s="102"/>
      <c r="P29" s="102"/>
      <c r="Q29" s="306">
        <f t="shared" si="3"/>
        <v>0</v>
      </c>
    </row>
    <row r="30" spans="1:17" s="68" customFormat="1" ht="15.6" hidden="1" x14ac:dyDescent="0.25">
      <c r="A30" s="120"/>
      <c r="B30" s="121"/>
      <c r="C30" s="122"/>
      <c r="D30" s="126" t="s">
        <v>494</v>
      </c>
      <c r="E30" s="124"/>
      <c r="F30" s="125"/>
      <c r="G30" s="94"/>
      <c r="H30" s="94"/>
      <c r="I30" s="94"/>
      <c r="J30" s="95"/>
      <c r="K30" s="102"/>
      <c r="L30" s="102"/>
      <c r="M30" s="103"/>
      <c r="N30" s="102"/>
      <c r="O30" s="102"/>
      <c r="P30" s="102"/>
      <c r="Q30" s="306">
        <f t="shared" si="3"/>
        <v>0</v>
      </c>
    </row>
    <row r="31" spans="1:17" s="68" customFormat="1" ht="67.5" hidden="1" customHeight="1" x14ac:dyDescent="0.25">
      <c r="A31" s="120"/>
      <c r="B31" s="121"/>
      <c r="C31" s="122"/>
      <c r="D31" s="123" t="s">
        <v>495</v>
      </c>
      <c r="E31" s="124">
        <f t="shared" si="7"/>
        <v>0</v>
      </c>
      <c r="F31" s="125"/>
      <c r="G31" s="94"/>
      <c r="H31" s="94"/>
      <c r="I31" s="94"/>
      <c r="J31" s="95">
        <f t="shared" si="9"/>
        <v>0</v>
      </c>
      <c r="K31" s="102"/>
      <c r="L31" s="102"/>
      <c r="M31" s="103"/>
      <c r="N31" s="102"/>
      <c r="O31" s="102"/>
      <c r="P31" s="102"/>
      <c r="Q31" s="306">
        <f t="shared" si="3"/>
        <v>0</v>
      </c>
    </row>
    <row r="32" spans="1:17" s="68" customFormat="1" ht="15.6" hidden="1" x14ac:dyDescent="0.25">
      <c r="A32" s="120"/>
      <c r="B32" s="121"/>
      <c r="C32" s="122"/>
      <c r="D32" s="123" t="s">
        <v>496</v>
      </c>
      <c r="E32" s="124">
        <f t="shared" si="7"/>
        <v>0</v>
      </c>
      <c r="F32" s="125"/>
      <c r="G32" s="94"/>
      <c r="H32" s="94"/>
      <c r="I32" s="94"/>
      <c r="J32" s="95"/>
      <c r="K32" s="102"/>
      <c r="L32" s="102"/>
      <c r="M32" s="103"/>
      <c r="N32" s="102"/>
      <c r="O32" s="102"/>
      <c r="P32" s="102"/>
      <c r="Q32" s="306">
        <f t="shared" si="3"/>
        <v>0</v>
      </c>
    </row>
    <row r="33" spans="1:17" s="68" customFormat="1" ht="67.5" hidden="1" customHeight="1" x14ac:dyDescent="0.25">
      <c r="A33" s="120"/>
      <c r="B33" s="121"/>
      <c r="C33" s="122"/>
      <c r="D33" s="123"/>
      <c r="E33" s="124">
        <f t="shared" si="7"/>
        <v>0</v>
      </c>
      <c r="F33" s="125"/>
      <c r="G33" s="94"/>
      <c r="H33" s="94"/>
      <c r="I33" s="94"/>
      <c r="J33" s="95"/>
      <c r="K33" s="102"/>
      <c r="L33" s="102"/>
      <c r="M33" s="103"/>
      <c r="N33" s="102"/>
      <c r="O33" s="102"/>
      <c r="P33" s="102"/>
      <c r="Q33" s="306">
        <f t="shared" si="3"/>
        <v>0</v>
      </c>
    </row>
    <row r="34" spans="1:17" s="68" customFormat="1" ht="40.5" hidden="1" customHeight="1" x14ac:dyDescent="0.25">
      <c r="A34" s="120" t="s">
        <v>497</v>
      </c>
      <c r="B34" s="121" t="s">
        <v>422</v>
      </c>
      <c r="C34" s="122" t="s">
        <v>403</v>
      </c>
      <c r="D34" s="123" t="s">
        <v>425</v>
      </c>
      <c r="E34" s="124">
        <f>F34+I34</f>
        <v>0</v>
      </c>
      <c r="F34" s="125"/>
      <c r="G34" s="94"/>
      <c r="H34" s="94"/>
      <c r="I34" s="94"/>
      <c r="J34" s="127">
        <f>M34+P34</f>
        <v>0</v>
      </c>
      <c r="K34" s="102"/>
      <c r="L34" s="102"/>
      <c r="M34" s="103"/>
      <c r="N34" s="102"/>
      <c r="O34" s="102"/>
      <c r="P34" s="102"/>
      <c r="Q34" s="306">
        <f t="shared" si="3"/>
        <v>0</v>
      </c>
    </row>
    <row r="35" spans="1:17" s="68" customFormat="1" ht="46.8" hidden="1" x14ac:dyDescent="0.25">
      <c r="A35" s="128" t="s">
        <v>498</v>
      </c>
      <c r="B35" s="121" t="s">
        <v>261</v>
      </c>
      <c r="C35" s="122" t="s">
        <v>499</v>
      </c>
      <c r="D35" s="104" t="s">
        <v>320</v>
      </c>
      <c r="E35" s="124">
        <f t="shared" ref="E35:E91" si="10">F35+I35</f>
        <v>0</v>
      </c>
      <c r="F35" s="125"/>
      <c r="G35" s="125"/>
      <c r="H35" s="94"/>
      <c r="I35" s="127"/>
      <c r="J35" s="127">
        <f>M35+P35</f>
        <v>0</v>
      </c>
      <c r="K35" s="127"/>
      <c r="L35" s="127"/>
      <c r="M35" s="125"/>
      <c r="N35" s="127"/>
      <c r="O35" s="127"/>
      <c r="P35" s="127"/>
      <c r="Q35" s="306">
        <f t="shared" si="3"/>
        <v>0</v>
      </c>
    </row>
    <row r="36" spans="1:17" s="68" customFormat="1" ht="15.6" x14ac:dyDescent="0.25">
      <c r="A36" s="128" t="s">
        <v>652</v>
      </c>
      <c r="B36" s="121" t="s">
        <v>140</v>
      </c>
      <c r="C36" s="122" t="s">
        <v>500</v>
      </c>
      <c r="D36" s="104" t="s">
        <v>501</v>
      </c>
      <c r="E36" s="124">
        <f t="shared" si="10"/>
        <v>22275</v>
      </c>
      <c r="F36" s="125">
        <v>22275</v>
      </c>
      <c r="G36" s="94"/>
      <c r="H36" s="94"/>
      <c r="I36" s="94"/>
      <c r="J36" s="127">
        <f t="shared" ref="J36:J84" si="11">M36+P36</f>
        <v>0</v>
      </c>
      <c r="K36" s="102"/>
      <c r="L36" s="102"/>
      <c r="M36" s="125"/>
      <c r="N36" s="102"/>
      <c r="O36" s="102"/>
      <c r="P36" s="102"/>
      <c r="Q36" s="306">
        <f t="shared" si="3"/>
        <v>22275</v>
      </c>
    </row>
    <row r="37" spans="1:17" s="68" customFormat="1" ht="15.6" hidden="1" x14ac:dyDescent="0.25">
      <c r="A37" s="128"/>
      <c r="B37" s="121"/>
      <c r="C37" s="122"/>
      <c r="D37" s="129"/>
      <c r="E37" s="124">
        <f t="shared" si="10"/>
        <v>0</v>
      </c>
      <c r="F37" s="130"/>
      <c r="G37" s="127"/>
      <c r="H37" s="127"/>
      <c r="I37" s="127"/>
      <c r="J37" s="127">
        <f t="shared" si="11"/>
        <v>0</v>
      </c>
      <c r="K37" s="95"/>
      <c r="L37" s="95"/>
      <c r="M37" s="96"/>
      <c r="N37" s="95"/>
      <c r="O37" s="95"/>
      <c r="P37" s="95"/>
      <c r="Q37" s="306">
        <f t="shared" si="3"/>
        <v>0</v>
      </c>
    </row>
    <row r="38" spans="1:17" s="68" customFormat="1" ht="15.6" hidden="1" x14ac:dyDescent="0.25">
      <c r="A38" s="128" t="s">
        <v>502</v>
      </c>
      <c r="B38" s="121" t="s">
        <v>195</v>
      </c>
      <c r="C38" s="122" t="s">
        <v>500</v>
      </c>
      <c r="D38" s="104" t="s">
        <v>503</v>
      </c>
      <c r="E38" s="124">
        <f t="shared" si="10"/>
        <v>0</v>
      </c>
      <c r="F38" s="125"/>
      <c r="G38" s="94"/>
      <c r="H38" s="94"/>
      <c r="I38" s="94"/>
      <c r="J38" s="127">
        <f t="shared" si="11"/>
        <v>0</v>
      </c>
      <c r="K38" s="102"/>
      <c r="L38" s="102"/>
      <c r="M38" s="103"/>
      <c r="N38" s="102"/>
      <c r="O38" s="102"/>
      <c r="P38" s="102"/>
      <c r="Q38" s="306">
        <f t="shared" si="3"/>
        <v>0</v>
      </c>
    </row>
    <row r="39" spans="1:17" s="68" customFormat="1" ht="31.2" x14ac:dyDescent="0.25">
      <c r="A39" s="128" t="s">
        <v>653</v>
      </c>
      <c r="B39" s="121" t="s">
        <v>336</v>
      </c>
      <c r="C39" s="122" t="s">
        <v>500</v>
      </c>
      <c r="D39" s="548" t="s">
        <v>822</v>
      </c>
      <c r="E39" s="124">
        <f t="shared" si="10"/>
        <v>19393</v>
      </c>
      <c r="F39" s="125">
        <v>19393</v>
      </c>
      <c r="G39" s="94"/>
      <c r="H39" s="94"/>
      <c r="I39" s="94"/>
      <c r="J39" s="127">
        <f t="shared" si="11"/>
        <v>0</v>
      </c>
      <c r="K39" s="102"/>
      <c r="L39" s="102"/>
      <c r="M39" s="125"/>
      <c r="N39" s="102"/>
      <c r="O39" s="102"/>
      <c r="P39" s="102"/>
      <c r="Q39" s="306">
        <f t="shared" si="3"/>
        <v>19393</v>
      </c>
    </row>
    <row r="40" spans="1:17" s="68" customFormat="1" ht="46.8" hidden="1" x14ac:dyDescent="0.25">
      <c r="A40" s="128" t="s">
        <v>504</v>
      </c>
      <c r="B40" s="121" t="s">
        <v>196</v>
      </c>
      <c r="C40" s="122" t="s">
        <v>500</v>
      </c>
      <c r="D40" s="104" t="s">
        <v>505</v>
      </c>
      <c r="E40" s="124">
        <f t="shared" si="10"/>
        <v>0</v>
      </c>
      <c r="F40" s="125"/>
      <c r="G40" s="94"/>
      <c r="H40" s="94"/>
      <c r="I40" s="94"/>
      <c r="J40" s="127">
        <f t="shared" si="11"/>
        <v>0</v>
      </c>
      <c r="K40" s="102"/>
      <c r="L40" s="102"/>
      <c r="M40" s="103"/>
      <c r="N40" s="102"/>
      <c r="O40" s="102"/>
      <c r="P40" s="102"/>
      <c r="Q40" s="306">
        <f t="shared" si="3"/>
        <v>0</v>
      </c>
    </row>
    <row r="41" spans="1:17" s="68" customFormat="1" ht="62.4" hidden="1" x14ac:dyDescent="0.25">
      <c r="A41" s="128" t="s">
        <v>506</v>
      </c>
      <c r="B41" s="121">
        <v>3160</v>
      </c>
      <c r="C41" s="122" t="s">
        <v>123</v>
      </c>
      <c r="D41" s="123" t="s">
        <v>426</v>
      </c>
      <c r="E41" s="124">
        <f t="shared" si="10"/>
        <v>0</v>
      </c>
      <c r="F41" s="125"/>
      <c r="G41" s="94"/>
      <c r="H41" s="94"/>
      <c r="I41" s="94"/>
      <c r="J41" s="127">
        <f t="shared" si="11"/>
        <v>0</v>
      </c>
      <c r="K41" s="102"/>
      <c r="L41" s="102"/>
      <c r="M41" s="103"/>
      <c r="N41" s="102"/>
      <c r="O41" s="102"/>
      <c r="P41" s="102"/>
      <c r="Q41" s="306">
        <f t="shared" si="3"/>
        <v>0</v>
      </c>
    </row>
    <row r="42" spans="1:17" s="68" customFormat="1" ht="15.6" hidden="1" x14ac:dyDescent="0.25">
      <c r="A42" s="131" t="s">
        <v>507</v>
      </c>
      <c r="B42" s="121" t="s">
        <v>197</v>
      </c>
      <c r="C42" s="122" t="s">
        <v>508</v>
      </c>
      <c r="D42" s="104" t="s">
        <v>509</v>
      </c>
      <c r="E42" s="124">
        <f t="shared" si="10"/>
        <v>0</v>
      </c>
      <c r="F42" s="98"/>
      <c r="G42" s="94"/>
      <c r="H42" s="94"/>
      <c r="I42" s="94"/>
      <c r="J42" s="127">
        <f t="shared" si="11"/>
        <v>0</v>
      </c>
      <c r="K42" s="102"/>
      <c r="L42" s="102"/>
      <c r="M42" s="103"/>
      <c r="N42" s="102"/>
      <c r="O42" s="102"/>
      <c r="P42" s="102"/>
      <c r="Q42" s="306">
        <f t="shared" si="3"/>
        <v>0</v>
      </c>
    </row>
    <row r="43" spans="1:17" s="68" customFormat="1" ht="31.2" hidden="1" x14ac:dyDescent="0.25">
      <c r="A43" s="132" t="s">
        <v>510</v>
      </c>
      <c r="B43" s="100">
        <v>3192</v>
      </c>
      <c r="C43" s="101">
        <v>1030</v>
      </c>
      <c r="D43" s="93" t="s">
        <v>511</v>
      </c>
      <c r="E43" s="92">
        <f t="shared" si="10"/>
        <v>0</v>
      </c>
      <c r="F43" s="94"/>
      <c r="G43" s="94"/>
      <c r="H43" s="94"/>
      <c r="I43" s="94"/>
      <c r="J43" s="127">
        <f t="shared" si="11"/>
        <v>0</v>
      </c>
      <c r="K43" s="102"/>
      <c r="L43" s="102"/>
      <c r="M43" s="103"/>
      <c r="N43" s="102"/>
      <c r="O43" s="102"/>
      <c r="P43" s="102"/>
      <c r="Q43" s="306">
        <f t="shared" si="3"/>
        <v>0</v>
      </c>
    </row>
    <row r="44" spans="1:17" s="68" customFormat="1" ht="15.6" x14ac:dyDescent="0.25">
      <c r="A44" s="132" t="s">
        <v>654</v>
      </c>
      <c r="B44" s="100" t="s">
        <v>198</v>
      </c>
      <c r="C44" s="101" t="s">
        <v>512</v>
      </c>
      <c r="D44" s="93" t="s">
        <v>321</v>
      </c>
      <c r="E44" s="92">
        <f t="shared" si="10"/>
        <v>126787.19</v>
      </c>
      <c r="F44" s="94">
        <v>126787.19</v>
      </c>
      <c r="G44" s="94">
        <v>103923.92</v>
      </c>
      <c r="H44" s="94"/>
      <c r="I44" s="94"/>
      <c r="J44" s="127">
        <f t="shared" si="11"/>
        <v>54337.35</v>
      </c>
      <c r="K44" s="105"/>
      <c r="L44" s="105"/>
      <c r="M44" s="125">
        <v>54337.35</v>
      </c>
      <c r="N44" s="105">
        <v>44538.81</v>
      </c>
      <c r="O44" s="105"/>
      <c r="P44" s="105"/>
      <c r="Q44" s="306">
        <f t="shared" si="3"/>
        <v>181124.54</v>
      </c>
    </row>
    <row r="45" spans="1:17" s="68" customFormat="1" ht="39.75" hidden="1" customHeight="1" x14ac:dyDescent="0.25">
      <c r="A45" s="132" t="s">
        <v>513</v>
      </c>
      <c r="B45" s="100" t="s">
        <v>514</v>
      </c>
      <c r="C45" s="101" t="s">
        <v>124</v>
      </c>
      <c r="D45" s="93" t="s">
        <v>515</v>
      </c>
      <c r="E45" s="92">
        <f t="shared" si="10"/>
        <v>0</v>
      </c>
      <c r="F45" s="133"/>
      <c r="G45" s="133"/>
      <c r="H45" s="133"/>
      <c r="I45" s="94"/>
      <c r="J45" s="127">
        <f t="shared" si="11"/>
        <v>0</v>
      </c>
      <c r="K45" s="102"/>
      <c r="L45" s="102"/>
      <c r="M45" s="103"/>
      <c r="N45" s="102"/>
      <c r="O45" s="102"/>
      <c r="P45" s="102"/>
      <c r="Q45" s="306">
        <f t="shared" si="3"/>
        <v>0</v>
      </c>
    </row>
    <row r="46" spans="1:17" s="68" customFormat="1" ht="15.6" hidden="1" x14ac:dyDescent="0.25">
      <c r="A46" s="132" t="s">
        <v>516</v>
      </c>
      <c r="B46" s="100" t="s">
        <v>199</v>
      </c>
      <c r="C46" s="101" t="s">
        <v>124</v>
      </c>
      <c r="D46" s="93" t="s">
        <v>322</v>
      </c>
      <c r="E46" s="92">
        <f t="shared" si="10"/>
        <v>0</v>
      </c>
      <c r="F46" s="94"/>
      <c r="G46" s="94"/>
      <c r="H46" s="94"/>
      <c r="I46" s="94"/>
      <c r="J46" s="127">
        <f t="shared" si="11"/>
        <v>0</v>
      </c>
      <c r="K46" s="102"/>
      <c r="L46" s="102"/>
      <c r="M46" s="125"/>
      <c r="N46" s="105"/>
      <c r="O46" s="105"/>
      <c r="P46" s="105"/>
      <c r="Q46" s="306">
        <f t="shared" si="3"/>
        <v>0</v>
      </c>
    </row>
    <row r="47" spans="1:17" s="68" customFormat="1" ht="15.6" hidden="1" x14ac:dyDescent="0.25">
      <c r="A47" s="134"/>
      <c r="B47" s="89"/>
      <c r="C47" s="90"/>
      <c r="D47" s="135"/>
      <c r="E47" s="92">
        <f t="shared" si="10"/>
        <v>0</v>
      </c>
      <c r="F47" s="92"/>
      <c r="G47" s="94"/>
      <c r="H47" s="94"/>
      <c r="I47" s="94"/>
      <c r="J47" s="127">
        <f t="shared" si="11"/>
        <v>0</v>
      </c>
      <c r="K47" s="102"/>
      <c r="L47" s="102"/>
      <c r="M47" s="103"/>
      <c r="N47" s="102"/>
      <c r="O47" s="102"/>
      <c r="P47" s="102"/>
      <c r="Q47" s="306">
        <f t="shared" si="3"/>
        <v>0</v>
      </c>
    </row>
    <row r="48" spans="1:17" s="68" customFormat="1" ht="31.2" x14ac:dyDescent="0.25">
      <c r="A48" s="132" t="s">
        <v>655</v>
      </c>
      <c r="B48" s="100" t="s">
        <v>126</v>
      </c>
      <c r="C48" s="101" t="s">
        <v>517</v>
      </c>
      <c r="D48" s="93" t="s">
        <v>323</v>
      </c>
      <c r="E48" s="92">
        <f t="shared" si="10"/>
        <v>282965.39</v>
      </c>
      <c r="F48" s="94">
        <v>282965.39</v>
      </c>
      <c r="G48" s="94"/>
      <c r="H48" s="94"/>
      <c r="I48" s="94"/>
      <c r="J48" s="127">
        <f t="shared" si="11"/>
        <v>0</v>
      </c>
      <c r="K48" s="102"/>
      <c r="L48" s="102"/>
      <c r="M48" s="103"/>
      <c r="N48" s="102"/>
      <c r="O48" s="102"/>
      <c r="P48" s="102"/>
      <c r="Q48" s="306">
        <f t="shared" si="3"/>
        <v>282965.39</v>
      </c>
    </row>
    <row r="49" spans="1:17" s="68" customFormat="1" ht="15.6" hidden="1" x14ac:dyDescent="0.25">
      <c r="A49" s="134"/>
      <c r="B49" s="89"/>
      <c r="C49" s="90"/>
      <c r="D49" s="135"/>
      <c r="E49" s="92"/>
      <c r="F49" s="92"/>
      <c r="G49" s="92"/>
      <c r="H49" s="92"/>
      <c r="I49" s="92"/>
      <c r="J49" s="127">
        <f t="shared" si="11"/>
        <v>0</v>
      </c>
      <c r="K49" s="95"/>
      <c r="L49" s="95"/>
      <c r="M49" s="96"/>
      <c r="N49" s="95"/>
      <c r="O49" s="95"/>
      <c r="P49" s="95"/>
      <c r="Q49" s="306">
        <f t="shared" si="3"/>
        <v>0</v>
      </c>
    </row>
    <row r="50" spans="1:17" s="68" customFormat="1" ht="39.75" hidden="1" customHeight="1" x14ac:dyDescent="0.25">
      <c r="A50" s="132"/>
      <c r="B50" s="100"/>
      <c r="C50" s="101"/>
      <c r="D50" s="93" t="s">
        <v>518</v>
      </c>
      <c r="E50" s="92"/>
      <c r="F50" s="94"/>
      <c r="G50" s="94"/>
      <c r="H50" s="94"/>
      <c r="I50" s="94"/>
      <c r="J50" s="127">
        <f t="shared" si="11"/>
        <v>0</v>
      </c>
      <c r="K50" s="102"/>
      <c r="L50" s="102"/>
      <c r="M50" s="103"/>
      <c r="N50" s="102"/>
      <c r="O50" s="102"/>
      <c r="P50" s="102"/>
      <c r="Q50" s="306">
        <f t="shared" si="3"/>
        <v>0</v>
      </c>
    </row>
    <row r="51" spans="1:17" s="68" customFormat="1" ht="31.2" x14ac:dyDescent="0.25">
      <c r="A51" s="132" t="s">
        <v>656</v>
      </c>
      <c r="B51" s="100" t="s">
        <v>127</v>
      </c>
      <c r="C51" s="101" t="s">
        <v>517</v>
      </c>
      <c r="D51" s="549" t="s">
        <v>823</v>
      </c>
      <c r="E51" s="92">
        <f t="shared" si="10"/>
        <v>2101156.6</v>
      </c>
      <c r="F51" s="94">
        <v>2101156.6</v>
      </c>
      <c r="G51" s="94">
        <v>1558658.89</v>
      </c>
      <c r="H51" s="94">
        <v>17129.95</v>
      </c>
      <c r="I51" s="94"/>
      <c r="J51" s="127">
        <f t="shared" si="11"/>
        <v>0</v>
      </c>
      <c r="K51" s="102"/>
      <c r="L51" s="102"/>
      <c r="M51" s="125"/>
      <c r="N51" s="102"/>
      <c r="O51" s="102"/>
      <c r="P51" s="102"/>
      <c r="Q51" s="306">
        <f t="shared" si="3"/>
        <v>2101156.6</v>
      </c>
    </row>
    <row r="52" spans="1:17" s="68" customFormat="1" ht="15.6" x14ac:dyDescent="0.25">
      <c r="A52" s="132"/>
      <c r="B52" s="100"/>
      <c r="C52" s="101"/>
      <c r="D52" s="104" t="s">
        <v>777</v>
      </c>
      <c r="E52" s="92">
        <f t="shared" si="10"/>
        <v>161214.75</v>
      </c>
      <c r="F52" s="105">
        <v>161214.75</v>
      </c>
      <c r="G52" s="105">
        <v>132143.24</v>
      </c>
      <c r="H52" s="94"/>
      <c r="I52" s="94"/>
      <c r="J52" s="127"/>
      <c r="K52" s="102"/>
      <c r="L52" s="102"/>
      <c r="M52" s="125"/>
      <c r="N52" s="102"/>
      <c r="O52" s="102"/>
      <c r="P52" s="102"/>
      <c r="Q52" s="306">
        <f t="shared" si="3"/>
        <v>161214.75</v>
      </c>
    </row>
    <row r="53" spans="1:17" s="68" customFormat="1" ht="30" hidden="1" customHeight="1" x14ac:dyDescent="0.25">
      <c r="A53" s="132" t="s">
        <v>728</v>
      </c>
      <c r="B53" s="100" t="s">
        <v>721</v>
      </c>
      <c r="C53" s="101" t="s">
        <v>517</v>
      </c>
      <c r="D53" s="93" t="s">
        <v>722</v>
      </c>
      <c r="E53" s="92">
        <f t="shared" si="10"/>
        <v>0</v>
      </c>
      <c r="F53" s="94"/>
      <c r="G53" s="94"/>
      <c r="H53" s="94"/>
      <c r="I53" s="94"/>
      <c r="J53" s="127">
        <f t="shared" si="11"/>
        <v>0</v>
      </c>
      <c r="K53" s="102"/>
      <c r="L53" s="102"/>
      <c r="M53" s="125"/>
      <c r="N53" s="102"/>
      <c r="O53" s="102"/>
      <c r="P53" s="102"/>
      <c r="Q53" s="306">
        <f t="shared" si="3"/>
        <v>0</v>
      </c>
    </row>
    <row r="54" spans="1:17" s="68" customFormat="1" ht="28.5" hidden="1" customHeight="1" x14ac:dyDescent="0.25">
      <c r="A54" s="136" t="s">
        <v>729</v>
      </c>
      <c r="B54" s="138" t="s">
        <v>714</v>
      </c>
      <c r="C54" s="137" t="s">
        <v>519</v>
      </c>
      <c r="D54" s="106" t="s">
        <v>715</v>
      </c>
      <c r="E54" s="92">
        <f t="shared" si="10"/>
        <v>0</v>
      </c>
      <c r="F54" s="94"/>
      <c r="G54" s="94"/>
      <c r="H54" s="94"/>
      <c r="I54" s="94"/>
      <c r="J54" s="127">
        <f t="shared" si="11"/>
        <v>0</v>
      </c>
      <c r="K54" s="102"/>
      <c r="L54" s="102"/>
      <c r="M54" s="103"/>
      <c r="N54" s="102"/>
      <c r="O54" s="102"/>
      <c r="P54" s="102"/>
      <c r="Q54" s="306">
        <f t="shared" si="3"/>
        <v>0</v>
      </c>
    </row>
    <row r="55" spans="1:17" s="68" customFormat="1" ht="15.6" hidden="1" x14ac:dyDescent="0.25">
      <c r="A55" s="134"/>
      <c r="B55" s="139"/>
      <c r="C55" s="140"/>
      <c r="D55" s="93"/>
      <c r="E55" s="92">
        <f t="shared" si="10"/>
        <v>0</v>
      </c>
      <c r="F55" s="105"/>
      <c r="G55" s="94"/>
      <c r="H55" s="94"/>
      <c r="I55" s="92"/>
      <c r="J55" s="127">
        <f t="shared" si="11"/>
        <v>0</v>
      </c>
      <c r="K55" s="95"/>
      <c r="L55" s="95"/>
      <c r="M55" s="96"/>
      <c r="N55" s="95"/>
      <c r="O55" s="95"/>
      <c r="P55" s="102"/>
      <c r="Q55" s="306">
        <f t="shared" si="3"/>
        <v>0</v>
      </c>
    </row>
    <row r="56" spans="1:17" s="68" customFormat="1" ht="15.6" x14ac:dyDescent="0.25">
      <c r="A56" s="132" t="s">
        <v>657</v>
      </c>
      <c r="B56" s="100" t="s">
        <v>203</v>
      </c>
      <c r="C56" s="101" t="s">
        <v>519</v>
      </c>
      <c r="D56" s="93" t="s">
        <v>324</v>
      </c>
      <c r="E56" s="92">
        <f t="shared" si="10"/>
        <v>708718.7</v>
      </c>
      <c r="F56" s="94">
        <v>708718.7</v>
      </c>
      <c r="G56" s="94"/>
      <c r="H56" s="94"/>
      <c r="I56" s="94"/>
      <c r="J56" s="127">
        <f>M56+P56</f>
        <v>0</v>
      </c>
      <c r="K56" s="105"/>
      <c r="L56" s="105"/>
      <c r="M56" s="125"/>
      <c r="N56" s="105"/>
      <c r="O56" s="105"/>
      <c r="P56" s="105"/>
      <c r="Q56" s="306">
        <f t="shared" si="3"/>
        <v>708718.7</v>
      </c>
    </row>
    <row r="57" spans="1:17" s="68" customFormat="1" ht="15.6" x14ac:dyDescent="0.25">
      <c r="A57" s="132" t="s">
        <v>658</v>
      </c>
      <c r="B57" s="100" t="s">
        <v>204</v>
      </c>
      <c r="C57" s="101" t="s">
        <v>519</v>
      </c>
      <c r="D57" s="93" t="s">
        <v>325</v>
      </c>
      <c r="E57" s="92">
        <f t="shared" si="10"/>
        <v>1029643.84</v>
      </c>
      <c r="F57" s="94">
        <v>1029643.84</v>
      </c>
      <c r="G57" s="94"/>
      <c r="H57" s="94"/>
      <c r="I57" s="94"/>
      <c r="J57" s="127">
        <f t="shared" si="11"/>
        <v>0</v>
      </c>
      <c r="K57" s="102"/>
      <c r="L57" s="102"/>
      <c r="M57" s="103"/>
      <c r="N57" s="102"/>
      <c r="O57" s="102"/>
      <c r="P57" s="102"/>
      <c r="Q57" s="306">
        <f t="shared" si="3"/>
        <v>1029643.84</v>
      </c>
    </row>
    <row r="58" spans="1:17" s="68" customFormat="1" ht="31.2" x14ac:dyDescent="0.25">
      <c r="A58" s="132" t="s">
        <v>659</v>
      </c>
      <c r="B58" s="100" t="s">
        <v>205</v>
      </c>
      <c r="C58" s="101" t="s">
        <v>519</v>
      </c>
      <c r="D58" s="93" t="s">
        <v>326</v>
      </c>
      <c r="E58" s="92">
        <f t="shared" si="10"/>
        <v>1288500.7</v>
      </c>
      <c r="F58" s="94">
        <v>1288500.7</v>
      </c>
      <c r="G58" s="94"/>
      <c r="H58" s="94"/>
      <c r="I58" s="94"/>
      <c r="J58" s="127">
        <f t="shared" si="11"/>
        <v>519750</v>
      </c>
      <c r="K58" s="105">
        <v>519750</v>
      </c>
      <c r="L58" s="105"/>
      <c r="M58" s="125"/>
      <c r="N58" s="105"/>
      <c r="O58" s="105"/>
      <c r="P58" s="105">
        <v>519750</v>
      </c>
      <c r="Q58" s="306">
        <f t="shared" si="3"/>
        <v>1808250.7</v>
      </c>
    </row>
    <row r="59" spans="1:17" s="68" customFormat="1" ht="15.6" x14ac:dyDescent="0.25">
      <c r="A59" s="132" t="s">
        <v>660</v>
      </c>
      <c r="B59" s="100" t="s">
        <v>128</v>
      </c>
      <c r="C59" s="101" t="s">
        <v>519</v>
      </c>
      <c r="D59" s="93" t="s">
        <v>226</v>
      </c>
      <c r="E59" s="92">
        <f t="shared" si="10"/>
        <v>2360373.06</v>
      </c>
      <c r="F59" s="94">
        <v>2360373.06</v>
      </c>
      <c r="G59" s="94"/>
      <c r="H59" s="94">
        <v>528982.02</v>
      </c>
      <c r="I59" s="94"/>
      <c r="J59" s="127">
        <f>M59+P59</f>
        <v>82500</v>
      </c>
      <c r="K59" s="105">
        <v>82500</v>
      </c>
      <c r="L59" s="105"/>
      <c r="M59" s="125"/>
      <c r="N59" s="105"/>
      <c r="O59" s="105"/>
      <c r="P59" s="105">
        <v>82500</v>
      </c>
      <c r="Q59" s="306">
        <f t="shared" si="3"/>
        <v>2442873.06</v>
      </c>
    </row>
    <row r="60" spans="1:17" s="68" customFormat="1" ht="31.2" hidden="1" x14ac:dyDescent="0.25">
      <c r="A60" s="132" t="s">
        <v>705</v>
      </c>
      <c r="B60" s="100" t="s">
        <v>642</v>
      </c>
      <c r="C60" s="101" t="s">
        <v>627</v>
      </c>
      <c r="D60" s="93" t="s">
        <v>643</v>
      </c>
      <c r="E60" s="92">
        <f t="shared" si="10"/>
        <v>0</v>
      </c>
      <c r="F60" s="94"/>
      <c r="G60" s="94"/>
      <c r="H60" s="94"/>
      <c r="I60" s="94"/>
      <c r="J60" s="127">
        <f t="shared" ref="J60" si="12">M60+P60</f>
        <v>0</v>
      </c>
      <c r="K60" s="105"/>
      <c r="L60" s="105"/>
      <c r="M60" s="125"/>
      <c r="N60" s="105"/>
      <c r="O60" s="105"/>
      <c r="P60" s="105"/>
      <c r="Q60" s="306">
        <f t="shared" si="3"/>
        <v>0</v>
      </c>
    </row>
    <row r="61" spans="1:17" s="68" customFormat="1" ht="78" hidden="1" x14ac:dyDescent="0.25">
      <c r="A61" s="132" t="s">
        <v>520</v>
      </c>
      <c r="B61" s="100" t="s">
        <v>206</v>
      </c>
      <c r="C61" s="101" t="s">
        <v>521</v>
      </c>
      <c r="D61" s="93" t="s">
        <v>522</v>
      </c>
      <c r="E61" s="92">
        <f t="shared" si="10"/>
        <v>0</v>
      </c>
      <c r="F61" s="94"/>
      <c r="G61" s="94"/>
      <c r="H61" s="94"/>
      <c r="I61" s="94"/>
      <c r="J61" s="127">
        <f t="shared" si="11"/>
        <v>0</v>
      </c>
      <c r="K61" s="102"/>
      <c r="L61" s="102"/>
      <c r="M61" s="103"/>
      <c r="N61" s="102"/>
      <c r="O61" s="102"/>
      <c r="P61" s="102"/>
      <c r="Q61" s="306">
        <f t="shared" si="3"/>
        <v>0</v>
      </c>
    </row>
    <row r="62" spans="1:17" s="68" customFormat="1" ht="15.6" x14ac:dyDescent="0.25">
      <c r="A62" s="132" t="s">
        <v>661</v>
      </c>
      <c r="B62" s="100" t="s">
        <v>207</v>
      </c>
      <c r="C62" s="101" t="s">
        <v>521</v>
      </c>
      <c r="D62" s="93" t="s">
        <v>327</v>
      </c>
      <c r="E62" s="92">
        <f t="shared" si="10"/>
        <v>77826.880000000005</v>
      </c>
      <c r="F62" s="94">
        <v>77826.880000000005</v>
      </c>
      <c r="G62" s="94">
        <v>21000</v>
      </c>
      <c r="H62" s="94"/>
      <c r="I62" s="94"/>
      <c r="J62" s="127">
        <f t="shared" si="11"/>
        <v>80000</v>
      </c>
      <c r="K62" s="105">
        <v>80000</v>
      </c>
      <c r="L62" s="105"/>
      <c r="M62" s="125"/>
      <c r="N62" s="105"/>
      <c r="O62" s="105"/>
      <c r="P62" s="105">
        <v>80000</v>
      </c>
      <c r="Q62" s="306">
        <f t="shared" si="3"/>
        <v>157826.88</v>
      </c>
    </row>
    <row r="63" spans="1:17" s="68" customFormat="1" ht="15.6" x14ac:dyDescent="0.25">
      <c r="A63" s="132" t="s">
        <v>662</v>
      </c>
      <c r="B63" s="100" t="s">
        <v>208</v>
      </c>
      <c r="C63" s="101" t="s">
        <v>523</v>
      </c>
      <c r="D63" s="93" t="s">
        <v>328</v>
      </c>
      <c r="E63" s="92">
        <f t="shared" si="10"/>
        <v>82500</v>
      </c>
      <c r="F63" s="94">
        <v>82500</v>
      </c>
      <c r="G63" s="94"/>
      <c r="H63" s="94"/>
      <c r="I63" s="94"/>
      <c r="J63" s="127">
        <f t="shared" si="11"/>
        <v>0</v>
      </c>
      <c r="K63" s="105"/>
      <c r="L63" s="105"/>
      <c r="M63" s="125"/>
      <c r="N63" s="105"/>
      <c r="O63" s="105"/>
      <c r="P63" s="105"/>
      <c r="Q63" s="306">
        <f t="shared" si="3"/>
        <v>82500</v>
      </c>
    </row>
    <row r="64" spans="1:17" s="68" customFormat="1" ht="31.2" hidden="1" x14ac:dyDescent="0.25">
      <c r="A64" s="132"/>
      <c r="B64" s="100"/>
      <c r="C64" s="101"/>
      <c r="D64" s="186" t="s">
        <v>620</v>
      </c>
      <c r="E64" s="92"/>
      <c r="F64" s="94"/>
      <c r="G64" s="94"/>
      <c r="H64" s="94"/>
      <c r="I64" s="94"/>
      <c r="J64" s="127">
        <f>P64</f>
        <v>0</v>
      </c>
      <c r="K64" s="105"/>
      <c r="L64" s="105"/>
      <c r="M64" s="125"/>
      <c r="N64" s="105"/>
      <c r="O64" s="105"/>
      <c r="P64" s="105"/>
      <c r="Q64" s="306">
        <f t="shared" si="3"/>
        <v>0</v>
      </c>
    </row>
    <row r="65" spans="1:17" s="68" customFormat="1" ht="30.75" hidden="1" customHeight="1" x14ac:dyDescent="0.25">
      <c r="A65" s="132" t="s">
        <v>685</v>
      </c>
      <c r="B65" s="100" t="s">
        <v>629</v>
      </c>
      <c r="C65" s="101" t="s">
        <v>524</v>
      </c>
      <c r="D65" s="288" t="s">
        <v>686</v>
      </c>
      <c r="E65" s="92"/>
      <c r="F65" s="94"/>
      <c r="G65" s="94"/>
      <c r="H65" s="94"/>
      <c r="I65" s="94"/>
      <c r="J65" s="127">
        <f>K65</f>
        <v>0</v>
      </c>
      <c r="K65" s="105"/>
      <c r="L65" s="105"/>
      <c r="M65" s="125"/>
      <c r="N65" s="105"/>
      <c r="O65" s="105"/>
      <c r="P65" s="105"/>
      <c r="Q65" s="306">
        <f t="shared" si="3"/>
        <v>0</v>
      </c>
    </row>
    <row r="66" spans="1:17" s="68" customFormat="1" ht="15.6" x14ac:dyDescent="0.25">
      <c r="A66" s="132" t="s">
        <v>663</v>
      </c>
      <c r="B66" s="100" t="s">
        <v>250</v>
      </c>
      <c r="C66" s="101" t="s">
        <v>524</v>
      </c>
      <c r="D66" s="93" t="s">
        <v>525</v>
      </c>
      <c r="E66" s="92">
        <f t="shared" si="10"/>
        <v>0</v>
      </c>
      <c r="F66" s="94"/>
      <c r="G66" s="94"/>
      <c r="H66" s="94"/>
      <c r="I66" s="94"/>
      <c r="J66" s="127">
        <f>P66</f>
        <v>14210.53</v>
      </c>
      <c r="K66" s="105">
        <v>14210.53</v>
      </c>
      <c r="L66" s="105"/>
      <c r="M66" s="125"/>
      <c r="N66" s="105"/>
      <c r="O66" s="105"/>
      <c r="P66" s="105">
        <v>14210.53</v>
      </c>
      <c r="Q66" s="306">
        <f t="shared" si="3"/>
        <v>14210.53</v>
      </c>
    </row>
    <row r="67" spans="1:17" s="68" customFormat="1" ht="31.2" x14ac:dyDescent="0.25">
      <c r="A67" s="132" t="s">
        <v>664</v>
      </c>
      <c r="B67" s="100" t="s">
        <v>216</v>
      </c>
      <c r="C67" s="101" t="s">
        <v>524</v>
      </c>
      <c r="D67" s="93" t="s">
        <v>526</v>
      </c>
      <c r="E67" s="92">
        <f>F67+I67</f>
        <v>0</v>
      </c>
      <c r="F67" s="94"/>
      <c r="G67" s="94"/>
      <c r="H67" s="94"/>
      <c r="I67" s="94"/>
      <c r="J67" s="127">
        <f>K67</f>
        <v>78000</v>
      </c>
      <c r="K67" s="105">
        <v>78000</v>
      </c>
      <c r="L67" s="102"/>
      <c r="M67" s="103"/>
      <c r="N67" s="102"/>
      <c r="O67" s="102"/>
      <c r="P67" s="105">
        <v>78000</v>
      </c>
      <c r="Q67" s="306">
        <f t="shared" si="3"/>
        <v>78000</v>
      </c>
    </row>
    <row r="68" spans="1:17" s="68" customFormat="1" ht="31.2" hidden="1" x14ac:dyDescent="0.25">
      <c r="A68" s="132" t="s">
        <v>527</v>
      </c>
      <c r="B68" s="100" t="s">
        <v>217</v>
      </c>
      <c r="C68" s="101" t="s">
        <v>528</v>
      </c>
      <c r="D68" s="93" t="s">
        <v>529</v>
      </c>
      <c r="E68" s="92">
        <f>F68+I68</f>
        <v>0</v>
      </c>
      <c r="F68" s="94"/>
      <c r="G68" s="94"/>
      <c r="H68" s="94"/>
      <c r="I68" s="94"/>
      <c r="J68" s="127">
        <f t="shared" si="11"/>
        <v>0</v>
      </c>
      <c r="K68" s="105"/>
      <c r="L68" s="102"/>
      <c r="M68" s="103"/>
      <c r="N68" s="102"/>
      <c r="O68" s="102"/>
      <c r="P68" s="105"/>
      <c r="Q68" s="306">
        <f t="shared" si="3"/>
        <v>0</v>
      </c>
    </row>
    <row r="69" spans="1:17" s="68" customFormat="1" ht="31.2" hidden="1" x14ac:dyDescent="0.25">
      <c r="A69" s="132" t="s">
        <v>665</v>
      </c>
      <c r="B69" s="100" t="s">
        <v>209</v>
      </c>
      <c r="C69" s="101" t="s">
        <v>530</v>
      </c>
      <c r="D69" s="93" t="s">
        <v>329</v>
      </c>
      <c r="E69" s="92">
        <f t="shared" si="10"/>
        <v>0</v>
      </c>
      <c r="F69" s="94"/>
      <c r="G69" s="94"/>
      <c r="H69" s="94"/>
      <c r="I69" s="94"/>
      <c r="J69" s="127">
        <f t="shared" si="11"/>
        <v>0</v>
      </c>
      <c r="K69" s="105"/>
      <c r="L69" s="102"/>
      <c r="M69" s="103"/>
      <c r="N69" s="102"/>
      <c r="O69" s="102"/>
      <c r="P69" s="105"/>
      <c r="Q69" s="306">
        <f t="shared" si="3"/>
        <v>0</v>
      </c>
    </row>
    <row r="70" spans="1:17" s="68" customFormat="1" ht="31.2" hidden="1" x14ac:dyDescent="0.25">
      <c r="A70" s="132" t="s">
        <v>531</v>
      </c>
      <c r="B70" s="100" t="s">
        <v>450</v>
      </c>
      <c r="C70" s="101" t="s">
        <v>532</v>
      </c>
      <c r="D70" s="141" t="s">
        <v>451</v>
      </c>
      <c r="E70" s="92">
        <f t="shared" si="10"/>
        <v>0</v>
      </c>
      <c r="F70" s="94"/>
      <c r="G70" s="94"/>
      <c r="H70" s="94"/>
      <c r="I70" s="94"/>
      <c r="J70" s="127"/>
      <c r="K70" s="102"/>
      <c r="L70" s="102"/>
      <c r="M70" s="103"/>
      <c r="N70" s="102"/>
      <c r="O70" s="102"/>
      <c r="P70" s="105"/>
      <c r="Q70" s="306">
        <f t="shared" si="3"/>
        <v>0</v>
      </c>
    </row>
    <row r="71" spans="1:17" s="68" customFormat="1" ht="62.4" hidden="1" x14ac:dyDescent="0.25">
      <c r="A71" s="132"/>
      <c r="B71" s="100"/>
      <c r="C71" s="101"/>
      <c r="D71" s="141" t="s">
        <v>533</v>
      </c>
      <c r="E71" s="92">
        <f t="shared" si="10"/>
        <v>0</v>
      </c>
      <c r="F71" s="94"/>
      <c r="G71" s="94"/>
      <c r="H71" s="94"/>
      <c r="I71" s="94"/>
      <c r="J71" s="127"/>
      <c r="K71" s="102"/>
      <c r="L71" s="102"/>
      <c r="M71" s="103"/>
      <c r="N71" s="102"/>
      <c r="O71" s="102"/>
      <c r="P71" s="105"/>
      <c r="Q71" s="306">
        <f t="shared" si="3"/>
        <v>0</v>
      </c>
    </row>
    <row r="72" spans="1:17" s="68" customFormat="1" ht="15.6" hidden="1" x14ac:dyDescent="0.25">
      <c r="A72" s="132" t="s">
        <v>534</v>
      </c>
      <c r="B72" s="100" t="s">
        <v>210</v>
      </c>
      <c r="C72" s="101" t="s">
        <v>535</v>
      </c>
      <c r="D72" s="93" t="s">
        <v>432</v>
      </c>
      <c r="E72" s="92">
        <f t="shared" si="10"/>
        <v>0</v>
      </c>
      <c r="F72" s="94"/>
      <c r="G72" s="94"/>
      <c r="H72" s="94"/>
      <c r="I72" s="105"/>
      <c r="J72" s="127">
        <f t="shared" si="11"/>
        <v>0</v>
      </c>
      <c r="K72" s="102"/>
      <c r="L72" s="102"/>
      <c r="M72" s="103"/>
      <c r="N72" s="102"/>
      <c r="O72" s="102">
        <f>N72</f>
        <v>0</v>
      </c>
      <c r="P72" s="102"/>
      <c r="Q72" s="306">
        <f t="shared" si="3"/>
        <v>0</v>
      </c>
    </row>
    <row r="73" spans="1:17" s="68" customFormat="1" ht="31.2" x14ac:dyDescent="0.25">
      <c r="A73" s="132" t="s">
        <v>666</v>
      </c>
      <c r="B73" s="100" t="s">
        <v>354</v>
      </c>
      <c r="C73" s="101" t="s">
        <v>528</v>
      </c>
      <c r="D73" s="93" t="s">
        <v>536</v>
      </c>
      <c r="E73" s="92">
        <f t="shared" si="10"/>
        <v>0</v>
      </c>
      <c r="F73" s="94"/>
      <c r="G73" s="94"/>
      <c r="H73" s="94"/>
      <c r="I73" s="105"/>
      <c r="J73" s="127">
        <f>K73</f>
        <v>23000</v>
      </c>
      <c r="K73" s="105">
        <v>23000</v>
      </c>
      <c r="L73" s="102"/>
      <c r="M73" s="103"/>
      <c r="N73" s="102"/>
      <c r="O73" s="102"/>
      <c r="P73" s="105">
        <v>23000</v>
      </c>
      <c r="Q73" s="306">
        <f t="shared" si="3"/>
        <v>23000</v>
      </c>
    </row>
    <row r="74" spans="1:17" s="68" customFormat="1" ht="65.25" hidden="1" customHeight="1" x14ac:dyDescent="0.25">
      <c r="A74" s="132" t="s">
        <v>667</v>
      </c>
      <c r="B74" s="100" t="s">
        <v>355</v>
      </c>
      <c r="C74" s="101" t="s">
        <v>528</v>
      </c>
      <c r="D74" s="93" t="s">
        <v>356</v>
      </c>
      <c r="E74" s="92">
        <f t="shared" si="10"/>
        <v>0</v>
      </c>
      <c r="F74" s="94"/>
      <c r="G74" s="94"/>
      <c r="H74" s="94"/>
      <c r="I74" s="105"/>
      <c r="J74" s="127">
        <f>K74</f>
        <v>0</v>
      </c>
      <c r="K74" s="105"/>
      <c r="L74" s="102"/>
      <c r="M74" s="103"/>
      <c r="N74" s="102"/>
      <c r="O74" s="102"/>
      <c r="P74" s="105"/>
      <c r="Q74" s="306">
        <f t="shared" si="3"/>
        <v>0</v>
      </c>
    </row>
    <row r="75" spans="1:17" s="68" customFormat="1" ht="15.6" x14ac:dyDescent="0.25">
      <c r="A75" s="132" t="s">
        <v>668</v>
      </c>
      <c r="B75" s="100" t="s">
        <v>211</v>
      </c>
      <c r="C75" s="101" t="s">
        <v>528</v>
      </c>
      <c r="D75" s="93" t="s">
        <v>330</v>
      </c>
      <c r="E75" s="92">
        <f t="shared" si="10"/>
        <v>24000</v>
      </c>
      <c r="F75" s="94">
        <v>24000</v>
      </c>
      <c r="G75" s="94"/>
      <c r="H75" s="94"/>
      <c r="I75" s="105"/>
      <c r="J75" s="127">
        <f t="shared" si="11"/>
        <v>0</v>
      </c>
      <c r="K75" s="102"/>
      <c r="L75" s="102"/>
      <c r="M75" s="103"/>
      <c r="N75" s="102"/>
      <c r="O75" s="102"/>
      <c r="P75" s="102"/>
      <c r="Q75" s="306">
        <f t="shared" si="3"/>
        <v>24000</v>
      </c>
    </row>
    <row r="76" spans="1:17" s="68" customFormat="1" ht="15.6" x14ac:dyDescent="0.25">
      <c r="A76" s="132" t="s">
        <v>669</v>
      </c>
      <c r="B76" s="100" t="s">
        <v>352</v>
      </c>
      <c r="C76" s="109" t="s">
        <v>528</v>
      </c>
      <c r="D76" s="93" t="s">
        <v>447</v>
      </c>
      <c r="E76" s="92">
        <f t="shared" si="10"/>
        <v>18216.77</v>
      </c>
      <c r="F76" s="94">
        <v>18216.77</v>
      </c>
      <c r="G76" s="94"/>
      <c r="H76" s="94"/>
      <c r="I76" s="105"/>
      <c r="J76" s="127">
        <f>M76+P76</f>
        <v>0</v>
      </c>
      <c r="K76" s="105"/>
      <c r="L76" s="102"/>
      <c r="M76" s="125"/>
      <c r="N76" s="102"/>
      <c r="O76" s="102"/>
      <c r="P76" s="105"/>
      <c r="Q76" s="306">
        <f t="shared" si="3"/>
        <v>18216.77</v>
      </c>
    </row>
    <row r="77" spans="1:17" s="68" customFormat="1" ht="42" customHeight="1" x14ac:dyDescent="0.25">
      <c r="A77" s="132" t="s">
        <v>670</v>
      </c>
      <c r="B77" s="100" t="s">
        <v>361</v>
      </c>
      <c r="C77" s="101" t="s">
        <v>537</v>
      </c>
      <c r="D77" s="93" t="s">
        <v>362</v>
      </c>
      <c r="E77" s="92">
        <f t="shared" si="10"/>
        <v>35069</v>
      </c>
      <c r="F77" s="94">
        <v>35069</v>
      </c>
      <c r="G77" s="94"/>
      <c r="H77" s="94"/>
      <c r="I77" s="105"/>
      <c r="J77" s="127">
        <f t="shared" si="11"/>
        <v>83997.66</v>
      </c>
      <c r="K77" s="105"/>
      <c r="L77" s="105"/>
      <c r="M77" s="125">
        <v>83997.66</v>
      </c>
      <c r="N77" s="105"/>
      <c r="O77" s="105"/>
      <c r="P77" s="105"/>
      <c r="Q77" s="306">
        <f t="shared" si="3"/>
        <v>119066.66</v>
      </c>
    </row>
    <row r="78" spans="1:17" s="68" customFormat="1" ht="15.6" x14ac:dyDescent="0.25">
      <c r="A78" s="132" t="s">
        <v>671</v>
      </c>
      <c r="B78" s="100" t="s">
        <v>212</v>
      </c>
      <c r="C78" s="101" t="s">
        <v>537</v>
      </c>
      <c r="D78" s="93" t="s">
        <v>331</v>
      </c>
      <c r="E78" s="92">
        <f t="shared" si="10"/>
        <v>5000</v>
      </c>
      <c r="F78" s="94">
        <v>5000</v>
      </c>
      <c r="G78" s="94"/>
      <c r="H78" s="94"/>
      <c r="I78" s="105"/>
      <c r="J78" s="127">
        <f t="shared" si="11"/>
        <v>0</v>
      </c>
      <c r="K78" s="102"/>
      <c r="L78" s="102"/>
      <c r="M78" s="103"/>
      <c r="N78" s="102"/>
      <c r="O78" s="102"/>
      <c r="P78" s="102"/>
      <c r="Q78" s="306">
        <f t="shared" si="3"/>
        <v>5000</v>
      </c>
    </row>
    <row r="79" spans="1:17" s="68" customFormat="1" ht="15.6" x14ac:dyDescent="0.25">
      <c r="A79" s="132" t="s">
        <v>700</v>
      </c>
      <c r="B79" s="100" t="s">
        <v>692</v>
      </c>
      <c r="C79" s="101" t="s">
        <v>538</v>
      </c>
      <c r="D79" s="93" t="s">
        <v>693</v>
      </c>
      <c r="E79" s="92">
        <f t="shared" si="10"/>
        <v>31200</v>
      </c>
      <c r="F79" s="94">
        <v>31200</v>
      </c>
      <c r="G79" s="94"/>
      <c r="H79" s="94"/>
      <c r="I79" s="105"/>
      <c r="J79" s="127">
        <f t="shared" si="11"/>
        <v>0</v>
      </c>
      <c r="K79" s="102"/>
      <c r="L79" s="102"/>
      <c r="M79" s="103"/>
      <c r="N79" s="102"/>
      <c r="O79" s="102"/>
      <c r="P79" s="102"/>
      <c r="Q79" s="306">
        <f t="shared" si="3"/>
        <v>31200</v>
      </c>
    </row>
    <row r="80" spans="1:17" s="68" customFormat="1" ht="15.6" x14ac:dyDescent="0.25">
      <c r="A80" s="132" t="s">
        <v>672</v>
      </c>
      <c r="B80" s="100" t="s">
        <v>640</v>
      </c>
      <c r="C80" s="101" t="s">
        <v>538</v>
      </c>
      <c r="D80" s="142" t="s">
        <v>641</v>
      </c>
      <c r="E80" s="92">
        <f t="shared" si="10"/>
        <v>24999.9</v>
      </c>
      <c r="F80" s="94">
        <v>24999.9</v>
      </c>
      <c r="G80" s="94"/>
      <c r="H80" s="94"/>
      <c r="I80" s="105"/>
      <c r="J80" s="127">
        <f t="shared" si="11"/>
        <v>70000</v>
      </c>
      <c r="K80" s="105">
        <v>70000</v>
      </c>
      <c r="L80" s="105"/>
      <c r="M80" s="125"/>
      <c r="N80" s="105"/>
      <c r="O80" s="105"/>
      <c r="P80" s="105">
        <v>70000</v>
      </c>
      <c r="Q80" s="306">
        <f t="shared" ref="Q80:Q156" si="13">E80+J80</f>
        <v>94999.9</v>
      </c>
    </row>
    <row r="81" spans="1:18" s="68" customFormat="1" ht="15.6" hidden="1" x14ac:dyDescent="0.25">
      <c r="A81" s="132"/>
      <c r="B81" s="100"/>
      <c r="C81" s="137"/>
      <c r="D81" s="104" t="s">
        <v>486</v>
      </c>
      <c r="E81" s="92">
        <f t="shared" si="10"/>
        <v>0</v>
      </c>
      <c r="F81" s="105"/>
      <c r="G81" s="92"/>
      <c r="H81" s="92"/>
      <c r="I81" s="127"/>
      <c r="J81" s="127">
        <f t="shared" si="11"/>
        <v>0</v>
      </c>
      <c r="K81" s="95"/>
      <c r="L81" s="95"/>
      <c r="M81" s="96"/>
      <c r="N81" s="95"/>
      <c r="O81" s="95">
        <f t="shared" ref="O81:O91" si="14">N81</f>
        <v>0</v>
      </c>
      <c r="P81" s="95"/>
      <c r="Q81" s="306">
        <f t="shared" si="13"/>
        <v>0</v>
      </c>
    </row>
    <row r="82" spans="1:18" s="68" customFormat="1" ht="46.8" hidden="1" x14ac:dyDescent="0.25">
      <c r="A82" s="132"/>
      <c r="B82" s="100"/>
      <c r="C82" s="137"/>
      <c r="D82" s="104" t="s">
        <v>691</v>
      </c>
      <c r="E82" s="92">
        <f t="shared" si="10"/>
        <v>0</v>
      </c>
      <c r="F82" s="105"/>
      <c r="G82" s="92"/>
      <c r="H82" s="92"/>
      <c r="I82" s="127"/>
      <c r="J82" s="127"/>
      <c r="K82" s="95"/>
      <c r="L82" s="95"/>
      <c r="M82" s="96"/>
      <c r="N82" s="95"/>
      <c r="O82" s="95"/>
      <c r="P82" s="95"/>
      <c r="Q82" s="306">
        <f t="shared" si="13"/>
        <v>0</v>
      </c>
    </row>
    <row r="83" spans="1:18" s="68" customFormat="1" ht="15.6" x14ac:dyDescent="0.25">
      <c r="A83" s="132" t="s">
        <v>673</v>
      </c>
      <c r="B83" s="100" t="s">
        <v>218</v>
      </c>
      <c r="C83" s="101" t="s">
        <v>539</v>
      </c>
      <c r="D83" s="93" t="s">
        <v>540</v>
      </c>
      <c r="E83" s="92">
        <f t="shared" si="10"/>
        <v>0</v>
      </c>
      <c r="F83" s="94"/>
      <c r="G83" s="94"/>
      <c r="H83" s="94"/>
      <c r="I83" s="94"/>
      <c r="J83" s="127">
        <f t="shared" si="11"/>
        <v>49600</v>
      </c>
      <c r="K83" s="105"/>
      <c r="L83" s="105"/>
      <c r="M83" s="125">
        <v>49600</v>
      </c>
      <c r="N83" s="102"/>
      <c r="O83" s="102">
        <f t="shared" si="14"/>
        <v>0</v>
      </c>
      <c r="P83" s="102"/>
      <c r="Q83" s="306">
        <f t="shared" si="13"/>
        <v>49600</v>
      </c>
    </row>
    <row r="84" spans="1:18" s="68" customFormat="1" ht="15" customHeight="1" x14ac:dyDescent="0.25">
      <c r="A84" s="132" t="s">
        <v>674</v>
      </c>
      <c r="B84" s="100" t="s">
        <v>340</v>
      </c>
      <c r="C84" s="151" t="s">
        <v>541</v>
      </c>
      <c r="D84" s="343" t="s">
        <v>824</v>
      </c>
      <c r="E84" s="92">
        <f t="shared" si="10"/>
        <v>120967.67</v>
      </c>
      <c r="F84" s="94">
        <v>120967.67</v>
      </c>
      <c r="G84" s="94"/>
      <c r="H84" s="94"/>
      <c r="I84" s="105"/>
      <c r="J84" s="127">
        <f t="shared" si="11"/>
        <v>0</v>
      </c>
      <c r="K84" s="102"/>
      <c r="L84" s="102"/>
      <c r="M84" s="103"/>
      <c r="N84" s="102"/>
      <c r="O84" s="102">
        <f t="shared" si="14"/>
        <v>0</v>
      </c>
      <c r="P84" s="102"/>
      <c r="Q84" s="306">
        <f t="shared" si="13"/>
        <v>120967.67</v>
      </c>
    </row>
    <row r="85" spans="1:18" s="68" customFormat="1" ht="15.6" hidden="1" x14ac:dyDescent="0.25">
      <c r="A85" s="132"/>
      <c r="B85" s="100"/>
      <c r="C85" s="101"/>
      <c r="D85" s="93"/>
      <c r="E85" s="105"/>
      <c r="F85" s="105"/>
      <c r="G85" s="94"/>
      <c r="H85" s="94"/>
      <c r="I85" s="94"/>
      <c r="J85" s="95">
        <f t="shared" si="9"/>
        <v>0</v>
      </c>
      <c r="K85" s="102"/>
      <c r="L85" s="102"/>
      <c r="M85" s="103"/>
      <c r="N85" s="102"/>
      <c r="O85" s="102">
        <f t="shared" si="14"/>
        <v>0</v>
      </c>
      <c r="P85" s="102">
        <f>N85</f>
        <v>0</v>
      </c>
      <c r="Q85" s="306">
        <f t="shared" si="13"/>
        <v>0</v>
      </c>
    </row>
    <row r="86" spans="1:18" s="68" customFormat="1" ht="62.4" hidden="1" x14ac:dyDescent="0.25">
      <c r="A86" s="132" t="s">
        <v>742</v>
      </c>
      <c r="B86" s="100" t="s">
        <v>743</v>
      </c>
      <c r="C86" s="101" t="s">
        <v>191</v>
      </c>
      <c r="D86" s="97" t="s">
        <v>744</v>
      </c>
      <c r="E86" s="92">
        <f t="shared" si="10"/>
        <v>0</v>
      </c>
      <c r="F86" s="143"/>
      <c r="G86" s="94"/>
      <c r="H86" s="94"/>
      <c r="I86" s="94"/>
      <c r="J86" s="127">
        <f t="shared" si="9"/>
        <v>0</v>
      </c>
      <c r="K86" s="105"/>
      <c r="L86" s="105"/>
      <c r="M86" s="125"/>
      <c r="N86" s="105"/>
      <c r="O86" s="105">
        <f t="shared" si="14"/>
        <v>0</v>
      </c>
      <c r="P86" s="105"/>
      <c r="Q86" s="306">
        <f t="shared" si="13"/>
        <v>0</v>
      </c>
    </row>
    <row r="87" spans="1:18" s="68" customFormat="1" ht="15.6" hidden="1" x14ac:dyDescent="0.25">
      <c r="A87" s="132" t="s">
        <v>745</v>
      </c>
      <c r="B87" s="100" t="s">
        <v>214</v>
      </c>
      <c r="C87" s="109" t="s">
        <v>191</v>
      </c>
      <c r="D87" s="93" t="s">
        <v>153</v>
      </c>
      <c r="E87" s="92">
        <f t="shared" si="10"/>
        <v>0</v>
      </c>
      <c r="F87" s="143"/>
      <c r="G87" s="94"/>
      <c r="H87" s="94"/>
      <c r="I87" s="94"/>
      <c r="J87" s="127">
        <f t="shared" si="9"/>
        <v>0</v>
      </c>
      <c r="K87" s="105"/>
      <c r="L87" s="105"/>
      <c r="M87" s="125"/>
      <c r="N87" s="105"/>
      <c r="O87" s="105">
        <f t="shared" si="14"/>
        <v>0</v>
      </c>
      <c r="P87" s="105"/>
      <c r="Q87" s="306">
        <f t="shared" si="13"/>
        <v>0</v>
      </c>
    </row>
    <row r="88" spans="1:18" s="68" customFormat="1" ht="31.2" x14ac:dyDescent="0.25">
      <c r="A88" s="132" t="s">
        <v>675</v>
      </c>
      <c r="B88" s="100" t="s">
        <v>215</v>
      </c>
      <c r="C88" s="101" t="s">
        <v>191</v>
      </c>
      <c r="D88" s="93" t="s">
        <v>452</v>
      </c>
      <c r="E88" s="92">
        <f t="shared" si="10"/>
        <v>500000</v>
      </c>
      <c r="F88" s="94">
        <v>500000</v>
      </c>
      <c r="G88" s="94"/>
      <c r="H88" s="94"/>
      <c r="I88" s="94"/>
      <c r="J88" s="127">
        <f t="shared" si="9"/>
        <v>550000</v>
      </c>
      <c r="K88" s="279">
        <v>550000</v>
      </c>
      <c r="L88" s="105"/>
      <c r="M88" s="125"/>
      <c r="N88" s="105"/>
      <c r="O88" s="105">
        <f t="shared" si="14"/>
        <v>0</v>
      </c>
      <c r="P88" s="105">
        <f>K88</f>
        <v>550000</v>
      </c>
      <c r="Q88" s="306">
        <f t="shared" si="13"/>
        <v>1050000</v>
      </c>
    </row>
    <row r="89" spans="1:18" s="68" customFormat="1" ht="15" hidden="1" customHeight="1" x14ac:dyDescent="0.25">
      <c r="A89" s="145" t="s">
        <v>543</v>
      </c>
      <c r="B89" s="100"/>
      <c r="C89" s="101"/>
      <c r="D89" s="144"/>
      <c r="E89" s="92">
        <f t="shared" si="10"/>
        <v>0</v>
      </c>
      <c r="F89" s="94"/>
      <c r="G89" s="94"/>
      <c r="H89" s="94"/>
      <c r="I89" s="94"/>
      <c r="J89" s="95">
        <f t="shared" si="9"/>
        <v>0</v>
      </c>
      <c r="K89" s="102"/>
      <c r="L89" s="102"/>
      <c r="M89" s="103"/>
      <c r="N89" s="102"/>
      <c r="O89" s="102">
        <f t="shared" si="14"/>
        <v>0</v>
      </c>
      <c r="P89" s="102"/>
      <c r="Q89" s="306">
        <f t="shared" si="13"/>
        <v>0</v>
      </c>
    </row>
    <row r="90" spans="1:18" s="68" customFormat="1" ht="15" hidden="1" customHeight="1" x14ac:dyDescent="0.25">
      <c r="A90" s="145"/>
      <c r="B90" s="100"/>
      <c r="C90" s="101"/>
      <c r="D90" s="144"/>
      <c r="E90" s="92">
        <f t="shared" si="10"/>
        <v>0</v>
      </c>
      <c r="F90" s="94"/>
      <c r="G90" s="94"/>
      <c r="H90" s="94"/>
      <c r="I90" s="94"/>
      <c r="J90" s="95">
        <f t="shared" si="9"/>
        <v>0</v>
      </c>
      <c r="K90" s="102"/>
      <c r="L90" s="102"/>
      <c r="M90" s="103"/>
      <c r="N90" s="102"/>
      <c r="O90" s="102">
        <f t="shared" si="14"/>
        <v>0</v>
      </c>
      <c r="P90" s="102"/>
      <c r="Q90" s="306">
        <f t="shared" si="13"/>
        <v>0</v>
      </c>
    </row>
    <row r="91" spans="1:18" s="68" customFormat="1" ht="15" hidden="1" customHeight="1" x14ac:dyDescent="0.25">
      <c r="A91" s="145"/>
      <c r="B91" s="100"/>
      <c r="C91" s="101"/>
      <c r="D91" s="144"/>
      <c r="E91" s="92">
        <f t="shared" si="10"/>
        <v>0</v>
      </c>
      <c r="F91" s="94"/>
      <c r="G91" s="94"/>
      <c r="H91" s="94"/>
      <c r="I91" s="94"/>
      <c r="J91" s="95">
        <f t="shared" si="9"/>
        <v>0</v>
      </c>
      <c r="K91" s="102"/>
      <c r="L91" s="102"/>
      <c r="M91" s="103"/>
      <c r="N91" s="102"/>
      <c r="O91" s="102">
        <f t="shared" si="14"/>
        <v>0</v>
      </c>
      <c r="P91" s="102"/>
      <c r="Q91" s="306">
        <f t="shared" si="13"/>
        <v>0</v>
      </c>
    </row>
    <row r="92" spans="1:18" s="68" customFormat="1" ht="15" hidden="1" customHeight="1" x14ac:dyDescent="0.25">
      <c r="A92" s="146"/>
      <c r="B92" s="114"/>
      <c r="C92" s="115"/>
      <c r="D92" s="147"/>
      <c r="E92" s="118"/>
      <c r="F92" s="118"/>
      <c r="G92" s="118"/>
      <c r="H92" s="118"/>
      <c r="I92" s="118"/>
      <c r="J92" s="118"/>
      <c r="K92" s="118"/>
      <c r="L92" s="118"/>
      <c r="M92" s="98"/>
      <c r="N92" s="118"/>
      <c r="O92" s="118"/>
      <c r="P92" s="118"/>
      <c r="Q92" s="306"/>
    </row>
    <row r="93" spans="1:18" s="68" customFormat="1" ht="15.6" hidden="1" x14ac:dyDescent="0.25">
      <c r="A93" s="99"/>
      <c r="B93" s="100"/>
      <c r="C93" s="101"/>
      <c r="D93" s="93"/>
      <c r="E93" s="94">
        <f t="shared" ref="E93:P93" si="15">E14-E92</f>
        <v>18738179.509999998</v>
      </c>
      <c r="F93" s="94">
        <f t="shared" si="15"/>
        <v>18738179.509999998</v>
      </c>
      <c r="G93" s="94">
        <f t="shared" si="15"/>
        <v>9058680.9000000004</v>
      </c>
      <c r="H93" s="94">
        <f t="shared" si="15"/>
        <v>828537.01</v>
      </c>
      <c r="I93" s="94">
        <f t="shared" si="15"/>
        <v>0</v>
      </c>
      <c r="J93" s="94">
        <f t="shared" si="15"/>
        <v>1819932.23</v>
      </c>
      <c r="K93" s="94">
        <f t="shared" si="15"/>
        <v>1568160.53</v>
      </c>
      <c r="L93" s="94">
        <f t="shared" si="15"/>
        <v>0</v>
      </c>
      <c r="M93" s="98">
        <f t="shared" si="15"/>
        <v>187935.01</v>
      </c>
      <c r="N93" s="94">
        <f t="shared" si="15"/>
        <v>44538.81</v>
      </c>
      <c r="O93" s="94">
        <f t="shared" si="15"/>
        <v>0</v>
      </c>
      <c r="P93" s="94">
        <f t="shared" si="15"/>
        <v>1631997.22</v>
      </c>
      <c r="Q93" s="306">
        <f t="shared" si="13"/>
        <v>20558111.739999998</v>
      </c>
    </row>
    <row r="94" spans="1:18" s="68" customFormat="1" ht="15.6" x14ac:dyDescent="0.25">
      <c r="A94" s="88" t="s">
        <v>544</v>
      </c>
      <c r="B94" s="100"/>
      <c r="C94" s="101"/>
      <c r="D94" s="91" t="s">
        <v>545</v>
      </c>
      <c r="E94" s="92">
        <f>E95</f>
        <v>72542501.719999999</v>
      </c>
      <c r="F94" s="92">
        <f t="shared" ref="F94:P94" si="16">F95</f>
        <v>72542501.719999999</v>
      </c>
      <c r="G94" s="92">
        <f t="shared" si="16"/>
        <v>52196452.390000001</v>
      </c>
      <c r="H94" s="92">
        <f t="shared" si="16"/>
        <v>3970526.5300000003</v>
      </c>
      <c r="I94" s="92">
        <f t="shared" si="16"/>
        <v>0</v>
      </c>
      <c r="J94" s="92">
        <f t="shared" si="16"/>
        <v>4367931.3900000006</v>
      </c>
      <c r="K94" s="92">
        <f t="shared" si="16"/>
        <v>216166.18</v>
      </c>
      <c r="L94" s="92">
        <f t="shared" si="16"/>
        <v>0</v>
      </c>
      <c r="M94" s="124">
        <f t="shared" si="16"/>
        <v>2793680.0200000005</v>
      </c>
      <c r="N94" s="92">
        <f t="shared" si="16"/>
        <v>0</v>
      </c>
      <c r="O94" s="92">
        <f t="shared" si="16"/>
        <v>5700.2000000000007</v>
      </c>
      <c r="P94" s="92">
        <f t="shared" si="16"/>
        <v>1574251.37</v>
      </c>
      <c r="Q94" s="306">
        <f t="shared" si="13"/>
        <v>76910433.109999999</v>
      </c>
    </row>
    <row r="95" spans="1:18" s="68" customFormat="1" ht="15.6" x14ac:dyDescent="0.25">
      <c r="A95" s="88" t="s">
        <v>546</v>
      </c>
      <c r="B95" s="100"/>
      <c r="C95" s="101"/>
      <c r="D95" s="91" t="s">
        <v>545</v>
      </c>
      <c r="E95" s="92">
        <f>E106+E107+E109+E112+E114+E116+E119+E121+E123+E124+E126+E129+E130+E132+E134+E137+E138+E139+E140+E142</f>
        <v>72542501.719999999</v>
      </c>
      <c r="F95" s="92">
        <f t="shared" ref="F95:H95" si="17">F106+F107+F109+F112+F114+F116+F119+F121+F123+F124+F126+F129+F130+F132+F134+F137+F138+F139+F140+F142</f>
        <v>72542501.719999999</v>
      </c>
      <c r="G95" s="92">
        <f t="shared" si="17"/>
        <v>52196452.390000001</v>
      </c>
      <c r="H95" s="92">
        <f t="shared" si="17"/>
        <v>3970526.5300000003</v>
      </c>
      <c r="I95" s="92">
        <f t="shared" ref="I95" si="18">I106+I107+I109+I112+I114+I116+I119+I121+I123+I124+I126+I129+I130+I132+I134+I137+I138+I140+I142</f>
        <v>0</v>
      </c>
      <c r="J95" s="92">
        <f>J106+J107+J109+J112+J114+J116+J119+J121+J123+J124+J126+J129+J130+J132+J134+J137+J138+J139+J140+J142</f>
        <v>4367931.3900000006</v>
      </c>
      <c r="K95" s="92">
        <f t="shared" ref="K95:P95" si="19">K106+K107+K109+K112+K114+K116+K119+K121+K123+K124+K126+K129+K130+K132+K134+K137+K138+K139+K140+K142</f>
        <v>216166.18</v>
      </c>
      <c r="L95" s="92">
        <f t="shared" si="19"/>
        <v>0</v>
      </c>
      <c r="M95" s="92">
        <f t="shared" si="19"/>
        <v>2793680.0200000005</v>
      </c>
      <c r="N95" s="92">
        <f t="shared" si="19"/>
        <v>0</v>
      </c>
      <c r="O95" s="92">
        <f t="shared" si="19"/>
        <v>5700.2000000000007</v>
      </c>
      <c r="P95" s="92">
        <f t="shared" si="19"/>
        <v>1574251.37</v>
      </c>
      <c r="Q95" s="306">
        <f>Q107+Q109+Q115+Q116+Q117+Q118+Q122+Q119+Q121+Q123+Q125+Q126+Q127+Q128+Q129+Q130+Q106+Q114+Q124+Q132+Q134+Q137+Q142</f>
        <v>69526911.730000004</v>
      </c>
      <c r="R95" s="148">
        <f>G95+N95</f>
        <v>52196452.390000001</v>
      </c>
    </row>
    <row r="96" spans="1:18" s="68" customFormat="1" ht="31.2" x14ac:dyDescent="0.25">
      <c r="A96" s="88"/>
      <c r="B96" s="100"/>
      <c r="C96" s="101"/>
      <c r="D96" s="93" t="s">
        <v>776</v>
      </c>
      <c r="E96" s="92">
        <f>E114</f>
        <v>29183882.879999999</v>
      </c>
      <c r="F96" s="92">
        <f t="shared" ref="F96:P96" si="20">F114</f>
        <v>29183882.879999999</v>
      </c>
      <c r="G96" s="92">
        <f t="shared" si="20"/>
        <v>23962740.109999999</v>
      </c>
      <c r="H96" s="92">
        <f t="shared" si="20"/>
        <v>0</v>
      </c>
      <c r="I96" s="92">
        <f t="shared" si="20"/>
        <v>0</v>
      </c>
      <c r="J96" s="92">
        <f t="shared" si="20"/>
        <v>0</v>
      </c>
      <c r="K96" s="92">
        <f t="shared" si="20"/>
        <v>0</v>
      </c>
      <c r="L96" s="92">
        <f t="shared" si="20"/>
        <v>0</v>
      </c>
      <c r="M96" s="92">
        <f t="shared" si="20"/>
        <v>0</v>
      </c>
      <c r="N96" s="92">
        <f t="shared" si="20"/>
        <v>0</v>
      </c>
      <c r="O96" s="92">
        <f t="shared" si="20"/>
        <v>0</v>
      </c>
      <c r="P96" s="92">
        <f t="shared" si="20"/>
        <v>0</v>
      </c>
      <c r="Q96" s="306">
        <f t="shared" si="13"/>
        <v>29183882.879999999</v>
      </c>
      <c r="R96" s="68">
        <f>R95/Q95*100</f>
        <v>75.0737392057612</v>
      </c>
    </row>
    <row r="97" spans="1:17" s="68" customFormat="1" ht="31.2" x14ac:dyDescent="0.25">
      <c r="A97" s="88"/>
      <c r="B97" s="100"/>
      <c r="C97" s="101"/>
      <c r="D97" s="93" t="s">
        <v>547</v>
      </c>
      <c r="E97" s="92">
        <f>E124</f>
        <v>781969.7</v>
      </c>
      <c r="F97" s="92">
        <f t="shared" ref="F97:P97" si="21">F124</f>
        <v>781969.7</v>
      </c>
      <c r="G97" s="92">
        <f t="shared" si="21"/>
        <v>640298.81000000006</v>
      </c>
      <c r="H97" s="92">
        <f t="shared" si="21"/>
        <v>0</v>
      </c>
      <c r="I97" s="92">
        <f t="shared" si="21"/>
        <v>0</v>
      </c>
      <c r="J97" s="92">
        <f t="shared" si="21"/>
        <v>0</v>
      </c>
      <c r="K97" s="92">
        <f t="shared" si="21"/>
        <v>0</v>
      </c>
      <c r="L97" s="92">
        <f t="shared" si="21"/>
        <v>0</v>
      </c>
      <c r="M97" s="92">
        <f t="shared" si="21"/>
        <v>0</v>
      </c>
      <c r="N97" s="92">
        <f t="shared" si="21"/>
        <v>0</v>
      </c>
      <c r="O97" s="92">
        <f t="shared" si="21"/>
        <v>0</v>
      </c>
      <c r="P97" s="92">
        <f t="shared" si="21"/>
        <v>0</v>
      </c>
      <c r="Q97" s="306">
        <f t="shared" si="13"/>
        <v>781969.7</v>
      </c>
    </row>
    <row r="98" spans="1:17" s="68" customFormat="1" ht="46.8" x14ac:dyDescent="0.25">
      <c r="A98" s="88"/>
      <c r="B98" s="100"/>
      <c r="C98" s="101"/>
      <c r="D98" s="93" t="s">
        <v>548</v>
      </c>
      <c r="E98" s="92">
        <f>E132</f>
        <v>112800</v>
      </c>
      <c r="F98" s="92">
        <f t="shared" ref="F98:P98" si="22">F132</f>
        <v>112800</v>
      </c>
      <c r="G98" s="92">
        <f t="shared" si="22"/>
        <v>92460</v>
      </c>
      <c r="H98" s="92">
        <f t="shared" si="22"/>
        <v>0</v>
      </c>
      <c r="I98" s="92">
        <f t="shared" si="22"/>
        <v>0</v>
      </c>
      <c r="J98" s="92">
        <f t="shared" si="22"/>
        <v>0</v>
      </c>
      <c r="K98" s="92">
        <f t="shared" si="22"/>
        <v>0</v>
      </c>
      <c r="L98" s="92">
        <f t="shared" si="22"/>
        <v>0</v>
      </c>
      <c r="M98" s="92">
        <f t="shared" si="22"/>
        <v>0</v>
      </c>
      <c r="N98" s="92">
        <f t="shared" si="22"/>
        <v>0</v>
      </c>
      <c r="O98" s="92">
        <f t="shared" si="22"/>
        <v>0</v>
      </c>
      <c r="P98" s="92">
        <f t="shared" si="22"/>
        <v>0</v>
      </c>
      <c r="Q98" s="306">
        <f t="shared" si="13"/>
        <v>112800</v>
      </c>
    </row>
    <row r="99" spans="1:17" s="68" customFormat="1" ht="46.8" x14ac:dyDescent="0.25">
      <c r="A99" s="88"/>
      <c r="B99" s="149"/>
      <c r="C99" s="150"/>
      <c r="D99" s="104" t="s">
        <v>775</v>
      </c>
      <c r="E99" s="92">
        <f>E139</f>
        <v>0</v>
      </c>
      <c r="F99" s="92">
        <f t="shared" ref="F99:P100" si="23">F139</f>
        <v>0</v>
      </c>
      <c r="G99" s="92">
        <f t="shared" si="23"/>
        <v>0</v>
      </c>
      <c r="H99" s="92">
        <f t="shared" si="23"/>
        <v>0</v>
      </c>
      <c r="I99" s="92">
        <f t="shared" si="23"/>
        <v>0</v>
      </c>
      <c r="J99" s="92">
        <f t="shared" si="23"/>
        <v>1173645.04</v>
      </c>
      <c r="K99" s="92">
        <f t="shared" si="23"/>
        <v>0</v>
      </c>
      <c r="L99" s="92">
        <f t="shared" si="23"/>
        <v>0</v>
      </c>
      <c r="M99" s="92">
        <f t="shared" si="23"/>
        <v>1173645.04</v>
      </c>
      <c r="N99" s="92">
        <f t="shared" si="23"/>
        <v>0</v>
      </c>
      <c r="O99" s="92">
        <f t="shared" si="23"/>
        <v>0</v>
      </c>
      <c r="P99" s="92">
        <f t="shared" si="23"/>
        <v>0</v>
      </c>
      <c r="Q99" s="306">
        <f t="shared" si="13"/>
        <v>1173645.04</v>
      </c>
    </row>
    <row r="100" spans="1:17" s="68" customFormat="1" ht="51.75" customHeight="1" x14ac:dyDescent="0.25">
      <c r="A100" s="88"/>
      <c r="B100" s="149"/>
      <c r="C100" s="151"/>
      <c r="D100" s="104" t="s">
        <v>852</v>
      </c>
      <c r="E100" s="92">
        <f>E140</f>
        <v>2211796.13</v>
      </c>
      <c r="F100" s="92">
        <f t="shared" si="23"/>
        <v>2211796.13</v>
      </c>
      <c r="G100" s="92">
        <f t="shared" si="23"/>
        <v>1821073.4</v>
      </c>
      <c r="H100" s="92">
        <f t="shared" si="23"/>
        <v>0</v>
      </c>
      <c r="I100" s="92">
        <f t="shared" si="23"/>
        <v>0</v>
      </c>
      <c r="J100" s="92">
        <f t="shared" si="23"/>
        <v>0</v>
      </c>
      <c r="K100" s="92">
        <f t="shared" si="23"/>
        <v>0</v>
      </c>
      <c r="L100" s="92">
        <f t="shared" si="23"/>
        <v>0</v>
      </c>
      <c r="M100" s="92">
        <f t="shared" si="23"/>
        <v>0</v>
      </c>
      <c r="N100" s="92">
        <f t="shared" si="23"/>
        <v>0</v>
      </c>
      <c r="O100" s="92">
        <f t="shared" si="23"/>
        <v>0</v>
      </c>
      <c r="P100" s="92">
        <f t="shared" si="23"/>
        <v>0</v>
      </c>
      <c r="Q100" s="306">
        <f t="shared" si="13"/>
        <v>2211796.13</v>
      </c>
    </row>
    <row r="101" spans="1:17" s="68" customFormat="1" ht="67.5" hidden="1" customHeight="1" x14ac:dyDescent="0.25">
      <c r="A101" s="88"/>
      <c r="B101" s="149"/>
      <c r="C101" s="150"/>
      <c r="D101" s="104" t="s">
        <v>853</v>
      </c>
      <c r="E101" s="92">
        <f>E130</f>
        <v>0</v>
      </c>
      <c r="F101" s="92">
        <f t="shared" ref="F101:P101" si="24">F130</f>
        <v>0</v>
      </c>
      <c r="G101" s="92">
        <f t="shared" si="24"/>
        <v>0</v>
      </c>
      <c r="H101" s="92">
        <f t="shared" si="24"/>
        <v>0</v>
      </c>
      <c r="I101" s="92">
        <f t="shared" si="24"/>
        <v>0</v>
      </c>
      <c r="J101" s="92">
        <f t="shared" si="24"/>
        <v>0</v>
      </c>
      <c r="K101" s="92">
        <f t="shared" si="24"/>
        <v>0</v>
      </c>
      <c r="L101" s="92">
        <f t="shared" si="24"/>
        <v>0</v>
      </c>
      <c r="M101" s="92">
        <f t="shared" si="24"/>
        <v>0</v>
      </c>
      <c r="N101" s="92">
        <f t="shared" si="24"/>
        <v>0</v>
      </c>
      <c r="O101" s="92">
        <f t="shared" si="24"/>
        <v>0</v>
      </c>
      <c r="P101" s="92">
        <f t="shared" si="24"/>
        <v>0</v>
      </c>
      <c r="Q101" s="306">
        <f t="shared" si="13"/>
        <v>0</v>
      </c>
    </row>
    <row r="102" spans="1:17" s="68" customFormat="1" ht="45.75" customHeight="1" x14ac:dyDescent="0.25">
      <c r="A102" s="88"/>
      <c r="B102" s="149"/>
      <c r="C102" s="150"/>
      <c r="D102" s="93" t="s">
        <v>691</v>
      </c>
      <c r="E102" s="92">
        <f>E138</f>
        <v>0</v>
      </c>
      <c r="F102" s="92">
        <f t="shared" ref="F102:P102" si="25">F138</f>
        <v>0</v>
      </c>
      <c r="G102" s="92">
        <f t="shared" si="25"/>
        <v>0</v>
      </c>
      <c r="H102" s="92">
        <f t="shared" si="25"/>
        <v>0</v>
      </c>
      <c r="I102" s="92">
        <f t="shared" si="25"/>
        <v>0</v>
      </c>
      <c r="J102" s="92">
        <f t="shared" si="25"/>
        <v>1269793.33</v>
      </c>
      <c r="K102" s="92">
        <f t="shared" si="25"/>
        <v>0</v>
      </c>
      <c r="L102" s="92">
        <f t="shared" si="25"/>
        <v>0</v>
      </c>
      <c r="M102" s="92">
        <f t="shared" si="25"/>
        <v>370376.53</v>
      </c>
      <c r="N102" s="92">
        <f t="shared" si="25"/>
        <v>0</v>
      </c>
      <c r="O102" s="92">
        <f t="shared" si="25"/>
        <v>0</v>
      </c>
      <c r="P102" s="92">
        <f t="shared" si="25"/>
        <v>899416.8</v>
      </c>
      <c r="Q102" s="306">
        <f t="shared" si="13"/>
        <v>1269793.33</v>
      </c>
    </row>
    <row r="103" spans="1:17" s="68" customFormat="1" ht="33.75" customHeight="1" x14ac:dyDescent="0.25">
      <c r="A103" s="88"/>
      <c r="B103" s="149"/>
      <c r="C103" s="150"/>
      <c r="D103" s="550" t="s">
        <v>859</v>
      </c>
      <c r="E103" s="92">
        <f>E111</f>
        <v>553200</v>
      </c>
      <c r="F103" s="92">
        <f t="shared" ref="F103:P103" si="26">F111</f>
        <v>553200</v>
      </c>
      <c r="G103" s="92">
        <f t="shared" si="26"/>
        <v>453442.62</v>
      </c>
      <c r="H103" s="92">
        <f t="shared" si="26"/>
        <v>0</v>
      </c>
      <c r="I103" s="92">
        <f t="shared" si="26"/>
        <v>0</v>
      </c>
      <c r="J103" s="92">
        <f t="shared" si="26"/>
        <v>0</v>
      </c>
      <c r="K103" s="92">
        <f t="shared" si="26"/>
        <v>0</v>
      </c>
      <c r="L103" s="92">
        <f t="shared" si="26"/>
        <v>0</v>
      </c>
      <c r="M103" s="92">
        <f t="shared" si="26"/>
        <v>0</v>
      </c>
      <c r="N103" s="92">
        <f t="shared" si="26"/>
        <v>0</v>
      </c>
      <c r="O103" s="92">
        <f t="shared" si="26"/>
        <v>0</v>
      </c>
      <c r="P103" s="92">
        <f t="shared" si="26"/>
        <v>0</v>
      </c>
      <c r="Q103" s="306">
        <f t="shared" si="13"/>
        <v>553200</v>
      </c>
    </row>
    <row r="104" spans="1:17" s="68" customFormat="1" ht="80.25" hidden="1" customHeight="1" x14ac:dyDescent="0.25">
      <c r="A104" s="88"/>
      <c r="B104" s="149"/>
      <c r="C104" s="151"/>
      <c r="D104" s="313" t="s">
        <v>778</v>
      </c>
      <c r="E104" s="92">
        <f>E110</f>
        <v>0</v>
      </c>
      <c r="F104" s="92">
        <f t="shared" ref="F104:P104" si="27">F110</f>
        <v>0</v>
      </c>
      <c r="G104" s="92">
        <f t="shared" si="27"/>
        <v>0</v>
      </c>
      <c r="H104" s="92">
        <f t="shared" si="27"/>
        <v>0</v>
      </c>
      <c r="I104" s="92">
        <f t="shared" si="27"/>
        <v>0</v>
      </c>
      <c r="J104" s="92">
        <f t="shared" si="27"/>
        <v>0</v>
      </c>
      <c r="K104" s="92">
        <f t="shared" si="27"/>
        <v>0</v>
      </c>
      <c r="L104" s="92">
        <f t="shared" si="27"/>
        <v>0</v>
      </c>
      <c r="M104" s="92">
        <f t="shared" si="27"/>
        <v>0</v>
      </c>
      <c r="N104" s="92">
        <f t="shared" si="27"/>
        <v>0</v>
      </c>
      <c r="O104" s="92">
        <f t="shared" si="27"/>
        <v>0</v>
      </c>
      <c r="P104" s="92">
        <f t="shared" si="27"/>
        <v>0</v>
      </c>
      <c r="Q104" s="306">
        <f t="shared" si="13"/>
        <v>0</v>
      </c>
    </row>
    <row r="105" spans="1:17" s="68" customFormat="1" ht="24" hidden="1" customHeight="1" x14ac:dyDescent="0.25">
      <c r="A105" s="88"/>
      <c r="B105" s="149"/>
      <c r="C105" s="150"/>
      <c r="D105" s="550" t="s">
        <v>770</v>
      </c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306">
        <f t="shared" si="13"/>
        <v>0</v>
      </c>
    </row>
    <row r="106" spans="1:17" s="68" customFormat="1" ht="31.2" x14ac:dyDescent="0.25">
      <c r="A106" s="99" t="s">
        <v>549</v>
      </c>
      <c r="B106" s="152" t="s">
        <v>397</v>
      </c>
      <c r="C106" s="153" t="s">
        <v>484</v>
      </c>
      <c r="D106" s="106" t="s">
        <v>487</v>
      </c>
      <c r="E106" s="111">
        <f t="shared" ref="E106:E117" si="28">F106+I106</f>
        <v>484453.24</v>
      </c>
      <c r="F106" s="112">
        <v>484453.24</v>
      </c>
      <c r="G106" s="112">
        <v>369105.8</v>
      </c>
      <c r="H106" s="112">
        <v>24859.84</v>
      </c>
      <c r="I106" s="92"/>
      <c r="J106" s="127">
        <f>M106+P106</f>
        <v>17500</v>
      </c>
      <c r="K106" s="94">
        <v>17500</v>
      </c>
      <c r="L106" s="94"/>
      <c r="M106" s="98"/>
      <c r="N106" s="94"/>
      <c r="O106" s="94"/>
      <c r="P106" s="94">
        <v>17500</v>
      </c>
      <c r="Q106" s="306">
        <f t="shared" si="13"/>
        <v>501953.24</v>
      </c>
    </row>
    <row r="107" spans="1:17" s="68" customFormat="1" ht="15.6" x14ac:dyDescent="0.25">
      <c r="A107" s="99" t="s">
        <v>550</v>
      </c>
      <c r="B107" s="138" t="s">
        <v>123</v>
      </c>
      <c r="C107" s="137" t="s">
        <v>551</v>
      </c>
      <c r="D107" s="93" t="s">
        <v>552</v>
      </c>
      <c r="E107" s="92">
        <f t="shared" si="28"/>
        <v>16777217.449999999</v>
      </c>
      <c r="F107" s="94">
        <v>16777217.449999999</v>
      </c>
      <c r="G107" s="94">
        <v>11551685.34</v>
      </c>
      <c r="H107" s="94">
        <v>1284546.27</v>
      </c>
      <c r="I107" s="94"/>
      <c r="J107" s="127">
        <f>M107+P107</f>
        <v>524059.78</v>
      </c>
      <c r="K107" s="105"/>
      <c r="L107" s="105"/>
      <c r="M107" s="125">
        <v>524059.78</v>
      </c>
      <c r="N107" s="105"/>
      <c r="O107" s="105"/>
      <c r="P107" s="105"/>
      <c r="Q107" s="306">
        <f t="shared" si="13"/>
        <v>17301277.23</v>
      </c>
    </row>
    <row r="108" spans="1:17" s="68" customFormat="1" ht="46.8" hidden="1" x14ac:dyDescent="0.25">
      <c r="A108" s="99"/>
      <c r="B108" s="138"/>
      <c r="C108" s="137"/>
      <c r="D108" s="93" t="s">
        <v>548</v>
      </c>
      <c r="E108" s="92">
        <f>F108+I108</f>
        <v>0</v>
      </c>
      <c r="F108" s="154"/>
      <c r="G108" s="94"/>
      <c r="H108" s="94"/>
      <c r="I108" s="94"/>
      <c r="J108" s="127">
        <f t="shared" si="9"/>
        <v>0</v>
      </c>
      <c r="K108" s="105"/>
      <c r="L108" s="105"/>
      <c r="M108" s="125"/>
      <c r="N108" s="105"/>
      <c r="O108" s="105"/>
      <c r="P108" s="105"/>
      <c r="Q108" s="306">
        <f t="shared" si="13"/>
        <v>0</v>
      </c>
    </row>
    <row r="109" spans="1:17" s="68" customFormat="1" ht="31.2" x14ac:dyDescent="0.25">
      <c r="A109" s="132" t="s">
        <v>553</v>
      </c>
      <c r="B109" s="138" t="s">
        <v>401</v>
      </c>
      <c r="C109" s="137" t="s">
        <v>554</v>
      </c>
      <c r="D109" s="551" t="s">
        <v>825</v>
      </c>
      <c r="E109" s="92">
        <f t="shared" si="28"/>
        <v>13769835.08</v>
      </c>
      <c r="F109" s="94">
        <v>13769835.08</v>
      </c>
      <c r="G109" s="94">
        <v>7469926.0300000003</v>
      </c>
      <c r="H109" s="105">
        <v>2461878.85</v>
      </c>
      <c r="I109" s="94"/>
      <c r="J109" s="127">
        <f>M109+P109</f>
        <v>528988.51</v>
      </c>
      <c r="K109" s="105">
        <v>46464.98</v>
      </c>
      <c r="L109" s="105"/>
      <c r="M109" s="125">
        <v>246523.15</v>
      </c>
      <c r="N109" s="105"/>
      <c r="O109" s="105">
        <v>5506.6</v>
      </c>
      <c r="P109" s="105">
        <v>282465.36</v>
      </c>
      <c r="Q109" s="306">
        <f t="shared" si="13"/>
        <v>14298823.59</v>
      </c>
    </row>
    <row r="110" spans="1:17" s="68" customFormat="1" ht="78" hidden="1" x14ac:dyDescent="0.25">
      <c r="A110" s="132"/>
      <c r="B110" s="138"/>
      <c r="C110" s="316"/>
      <c r="D110" s="313" t="s">
        <v>778</v>
      </c>
      <c r="E110" s="92">
        <f t="shared" si="28"/>
        <v>0</v>
      </c>
      <c r="F110" s="94"/>
      <c r="G110" s="98"/>
      <c r="H110" s="105"/>
      <c r="I110" s="94"/>
      <c r="J110" s="127"/>
      <c r="K110" s="105"/>
      <c r="L110" s="105"/>
      <c r="M110" s="125"/>
      <c r="N110" s="105"/>
      <c r="O110" s="105"/>
      <c r="P110" s="105"/>
      <c r="Q110" s="306">
        <f t="shared" si="13"/>
        <v>0</v>
      </c>
    </row>
    <row r="111" spans="1:17" s="68" customFormat="1" ht="15.6" x14ac:dyDescent="0.25">
      <c r="A111" s="132"/>
      <c r="B111" s="138"/>
      <c r="C111" s="137"/>
      <c r="D111" s="550" t="s">
        <v>859</v>
      </c>
      <c r="E111" s="92">
        <f t="shared" si="28"/>
        <v>553200</v>
      </c>
      <c r="F111" s="105">
        <v>553200</v>
      </c>
      <c r="G111" s="125">
        <v>453442.62</v>
      </c>
      <c r="H111" s="105"/>
      <c r="I111" s="94"/>
      <c r="J111" s="127">
        <f>M111+P111</f>
        <v>0</v>
      </c>
      <c r="K111" s="105"/>
      <c r="L111" s="105"/>
      <c r="M111" s="125"/>
      <c r="N111" s="105"/>
      <c r="O111" s="105"/>
      <c r="P111" s="105"/>
      <c r="Q111" s="306">
        <f t="shared" si="13"/>
        <v>553200</v>
      </c>
    </row>
    <row r="112" spans="1:17" s="68" customFormat="1" ht="31.2" x14ac:dyDescent="0.25">
      <c r="A112" s="132" t="s">
        <v>763</v>
      </c>
      <c r="B112" s="138" t="s">
        <v>764</v>
      </c>
      <c r="C112" s="137" t="s">
        <v>554</v>
      </c>
      <c r="D112" s="550" t="s">
        <v>762</v>
      </c>
      <c r="E112" s="92">
        <f t="shared" si="28"/>
        <v>2596326.36</v>
      </c>
      <c r="F112" s="94">
        <v>2596326.36</v>
      </c>
      <c r="G112" s="94">
        <v>1568628.11</v>
      </c>
      <c r="H112" s="105">
        <v>34363.58</v>
      </c>
      <c r="I112" s="94"/>
      <c r="J112" s="127">
        <f>M112+P112</f>
        <v>131960.51999999999</v>
      </c>
      <c r="K112" s="105"/>
      <c r="L112" s="105"/>
      <c r="M112" s="125">
        <v>131960.51999999999</v>
      </c>
      <c r="N112" s="105"/>
      <c r="O112" s="105"/>
      <c r="P112" s="105"/>
      <c r="Q112" s="306">
        <f t="shared" si="13"/>
        <v>2728286.88</v>
      </c>
    </row>
    <row r="113" spans="1:17" s="68" customFormat="1" ht="62.4" hidden="1" x14ac:dyDescent="0.25">
      <c r="A113" s="132"/>
      <c r="B113" s="138"/>
      <c r="C113" s="137"/>
      <c r="D113" s="93" t="s">
        <v>704</v>
      </c>
      <c r="E113" s="92">
        <f t="shared" si="28"/>
        <v>0</v>
      </c>
      <c r="F113" s="94"/>
      <c r="G113" s="94"/>
      <c r="H113" s="105"/>
      <c r="I113" s="94"/>
      <c r="J113" s="127">
        <f>M113+P113</f>
        <v>0</v>
      </c>
      <c r="K113" s="105"/>
      <c r="L113" s="105"/>
      <c r="M113" s="125"/>
      <c r="N113" s="105"/>
      <c r="O113" s="105"/>
      <c r="P113" s="105"/>
      <c r="Q113" s="306">
        <f t="shared" si="13"/>
        <v>0</v>
      </c>
    </row>
    <row r="114" spans="1:17" s="68" customFormat="1" ht="31.2" x14ac:dyDescent="0.25">
      <c r="A114" s="131" t="s">
        <v>555</v>
      </c>
      <c r="B114" s="155" t="s">
        <v>402</v>
      </c>
      <c r="C114" s="156" t="s">
        <v>554</v>
      </c>
      <c r="D114" s="552" t="s">
        <v>826</v>
      </c>
      <c r="E114" s="127">
        <f t="shared" si="28"/>
        <v>29183882.879999999</v>
      </c>
      <c r="F114" s="157">
        <v>29183882.879999999</v>
      </c>
      <c r="G114" s="105">
        <v>23962740.109999999</v>
      </c>
      <c r="H114" s="94"/>
      <c r="I114" s="94"/>
      <c r="J114" s="127">
        <f>M114+P114</f>
        <v>0</v>
      </c>
      <c r="K114" s="105"/>
      <c r="L114" s="105"/>
      <c r="M114" s="125"/>
      <c r="N114" s="105"/>
      <c r="O114" s="105"/>
      <c r="P114" s="105"/>
      <c r="Q114" s="306">
        <f t="shared" si="13"/>
        <v>29183882.879999999</v>
      </c>
    </row>
    <row r="115" spans="1:17" s="68" customFormat="1" ht="31.2" hidden="1" x14ac:dyDescent="0.25">
      <c r="A115" s="132"/>
      <c r="B115" s="138"/>
      <c r="C115" s="156"/>
      <c r="D115" s="93" t="s">
        <v>776</v>
      </c>
      <c r="E115" s="92">
        <f t="shared" si="28"/>
        <v>0</v>
      </c>
      <c r="F115" s="157"/>
      <c r="G115" s="105"/>
      <c r="H115" s="94"/>
      <c r="I115" s="94"/>
      <c r="J115" s="127">
        <f>M115+P115</f>
        <v>0</v>
      </c>
      <c r="K115" s="105"/>
      <c r="L115" s="105"/>
      <c r="M115" s="125"/>
      <c r="N115" s="105"/>
      <c r="O115" s="105"/>
      <c r="P115" s="105"/>
      <c r="Q115" s="306">
        <f t="shared" si="13"/>
        <v>0</v>
      </c>
    </row>
    <row r="116" spans="1:17" s="68" customFormat="1" ht="31.2" x14ac:dyDescent="0.25">
      <c r="A116" s="132" t="s">
        <v>556</v>
      </c>
      <c r="B116" s="138" t="s">
        <v>403</v>
      </c>
      <c r="C116" s="137" t="s">
        <v>557</v>
      </c>
      <c r="D116" s="93" t="s">
        <v>439</v>
      </c>
      <c r="E116" s="92">
        <f t="shared" si="28"/>
        <v>3341788.21</v>
      </c>
      <c r="F116" s="94">
        <v>3341788.21</v>
      </c>
      <c r="G116" s="94">
        <v>2483550.88</v>
      </c>
      <c r="H116" s="94">
        <v>131217.25</v>
      </c>
      <c r="I116" s="94"/>
      <c r="J116" s="127">
        <f t="shared" ref="J116:J131" si="29">M116+P116</f>
        <v>530066.01</v>
      </c>
      <c r="K116" s="105"/>
      <c r="L116" s="105"/>
      <c r="M116" s="125">
        <v>307398</v>
      </c>
      <c r="N116" s="105"/>
      <c r="O116" s="105">
        <v>193.6</v>
      </c>
      <c r="P116" s="105">
        <v>222668.01</v>
      </c>
      <c r="Q116" s="306">
        <f t="shared" si="13"/>
        <v>3871854.2199999997</v>
      </c>
    </row>
    <row r="117" spans="1:17" s="68" customFormat="1" ht="15.6" hidden="1" customHeight="1" x14ac:dyDescent="0.25">
      <c r="A117" s="132" t="s">
        <v>558</v>
      </c>
      <c r="B117" s="138" t="s">
        <v>559</v>
      </c>
      <c r="C117" s="137" t="s">
        <v>560</v>
      </c>
      <c r="D117" s="93" t="s">
        <v>561</v>
      </c>
      <c r="E117" s="92">
        <f t="shared" si="28"/>
        <v>0</v>
      </c>
      <c r="F117" s="94"/>
      <c r="G117" s="94"/>
      <c r="H117" s="94"/>
      <c r="I117" s="94"/>
      <c r="J117" s="127">
        <f t="shared" si="29"/>
        <v>0</v>
      </c>
      <c r="K117" s="105"/>
      <c r="L117" s="105"/>
      <c r="M117" s="125"/>
      <c r="N117" s="105"/>
      <c r="O117" s="105"/>
      <c r="P117" s="105"/>
      <c r="Q117" s="306">
        <f t="shared" si="13"/>
        <v>0</v>
      </c>
    </row>
    <row r="118" spans="1:17" s="68" customFormat="1" ht="15.6" hidden="1" customHeight="1" x14ac:dyDescent="0.25">
      <c r="A118" s="136" t="s">
        <v>562</v>
      </c>
      <c r="B118" s="138"/>
      <c r="C118" s="137"/>
      <c r="D118" s="106" t="s">
        <v>563</v>
      </c>
      <c r="E118" s="127"/>
      <c r="F118" s="127"/>
      <c r="G118" s="127"/>
      <c r="H118" s="127"/>
      <c r="I118" s="127"/>
      <c r="J118" s="127">
        <f t="shared" si="29"/>
        <v>0</v>
      </c>
      <c r="K118" s="127"/>
      <c r="L118" s="127"/>
      <c r="M118" s="130"/>
      <c r="N118" s="127"/>
      <c r="O118" s="127"/>
      <c r="P118" s="127"/>
      <c r="Q118" s="306">
        <f t="shared" si="13"/>
        <v>0</v>
      </c>
    </row>
    <row r="119" spans="1:17" s="68" customFormat="1" ht="31.2" customHeight="1" x14ac:dyDescent="0.25">
      <c r="A119" s="136" t="s">
        <v>564</v>
      </c>
      <c r="B119" s="138" t="s">
        <v>406</v>
      </c>
      <c r="C119" s="137" t="s">
        <v>560</v>
      </c>
      <c r="D119" s="106" t="s">
        <v>332</v>
      </c>
      <c r="E119" s="127">
        <f t="shared" ref="E119:E131" si="30">F119+I119</f>
        <v>2512146.61</v>
      </c>
      <c r="F119" s="105">
        <v>2512146.61</v>
      </c>
      <c r="G119" s="105">
        <v>1988009.05</v>
      </c>
      <c r="H119" s="105">
        <v>33660.74</v>
      </c>
      <c r="I119" s="105"/>
      <c r="J119" s="127">
        <f t="shared" si="29"/>
        <v>33876</v>
      </c>
      <c r="K119" s="105">
        <v>33876</v>
      </c>
      <c r="L119" s="105"/>
      <c r="M119" s="125"/>
      <c r="N119" s="105"/>
      <c r="O119" s="105"/>
      <c r="P119" s="105">
        <v>33876</v>
      </c>
      <c r="Q119" s="306">
        <f t="shared" si="13"/>
        <v>2546022.61</v>
      </c>
    </row>
    <row r="120" spans="1:17" s="68" customFormat="1" ht="46.95" hidden="1" customHeight="1" x14ac:dyDescent="0.25">
      <c r="A120" s="136"/>
      <c r="B120" s="138"/>
      <c r="C120" s="137"/>
      <c r="D120" s="93" t="s">
        <v>547</v>
      </c>
      <c r="E120" s="127">
        <f t="shared" si="30"/>
        <v>0</v>
      </c>
      <c r="F120" s="127"/>
      <c r="G120" s="127"/>
      <c r="H120" s="127"/>
      <c r="I120" s="105"/>
      <c r="J120" s="127">
        <f t="shared" si="29"/>
        <v>0</v>
      </c>
      <c r="K120" s="105"/>
      <c r="L120" s="105"/>
      <c r="M120" s="125"/>
      <c r="N120" s="105"/>
      <c r="O120" s="105"/>
      <c r="P120" s="105"/>
      <c r="Q120" s="306">
        <f t="shared" si="13"/>
        <v>0</v>
      </c>
    </row>
    <row r="121" spans="1:17" s="68" customFormat="1" ht="15.6" customHeight="1" x14ac:dyDescent="0.25">
      <c r="A121" s="136" t="s">
        <v>565</v>
      </c>
      <c r="B121" s="138" t="s">
        <v>407</v>
      </c>
      <c r="C121" s="137" t="s">
        <v>560</v>
      </c>
      <c r="D121" s="106" t="s">
        <v>333</v>
      </c>
      <c r="E121" s="127">
        <f t="shared" si="30"/>
        <v>419560</v>
      </c>
      <c r="F121" s="105">
        <v>419560</v>
      </c>
      <c r="G121" s="105"/>
      <c r="H121" s="105"/>
      <c r="I121" s="105"/>
      <c r="J121" s="127">
        <f t="shared" si="29"/>
        <v>0</v>
      </c>
      <c r="K121" s="105"/>
      <c r="L121" s="105"/>
      <c r="M121" s="125"/>
      <c r="N121" s="105"/>
      <c r="O121" s="105"/>
      <c r="P121" s="105"/>
      <c r="Q121" s="306">
        <f t="shared" si="13"/>
        <v>419560</v>
      </c>
    </row>
    <row r="122" spans="1:17" s="68" customFormat="1" ht="15.6" hidden="1" customHeight="1" x14ac:dyDescent="0.25">
      <c r="A122" s="132"/>
      <c r="B122" s="100"/>
      <c r="C122" s="101"/>
      <c r="D122" s="93"/>
      <c r="E122" s="127">
        <f t="shared" si="30"/>
        <v>0</v>
      </c>
      <c r="F122" s="94"/>
      <c r="G122" s="94"/>
      <c r="H122" s="94"/>
      <c r="I122" s="94"/>
      <c r="J122" s="127">
        <f t="shared" si="29"/>
        <v>0</v>
      </c>
      <c r="K122" s="105"/>
      <c r="L122" s="105"/>
      <c r="M122" s="125"/>
      <c r="N122" s="105"/>
      <c r="O122" s="105"/>
      <c r="P122" s="105"/>
      <c r="Q122" s="306">
        <f t="shared" si="13"/>
        <v>0</v>
      </c>
    </row>
    <row r="123" spans="1:17" s="68" customFormat="1" ht="31.2" customHeight="1" x14ac:dyDescent="0.25">
      <c r="A123" s="132" t="s">
        <v>566</v>
      </c>
      <c r="B123" s="138" t="s">
        <v>408</v>
      </c>
      <c r="C123" s="137" t="s">
        <v>560</v>
      </c>
      <c r="D123" s="106" t="s">
        <v>415</v>
      </c>
      <c r="E123" s="127">
        <f t="shared" si="30"/>
        <v>3844.7</v>
      </c>
      <c r="F123" s="105">
        <v>3844.7</v>
      </c>
      <c r="G123" s="105"/>
      <c r="H123" s="94"/>
      <c r="I123" s="94"/>
      <c r="J123" s="127">
        <f t="shared" si="29"/>
        <v>39717</v>
      </c>
      <c r="K123" s="105"/>
      <c r="L123" s="105"/>
      <c r="M123" s="125">
        <v>39717</v>
      </c>
      <c r="N123" s="105"/>
      <c r="O123" s="105"/>
      <c r="P123" s="105"/>
      <c r="Q123" s="306">
        <f t="shared" si="13"/>
        <v>43561.7</v>
      </c>
    </row>
    <row r="124" spans="1:17" s="68" customFormat="1" ht="31.2" customHeight="1" x14ac:dyDescent="0.25">
      <c r="A124" s="131" t="s">
        <v>567</v>
      </c>
      <c r="B124" s="155" t="s">
        <v>409</v>
      </c>
      <c r="C124" s="156" t="s">
        <v>560</v>
      </c>
      <c r="D124" s="104" t="s">
        <v>568</v>
      </c>
      <c r="E124" s="130">
        <f t="shared" si="30"/>
        <v>781969.7</v>
      </c>
      <c r="F124" s="125">
        <v>781969.7</v>
      </c>
      <c r="G124" s="125">
        <v>640298.81000000006</v>
      </c>
      <c r="H124" s="94"/>
      <c r="I124" s="94"/>
      <c r="J124" s="127">
        <f t="shared" si="29"/>
        <v>0</v>
      </c>
      <c r="K124" s="105"/>
      <c r="L124" s="105"/>
      <c r="M124" s="125"/>
      <c r="N124" s="105"/>
      <c r="O124" s="105"/>
      <c r="P124" s="105"/>
      <c r="Q124" s="306">
        <f t="shared" si="13"/>
        <v>781969.7</v>
      </c>
    </row>
    <row r="125" spans="1:17" s="68" customFormat="1" ht="42.75" hidden="1" customHeight="1" x14ac:dyDescent="0.25">
      <c r="A125" s="131"/>
      <c r="B125" s="155"/>
      <c r="C125" s="156"/>
      <c r="D125" s="93" t="s">
        <v>547</v>
      </c>
      <c r="E125" s="130">
        <f t="shared" si="30"/>
        <v>0</v>
      </c>
      <c r="F125" s="125"/>
      <c r="G125" s="125"/>
      <c r="H125" s="94"/>
      <c r="I125" s="94"/>
      <c r="J125" s="127"/>
      <c r="K125" s="105"/>
      <c r="L125" s="105"/>
      <c r="M125" s="125"/>
      <c r="N125" s="105"/>
      <c r="O125" s="105"/>
      <c r="P125" s="105"/>
      <c r="Q125" s="306">
        <f t="shared" si="13"/>
        <v>0</v>
      </c>
    </row>
    <row r="126" spans="1:17" s="68" customFormat="1" ht="31.2" customHeight="1" x14ac:dyDescent="0.25">
      <c r="A126" s="131" t="s">
        <v>562</v>
      </c>
      <c r="B126" s="121" t="s">
        <v>410</v>
      </c>
      <c r="C126" s="122" t="s">
        <v>560</v>
      </c>
      <c r="D126" s="104" t="s">
        <v>417</v>
      </c>
      <c r="E126" s="130">
        <f t="shared" si="30"/>
        <v>305727.56</v>
      </c>
      <c r="F126" s="158">
        <v>305727.56</v>
      </c>
      <c r="G126" s="98">
        <v>248974.86</v>
      </c>
      <c r="H126" s="98"/>
      <c r="I126" s="94"/>
      <c r="J126" s="127">
        <f t="shared" si="29"/>
        <v>18390</v>
      </c>
      <c r="K126" s="105">
        <v>18390</v>
      </c>
      <c r="L126" s="105"/>
      <c r="M126" s="125"/>
      <c r="N126" s="105"/>
      <c r="O126" s="105"/>
      <c r="P126" s="105">
        <v>18390</v>
      </c>
      <c r="Q126" s="306">
        <f t="shared" si="13"/>
        <v>324117.56</v>
      </c>
    </row>
    <row r="127" spans="1:17" s="68" customFormat="1" ht="62.25" hidden="1" customHeight="1" x14ac:dyDescent="0.3">
      <c r="A127" s="131" t="s">
        <v>621</v>
      </c>
      <c r="B127" s="121" t="s">
        <v>457</v>
      </c>
      <c r="C127" s="121" t="s">
        <v>560</v>
      </c>
      <c r="D127" s="307" t="s">
        <v>624</v>
      </c>
      <c r="E127" s="130"/>
      <c r="F127" s="158"/>
      <c r="G127" s="98"/>
      <c r="H127" s="98"/>
      <c r="I127" s="94"/>
      <c r="J127" s="127">
        <f t="shared" si="29"/>
        <v>0</v>
      </c>
      <c r="K127" s="105"/>
      <c r="L127" s="105"/>
      <c r="M127" s="125"/>
      <c r="N127" s="105"/>
      <c r="O127" s="105"/>
      <c r="P127" s="105"/>
      <c r="Q127" s="306">
        <f t="shared" si="13"/>
        <v>0</v>
      </c>
    </row>
    <row r="128" spans="1:17" s="68" customFormat="1" ht="63.75" hidden="1" customHeight="1" x14ac:dyDescent="0.3">
      <c r="A128" s="131" t="s">
        <v>622</v>
      </c>
      <c r="B128" s="121" t="s">
        <v>623</v>
      </c>
      <c r="C128" s="121" t="s">
        <v>560</v>
      </c>
      <c r="D128" s="187" t="s">
        <v>625</v>
      </c>
      <c r="E128" s="130"/>
      <c r="F128" s="158"/>
      <c r="G128" s="98"/>
      <c r="H128" s="98"/>
      <c r="I128" s="94"/>
      <c r="J128" s="127">
        <f t="shared" si="29"/>
        <v>0</v>
      </c>
      <c r="K128" s="105"/>
      <c r="L128" s="105"/>
      <c r="M128" s="125"/>
      <c r="N128" s="105"/>
      <c r="O128" s="105"/>
      <c r="P128" s="105"/>
      <c r="Q128" s="306">
        <f t="shared" si="13"/>
        <v>0</v>
      </c>
    </row>
    <row r="129" spans="1:17" s="68" customFormat="1" ht="73.5" hidden="1" customHeight="1" x14ac:dyDescent="0.25">
      <c r="A129" s="131" t="s">
        <v>854</v>
      </c>
      <c r="B129" s="121" t="s">
        <v>844</v>
      </c>
      <c r="C129" s="122" t="s">
        <v>560</v>
      </c>
      <c r="D129" s="311" t="s">
        <v>856</v>
      </c>
      <c r="E129" s="130">
        <f t="shared" si="30"/>
        <v>0</v>
      </c>
      <c r="F129" s="158"/>
      <c r="G129" s="98"/>
      <c r="H129" s="98"/>
      <c r="I129" s="94"/>
      <c r="J129" s="127">
        <f t="shared" si="29"/>
        <v>0</v>
      </c>
      <c r="K129" s="105"/>
      <c r="L129" s="105"/>
      <c r="M129" s="125"/>
      <c r="N129" s="105"/>
      <c r="O129" s="105"/>
      <c r="P129" s="105"/>
      <c r="Q129" s="306">
        <f t="shared" si="13"/>
        <v>0</v>
      </c>
    </row>
    <row r="130" spans="1:17" s="68" customFormat="1" ht="65.25" hidden="1" customHeight="1" x14ac:dyDescent="0.25">
      <c r="A130" s="131" t="s">
        <v>855</v>
      </c>
      <c r="B130" s="121" t="s">
        <v>845</v>
      </c>
      <c r="C130" s="122" t="s">
        <v>560</v>
      </c>
      <c r="D130" s="311" t="s">
        <v>857</v>
      </c>
      <c r="E130" s="130">
        <f t="shared" si="30"/>
        <v>0</v>
      </c>
      <c r="F130" s="158"/>
      <c r="G130" s="98"/>
      <c r="H130" s="98"/>
      <c r="I130" s="94"/>
      <c r="J130" s="127">
        <f t="shared" si="29"/>
        <v>0</v>
      </c>
      <c r="K130" s="105"/>
      <c r="L130" s="105"/>
      <c r="M130" s="125"/>
      <c r="N130" s="105"/>
      <c r="O130" s="105"/>
      <c r="P130" s="105"/>
      <c r="Q130" s="306">
        <f t="shared" si="13"/>
        <v>0</v>
      </c>
    </row>
    <row r="131" spans="1:17" s="68" customFormat="1" ht="54.75" hidden="1" customHeight="1" x14ac:dyDescent="0.25">
      <c r="A131" s="131"/>
      <c r="B131" s="121"/>
      <c r="C131" s="122"/>
      <c r="D131" s="104" t="s">
        <v>771</v>
      </c>
      <c r="E131" s="130">
        <f t="shared" si="30"/>
        <v>0</v>
      </c>
      <c r="F131" s="158"/>
      <c r="G131" s="98"/>
      <c r="H131" s="98"/>
      <c r="I131" s="94"/>
      <c r="J131" s="127">
        <f t="shared" si="29"/>
        <v>0</v>
      </c>
      <c r="K131" s="105"/>
      <c r="L131" s="105"/>
      <c r="M131" s="125"/>
      <c r="N131" s="105"/>
      <c r="O131" s="105"/>
      <c r="P131" s="105"/>
      <c r="Q131" s="306">
        <f t="shared" si="13"/>
        <v>0</v>
      </c>
    </row>
    <row r="132" spans="1:17" s="68" customFormat="1" ht="46.8" x14ac:dyDescent="0.25">
      <c r="A132" s="131" t="s">
        <v>569</v>
      </c>
      <c r="B132" s="121" t="s">
        <v>411</v>
      </c>
      <c r="C132" s="122" t="s">
        <v>560</v>
      </c>
      <c r="D132" s="104" t="s">
        <v>418</v>
      </c>
      <c r="E132" s="130">
        <f>F132+I132</f>
        <v>112800</v>
      </c>
      <c r="F132" s="158">
        <v>112800</v>
      </c>
      <c r="G132" s="98">
        <v>92460</v>
      </c>
      <c r="H132" s="94"/>
      <c r="I132" s="159"/>
      <c r="J132" s="127">
        <f>K132</f>
        <v>0</v>
      </c>
      <c r="K132" s="105"/>
      <c r="L132" s="160"/>
      <c r="M132" s="161"/>
      <c r="N132" s="160"/>
      <c r="O132" s="160"/>
      <c r="P132" s="160"/>
      <c r="Q132" s="306">
        <f t="shared" si="13"/>
        <v>112800</v>
      </c>
    </row>
    <row r="133" spans="1:17" s="68" customFormat="1" ht="46.8" hidden="1" x14ac:dyDescent="0.25">
      <c r="A133" s="131"/>
      <c r="B133" s="121"/>
      <c r="C133" s="122"/>
      <c r="D133" s="104" t="s">
        <v>548</v>
      </c>
      <c r="E133" s="130">
        <f>F133+I133</f>
        <v>0</v>
      </c>
      <c r="F133" s="158"/>
      <c r="G133" s="98"/>
      <c r="H133" s="94"/>
      <c r="I133" s="159"/>
      <c r="J133" s="127"/>
      <c r="K133" s="105"/>
      <c r="L133" s="160"/>
      <c r="M133" s="161"/>
      <c r="N133" s="160"/>
      <c r="O133" s="160"/>
      <c r="P133" s="160"/>
      <c r="Q133" s="306">
        <f t="shared" si="13"/>
        <v>0</v>
      </c>
    </row>
    <row r="134" spans="1:17" s="68" customFormat="1" ht="46.8" hidden="1" x14ac:dyDescent="0.25">
      <c r="A134" s="131" t="s">
        <v>570</v>
      </c>
      <c r="B134" s="121" t="s">
        <v>444</v>
      </c>
      <c r="C134" s="122" t="s">
        <v>560</v>
      </c>
      <c r="D134" s="312" t="s">
        <v>445</v>
      </c>
      <c r="E134" s="130">
        <f>F134+I134</f>
        <v>0</v>
      </c>
      <c r="F134" s="158"/>
      <c r="G134" s="98"/>
      <c r="H134" s="94"/>
      <c r="I134" s="159"/>
      <c r="J134" s="127">
        <f t="shared" ref="J134:J141" si="31">M134+P134</f>
        <v>0</v>
      </c>
      <c r="K134" s="105"/>
      <c r="L134" s="160"/>
      <c r="M134" s="161"/>
      <c r="N134" s="160"/>
      <c r="O134" s="160"/>
      <c r="P134" s="105"/>
      <c r="Q134" s="306">
        <f t="shared" si="13"/>
        <v>0</v>
      </c>
    </row>
    <row r="135" spans="1:17" s="68" customFormat="1" ht="47.25" hidden="1" customHeight="1" x14ac:dyDescent="0.25">
      <c r="A135" s="131"/>
      <c r="B135" s="121"/>
      <c r="C135" s="122"/>
      <c r="D135" s="104" t="s">
        <v>708</v>
      </c>
      <c r="E135" s="130">
        <f t="shared" ref="E135:E141" si="32">F135+I135</f>
        <v>0</v>
      </c>
      <c r="F135" s="158"/>
      <c r="G135" s="98"/>
      <c r="H135" s="94"/>
      <c r="I135" s="159"/>
      <c r="J135" s="127">
        <f t="shared" si="31"/>
        <v>0</v>
      </c>
      <c r="K135" s="105"/>
      <c r="L135" s="160"/>
      <c r="M135" s="161"/>
      <c r="N135" s="160"/>
      <c r="O135" s="160"/>
      <c r="P135" s="105"/>
      <c r="Q135" s="306">
        <f t="shared" si="13"/>
        <v>0</v>
      </c>
    </row>
    <row r="136" spans="1:17" s="68" customFormat="1" ht="31.2" hidden="1" x14ac:dyDescent="0.25">
      <c r="A136" s="131" t="s">
        <v>740</v>
      </c>
      <c r="B136" s="121" t="s">
        <v>716</v>
      </c>
      <c r="C136" s="122" t="s">
        <v>560</v>
      </c>
      <c r="D136" s="104" t="s">
        <v>717</v>
      </c>
      <c r="E136" s="130">
        <f t="shared" si="32"/>
        <v>0</v>
      </c>
      <c r="F136" s="158"/>
      <c r="G136" s="98"/>
      <c r="H136" s="94"/>
      <c r="I136" s="159"/>
      <c r="J136" s="127">
        <f t="shared" si="31"/>
        <v>0</v>
      </c>
      <c r="K136" s="105"/>
      <c r="L136" s="160"/>
      <c r="M136" s="161"/>
      <c r="N136" s="160"/>
      <c r="O136" s="160"/>
      <c r="P136" s="105"/>
      <c r="Q136" s="306">
        <f t="shared" si="13"/>
        <v>0</v>
      </c>
    </row>
    <row r="137" spans="1:17" s="68" customFormat="1" ht="78" x14ac:dyDescent="0.25">
      <c r="A137" s="131" t="s">
        <v>766</v>
      </c>
      <c r="B137" s="121" t="s">
        <v>767</v>
      </c>
      <c r="C137" s="122" t="s">
        <v>560</v>
      </c>
      <c r="D137" s="553" t="s">
        <v>768</v>
      </c>
      <c r="E137" s="130">
        <f t="shared" si="32"/>
        <v>41153.800000000003</v>
      </c>
      <c r="F137" s="158">
        <v>41153.800000000003</v>
      </c>
      <c r="G137" s="98"/>
      <c r="H137" s="94"/>
      <c r="I137" s="159"/>
      <c r="J137" s="127">
        <f>P137</f>
        <v>99935.2</v>
      </c>
      <c r="K137" s="105">
        <v>99935.2</v>
      </c>
      <c r="L137" s="160"/>
      <c r="M137" s="161"/>
      <c r="N137" s="160"/>
      <c r="O137" s="160"/>
      <c r="P137" s="105">
        <v>99935.2</v>
      </c>
      <c r="Q137" s="306">
        <f t="shared" si="13"/>
        <v>141089</v>
      </c>
    </row>
    <row r="138" spans="1:17" s="68" customFormat="1" ht="62.4" x14ac:dyDescent="0.25">
      <c r="A138" s="131" t="s">
        <v>758</v>
      </c>
      <c r="B138" s="121" t="s">
        <v>759</v>
      </c>
      <c r="C138" s="122" t="s">
        <v>560</v>
      </c>
      <c r="D138" s="311" t="s">
        <v>760</v>
      </c>
      <c r="E138" s="130">
        <f t="shared" si="32"/>
        <v>0</v>
      </c>
      <c r="F138" s="158"/>
      <c r="G138" s="98"/>
      <c r="H138" s="94"/>
      <c r="I138" s="159"/>
      <c r="J138" s="127">
        <f>M138+P138</f>
        <v>1269793.33</v>
      </c>
      <c r="K138" s="105"/>
      <c r="L138" s="160"/>
      <c r="M138" s="125">
        <v>370376.53</v>
      </c>
      <c r="N138" s="160"/>
      <c r="O138" s="160"/>
      <c r="P138" s="105">
        <v>899416.8</v>
      </c>
      <c r="Q138" s="306">
        <f t="shared" si="13"/>
        <v>1269793.33</v>
      </c>
    </row>
    <row r="139" spans="1:17" s="68" customFormat="1" ht="54.75" customHeight="1" x14ac:dyDescent="0.25">
      <c r="A139" s="131" t="s">
        <v>851</v>
      </c>
      <c r="B139" s="121" t="s">
        <v>756</v>
      </c>
      <c r="C139" s="122" t="s">
        <v>560</v>
      </c>
      <c r="D139" s="311" t="s">
        <v>757</v>
      </c>
      <c r="E139" s="130">
        <f t="shared" si="32"/>
        <v>0</v>
      </c>
      <c r="F139" s="158"/>
      <c r="G139" s="98"/>
      <c r="H139" s="94"/>
      <c r="I139" s="159"/>
      <c r="J139" s="127">
        <f>M139+P139</f>
        <v>1173645.04</v>
      </c>
      <c r="K139" s="105"/>
      <c r="L139" s="160"/>
      <c r="M139" s="125">
        <v>1173645.04</v>
      </c>
      <c r="N139" s="160"/>
      <c r="O139" s="160"/>
      <c r="P139" s="105"/>
      <c r="Q139" s="306">
        <f t="shared" si="13"/>
        <v>1173645.04</v>
      </c>
    </row>
    <row r="140" spans="1:17" s="68" customFormat="1" ht="46.8" x14ac:dyDescent="0.25">
      <c r="A140" s="131" t="s">
        <v>849</v>
      </c>
      <c r="B140" s="121" t="s">
        <v>842</v>
      </c>
      <c r="C140" s="122" t="s">
        <v>560</v>
      </c>
      <c r="D140" s="553" t="s">
        <v>850</v>
      </c>
      <c r="E140" s="130">
        <f t="shared" si="32"/>
        <v>2211796.13</v>
      </c>
      <c r="F140" s="158">
        <v>2211796.13</v>
      </c>
      <c r="G140" s="98">
        <v>1821073.4</v>
      </c>
      <c r="H140" s="94"/>
      <c r="I140" s="159"/>
      <c r="J140" s="127"/>
      <c r="K140" s="105"/>
      <c r="L140" s="160"/>
      <c r="M140" s="161"/>
      <c r="N140" s="160"/>
      <c r="O140" s="160"/>
      <c r="P140" s="105"/>
      <c r="Q140" s="306">
        <f t="shared" si="13"/>
        <v>2211796.13</v>
      </c>
    </row>
    <row r="141" spans="1:17" s="68" customFormat="1" ht="46.8" hidden="1" x14ac:dyDescent="0.25">
      <c r="A141" s="131"/>
      <c r="B141" s="121"/>
      <c r="C141" s="122"/>
      <c r="D141" s="104" t="s">
        <v>775</v>
      </c>
      <c r="E141" s="130">
        <f t="shared" si="32"/>
        <v>0</v>
      </c>
      <c r="F141" s="158"/>
      <c r="G141" s="98"/>
      <c r="H141" s="98"/>
      <c r="I141" s="94"/>
      <c r="J141" s="127">
        <f t="shared" si="31"/>
        <v>0</v>
      </c>
      <c r="K141" s="105"/>
      <c r="L141" s="105"/>
      <c r="M141" s="279"/>
      <c r="N141" s="279"/>
      <c r="O141" s="279"/>
      <c r="P141" s="279"/>
      <c r="Q141" s="306">
        <f t="shared" si="13"/>
        <v>0</v>
      </c>
    </row>
    <row r="142" spans="1:17" s="68" customFormat="1" ht="27" hidden="1" customHeight="1" x14ac:dyDescent="0.25">
      <c r="A142" s="131" t="s">
        <v>769</v>
      </c>
      <c r="B142" s="121" t="s">
        <v>246</v>
      </c>
      <c r="C142" s="122" t="s">
        <v>524</v>
      </c>
      <c r="D142" s="550" t="s">
        <v>247</v>
      </c>
      <c r="E142" s="130">
        <f>F142+I142</f>
        <v>0</v>
      </c>
      <c r="F142" s="98"/>
      <c r="G142" s="103"/>
      <c r="H142" s="94"/>
      <c r="I142" s="94"/>
      <c r="J142" s="127">
        <f>K142</f>
        <v>0</v>
      </c>
      <c r="K142" s="105"/>
      <c r="L142" s="105"/>
      <c r="M142" s="125"/>
      <c r="N142" s="105"/>
      <c r="O142" s="105"/>
      <c r="P142" s="105"/>
      <c r="Q142" s="306">
        <f t="shared" si="13"/>
        <v>0</v>
      </c>
    </row>
    <row r="143" spans="1:17" s="68" customFormat="1" ht="27" hidden="1" customHeight="1" x14ac:dyDescent="0.25">
      <c r="A143" s="131"/>
      <c r="B143" s="121"/>
      <c r="C143" s="122"/>
      <c r="D143" s="104"/>
      <c r="E143" s="130"/>
      <c r="F143" s="98"/>
      <c r="G143" s="103"/>
      <c r="H143" s="94"/>
      <c r="I143" s="94"/>
      <c r="J143" s="127">
        <f>K143</f>
        <v>0</v>
      </c>
      <c r="K143" s="105"/>
      <c r="L143" s="105"/>
      <c r="M143" s="125"/>
      <c r="N143" s="105"/>
      <c r="O143" s="105"/>
      <c r="P143" s="105"/>
      <c r="Q143" s="306">
        <f t="shared" si="13"/>
        <v>0</v>
      </c>
    </row>
    <row r="144" spans="1:17" s="68" customFormat="1" ht="24.75" hidden="1" customHeight="1" x14ac:dyDescent="0.25">
      <c r="A144" s="131" t="s">
        <v>741</v>
      </c>
      <c r="B144" s="121" t="s">
        <v>698</v>
      </c>
      <c r="C144" s="122" t="s">
        <v>191</v>
      </c>
      <c r="D144" s="104" t="s">
        <v>699</v>
      </c>
      <c r="E144" s="130">
        <f>F144+I144</f>
        <v>0</v>
      </c>
      <c r="F144" s="98"/>
      <c r="G144" s="103"/>
      <c r="H144" s="94"/>
      <c r="I144" s="94"/>
      <c r="J144" s="127">
        <f>K144</f>
        <v>0</v>
      </c>
      <c r="K144" s="105"/>
      <c r="L144" s="105"/>
      <c r="M144" s="125"/>
      <c r="N144" s="105"/>
      <c r="O144" s="105"/>
      <c r="P144" s="105">
        <f>J144</f>
        <v>0</v>
      </c>
      <c r="Q144" s="306">
        <f t="shared" si="13"/>
        <v>0</v>
      </c>
    </row>
    <row r="145" spans="1:17" s="68" customFormat="1" ht="31.2" x14ac:dyDescent="0.25">
      <c r="A145" s="162" t="s">
        <v>571</v>
      </c>
      <c r="B145" s="121"/>
      <c r="C145" s="122"/>
      <c r="D145" s="129" t="s">
        <v>572</v>
      </c>
      <c r="E145" s="130">
        <f>E146</f>
        <v>20104387.319999997</v>
      </c>
      <c r="F145" s="130">
        <f t="shared" ref="F145:P145" si="33">F146</f>
        <v>20104387.319999997</v>
      </c>
      <c r="G145" s="130">
        <f t="shared" si="33"/>
        <v>6310361.790000001</v>
      </c>
      <c r="H145" s="130">
        <f t="shared" si="33"/>
        <v>188690.59000000003</v>
      </c>
      <c r="I145" s="130">
        <f t="shared" si="33"/>
        <v>0</v>
      </c>
      <c r="J145" s="127">
        <f>J146</f>
        <v>1447458.37</v>
      </c>
      <c r="K145" s="130">
        <f t="shared" si="33"/>
        <v>452180.06</v>
      </c>
      <c r="L145" s="130">
        <f t="shared" si="33"/>
        <v>0</v>
      </c>
      <c r="M145" s="130">
        <f t="shared" si="33"/>
        <v>893616.08</v>
      </c>
      <c r="N145" s="130">
        <f t="shared" si="33"/>
        <v>0</v>
      </c>
      <c r="O145" s="130">
        <f t="shared" si="33"/>
        <v>0</v>
      </c>
      <c r="P145" s="130">
        <f t="shared" si="33"/>
        <v>553842.53</v>
      </c>
      <c r="Q145" s="306">
        <f t="shared" si="13"/>
        <v>21551845.689999998</v>
      </c>
    </row>
    <row r="146" spans="1:17" s="68" customFormat="1" ht="31.2" x14ac:dyDescent="0.25">
      <c r="A146" s="162" t="s">
        <v>573</v>
      </c>
      <c r="B146" s="121"/>
      <c r="C146" s="122"/>
      <c r="D146" s="129" t="s">
        <v>572</v>
      </c>
      <c r="E146" s="130">
        <f>E153+E154+E157+E162+E163+E165+E168+E169+E170+E171+E173+E175+E176+E178+E179</f>
        <v>20104387.319999997</v>
      </c>
      <c r="F146" s="130">
        <f t="shared" ref="F146:P146" si="34">F153+F154+F157+F162+F163+F165+F168+F169+F170+F171+F173+F175+F176+F178+F179</f>
        <v>20104387.319999997</v>
      </c>
      <c r="G146" s="130">
        <f t="shared" si="34"/>
        <v>6310361.790000001</v>
      </c>
      <c r="H146" s="130">
        <f t="shared" si="34"/>
        <v>188690.59000000003</v>
      </c>
      <c r="I146" s="130">
        <f t="shared" si="34"/>
        <v>0</v>
      </c>
      <c r="J146" s="130">
        <f t="shared" si="34"/>
        <v>1447458.37</v>
      </c>
      <c r="K146" s="130">
        <f t="shared" si="34"/>
        <v>452180.06</v>
      </c>
      <c r="L146" s="130">
        <f t="shared" si="34"/>
        <v>0</v>
      </c>
      <c r="M146" s="130">
        <f t="shared" si="34"/>
        <v>893616.08</v>
      </c>
      <c r="N146" s="130">
        <f t="shared" si="34"/>
        <v>0</v>
      </c>
      <c r="O146" s="130">
        <f t="shared" si="34"/>
        <v>0</v>
      </c>
      <c r="P146" s="130">
        <f t="shared" si="34"/>
        <v>553842.53</v>
      </c>
      <c r="Q146" s="306">
        <f t="shared" si="13"/>
        <v>21551845.689999998</v>
      </c>
    </row>
    <row r="147" spans="1:17" s="68" customFormat="1" ht="249.6" hidden="1" x14ac:dyDescent="0.25">
      <c r="A147" s="162"/>
      <c r="B147" s="163"/>
      <c r="C147" s="164"/>
      <c r="D147" s="314" t="s">
        <v>772</v>
      </c>
      <c r="E147" s="130">
        <f>E174</f>
        <v>0</v>
      </c>
      <c r="F147" s="130">
        <f t="shared" ref="F147:P147" si="35">F174</f>
        <v>0</v>
      </c>
      <c r="G147" s="130">
        <f t="shared" si="35"/>
        <v>0</v>
      </c>
      <c r="H147" s="130">
        <f t="shared" si="35"/>
        <v>0</v>
      </c>
      <c r="I147" s="130">
        <f t="shared" si="35"/>
        <v>0</v>
      </c>
      <c r="J147" s="130">
        <f t="shared" si="35"/>
        <v>0</v>
      </c>
      <c r="K147" s="130">
        <f t="shared" si="35"/>
        <v>0</v>
      </c>
      <c r="L147" s="130">
        <f t="shared" si="35"/>
        <v>0</v>
      </c>
      <c r="M147" s="130">
        <f t="shared" si="35"/>
        <v>0</v>
      </c>
      <c r="N147" s="130">
        <f t="shared" si="35"/>
        <v>0</v>
      </c>
      <c r="O147" s="130">
        <f t="shared" si="35"/>
        <v>0</v>
      </c>
      <c r="P147" s="130">
        <f t="shared" si="35"/>
        <v>0</v>
      </c>
      <c r="Q147" s="306">
        <f t="shared" si="13"/>
        <v>0</v>
      </c>
    </row>
    <row r="148" spans="1:17" s="68" customFormat="1" ht="78" x14ac:dyDescent="0.25">
      <c r="A148" s="162"/>
      <c r="B148" s="163"/>
      <c r="C148" s="164"/>
      <c r="D148" s="314" t="s">
        <v>773</v>
      </c>
      <c r="E148" s="130">
        <f>E172</f>
        <v>457329.79</v>
      </c>
      <c r="F148" s="130">
        <f t="shared" ref="F148:P148" si="36">F172</f>
        <v>457329.79</v>
      </c>
      <c r="G148" s="130">
        <f t="shared" si="36"/>
        <v>373417.07</v>
      </c>
      <c r="H148" s="130">
        <f t="shared" si="36"/>
        <v>0</v>
      </c>
      <c r="I148" s="130">
        <f t="shared" si="36"/>
        <v>0</v>
      </c>
      <c r="J148" s="130">
        <f t="shared" si="36"/>
        <v>0</v>
      </c>
      <c r="K148" s="130">
        <f t="shared" si="36"/>
        <v>0</v>
      </c>
      <c r="L148" s="130">
        <f t="shared" si="36"/>
        <v>0</v>
      </c>
      <c r="M148" s="130">
        <f t="shared" si="36"/>
        <v>0</v>
      </c>
      <c r="N148" s="130">
        <f t="shared" si="36"/>
        <v>0</v>
      </c>
      <c r="O148" s="130">
        <f t="shared" si="36"/>
        <v>0</v>
      </c>
      <c r="P148" s="130">
        <f t="shared" si="36"/>
        <v>0</v>
      </c>
      <c r="Q148" s="306">
        <f t="shared" si="13"/>
        <v>457329.79</v>
      </c>
    </row>
    <row r="149" spans="1:17" s="68" customFormat="1" ht="46.8" x14ac:dyDescent="0.25">
      <c r="A149" s="162"/>
      <c r="B149" s="163"/>
      <c r="C149" s="164"/>
      <c r="D149" s="189" t="s">
        <v>774</v>
      </c>
      <c r="E149" s="130">
        <f>E180</f>
        <v>0</v>
      </c>
      <c r="F149" s="130">
        <f t="shared" ref="F149:P149" si="37">F180</f>
        <v>0</v>
      </c>
      <c r="G149" s="130">
        <f t="shared" si="37"/>
        <v>0</v>
      </c>
      <c r="H149" s="130">
        <f t="shared" si="37"/>
        <v>0</v>
      </c>
      <c r="I149" s="130">
        <f t="shared" si="37"/>
        <v>0</v>
      </c>
      <c r="J149" s="130">
        <f t="shared" si="37"/>
        <v>0</v>
      </c>
      <c r="K149" s="130">
        <f t="shared" si="37"/>
        <v>0</v>
      </c>
      <c r="L149" s="130">
        <f t="shared" si="37"/>
        <v>0</v>
      </c>
      <c r="M149" s="130">
        <f t="shared" si="37"/>
        <v>0</v>
      </c>
      <c r="N149" s="130">
        <f t="shared" si="37"/>
        <v>0</v>
      </c>
      <c r="O149" s="130">
        <f t="shared" si="37"/>
        <v>0</v>
      </c>
      <c r="P149" s="130">
        <f t="shared" si="37"/>
        <v>0</v>
      </c>
      <c r="Q149" s="306">
        <f t="shared" si="13"/>
        <v>0</v>
      </c>
    </row>
    <row r="150" spans="1:17" s="68" customFormat="1" ht="15.6" x14ac:dyDescent="0.25">
      <c r="A150" s="131"/>
      <c r="B150" s="163"/>
      <c r="C150" s="164"/>
      <c r="D150" s="104" t="s">
        <v>777</v>
      </c>
      <c r="E150" s="130">
        <f>E156+E158</f>
        <v>2506703.66</v>
      </c>
      <c r="F150" s="130">
        <f t="shared" ref="F150:P150" si="38">F156+F158</f>
        <v>2506703.66</v>
      </c>
      <c r="G150" s="130">
        <f t="shared" si="38"/>
        <v>0</v>
      </c>
      <c r="H150" s="130">
        <f t="shared" si="38"/>
        <v>0</v>
      </c>
      <c r="I150" s="130">
        <f t="shared" si="38"/>
        <v>0</v>
      </c>
      <c r="J150" s="130">
        <f t="shared" si="38"/>
        <v>113781.75999999999</v>
      </c>
      <c r="K150" s="130">
        <f t="shared" si="38"/>
        <v>113781.75999999999</v>
      </c>
      <c r="L150" s="130">
        <f t="shared" si="38"/>
        <v>0</v>
      </c>
      <c r="M150" s="130">
        <f t="shared" si="38"/>
        <v>0</v>
      </c>
      <c r="N150" s="130">
        <f t="shared" si="38"/>
        <v>0</v>
      </c>
      <c r="O150" s="130">
        <f t="shared" si="38"/>
        <v>0</v>
      </c>
      <c r="P150" s="130">
        <f t="shared" si="38"/>
        <v>113781.75999999999</v>
      </c>
      <c r="Q150" s="306">
        <f t="shared" si="13"/>
        <v>2620485.42</v>
      </c>
    </row>
    <row r="151" spans="1:17" s="68" customFormat="1" ht="15.6" x14ac:dyDescent="0.25">
      <c r="A151" s="131"/>
      <c r="B151" s="163"/>
      <c r="C151" s="164"/>
      <c r="D151" s="550" t="s">
        <v>770</v>
      </c>
      <c r="E151" s="130">
        <f>E177</f>
        <v>199293.64</v>
      </c>
      <c r="F151" s="130">
        <f t="shared" ref="F151:P151" si="39">F177</f>
        <v>199293.64</v>
      </c>
      <c r="G151" s="130">
        <f t="shared" si="39"/>
        <v>0</v>
      </c>
      <c r="H151" s="130">
        <f t="shared" si="39"/>
        <v>154239.4</v>
      </c>
      <c r="I151" s="130">
        <f t="shared" si="39"/>
        <v>0</v>
      </c>
      <c r="J151" s="130">
        <f t="shared" si="39"/>
        <v>0</v>
      </c>
      <c r="K151" s="130">
        <f t="shared" si="39"/>
        <v>0</v>
      </c>
      <c r="L151" s="130">
        <f t="shared" si="39"/>
        <v>0</v>
      </c>
      <c r="M151" s="130">
        <f t="shared" si="39"/>
        <v>0</v>
      </c>
      <c r="N151" s="130">
        <f t="shared" si="39"/>
        <v>0</v>
      </c>
      <c r="O151" s="130">
        <f t="shared" si="39"/>
        <v>0</v>
      </c>
      <c r="P151" s="130">
        <f t="shared" si="39"/>
        <v>0</v>
      </c>
      <c r="Q151" s="306">
        <f t="shared" si="13"/>
        <v>199293.64</v>
      </c>
    </row>
    <row r="152" spans="1:17" s="68" customFormat="1" ht="15.6" hidden="1" x14ac:dyDescent="0.25">
      <c r="A152" s="131"/>
      <c r="B152" s="163"/>
      <c r="C152" s="164"/>
      <c r="D152" s="104"/>
      <c r="E152" s="111">
        <f t="shared" ref="E152:E185" si="40">F152+I152</f>
        <v>0</v>
      </c>
      <c r="F152" s="125"/>
      <c r="G152" s="130">
        <f t="shared" ref="G152:P152" si="41">G156</f>
        <v>0</v>
      </c>
      <c r="H152" s="130">
        <f t="shared" si="41"/>
        <v>0</v>
      </c>
      <c r="I152" s="130">
        <f t="shared" si="41"/>
        <v>0</v>
      </c>
      <c r="J152" s="130">
        <f t="shared" si="41"/>
        <v>0</v>
      </c>
      <c r="K152" s="130">
        <f t="shared" si="41"/>
        <v>0</v>
      </c>
      <c r="L152" s="130">
        <f t="shared" si="41"/>
        <v>0</v>
      </c>
      <c r="M152" s="130">
        <f t="shared" si="41"/>
        <v>0</v>
      </c>
      <c r="N152" s="130">
        <f t="shared" si="41"/>
        <v>0</v>
      </c>
      <c r="O152" s="130">
        <f t="shared" si="41"/>
        <v>0</v>
      </c>
      <c r="P152" s="130">
        <f t="shared" si="41"/>
        <v>0</v>
      </c>
      <c r="Q152" s="306">
        <f t="shared" si="13"/>
        <v>0</v>
      </c>
    </row>
    <row r="153" spans="1:17" s="68" customFormat="1" ht="31.2" x14ac:dyDescent="0.25">
      <c r="A153" s="99" t="s">
        <v>574</v>
      </c>
      <c r="B153" s="152" t="s">
        <v>397</v>
      </c>
      <c r="C153" s="153" t="s">
        <v>484</v>
      </c>
      <c r="D153" s="106" t="s">
        <v>487</v>
      </c>
      <c r="E153" s="111">
        <f t="shared" si="40"/>
        <v>2348752.5099999998</v>
      </c>
      <c r="F153" s="112">
        <v>2348752.5099999998</v>
      </c>
      <c r="G153" s="587">
        <v>1870937.48</v>
      </c>
      <c r="H153" s="112">
        <v>13175.88</v>
      </c>
      <c r="I153" s="94"/>
      <c r="J153" s="127">
        <f t="shared" ref="J153:J171" si="42">M153+K153</f>
        <v>38400</v>
      </c>
      <c r="K153" s="105">
        <v>38400</v>
      </c>
      <c r="L153" s="105"/>
      <c r="M153" s="125"/>
      <c r="N153" s="105"/>
      <c r="O153" s="105"/>
      <c r="P153" s="105">
        <v>38400</v>
      </c>
      <c r="Q153" s="306">
        <f t="shared" si="13"/>
        <v>2387152.5099999998</v>
      </c>
    </row>
    <row r="154" spans="1:17" s="68" customFormat="1" ht="15.6" x14ac:dyDescent="0.25">
      <c r="A154" s="131" t="s">
        <v>575</v>
      </c>
      <c r="B154" s="121" t="s">
        <v>412</v>
      </c>
      <c r="C154" s="122" t="s">
        <v>576</v>
      </c>
      <c r="D154" s="104" t="s">
        <v>419</v>
      </c>
      <c r="E154" s="92">
        <f t="shared" si="40"/>
        <v>7663882.0599999996</v>
      </c>
      <c r="F154" s="98">
        <v>7663882.0599999996</v>
      </c>
      <c r="G154" s="103"/>
      <c r="H154" s="94"/>
      <c r="I154" s="94"/>
      <c r="J154" s="127">
        <f t="shared" si="42"/>
        <v>0</v>
      </c>
      <c r="K154" s="105"/>
      <c r="L154" s="105"/>
      <c r="M154" s="125"/>
      <c r="N154" s="105"/>
      <c r="O154" s="105"/>
      <c r="P154" s="105"/>
      <c r="Q154" s="306">
        <f t="shared" si="13"/>
        <v>7663882.0599999996</v>
      </c>
    </row>
    <row r="155" spans="1:17" s="68" customFormat="1" ht="62.4" hidden="1" x14ac:dyDescent="0.25">
      <c r="A155" s="131"/>
      <c r="B155" s="121"/>
      <c r="C155" s="122"/>
      <c r="D155" s="104" t="s">
        <v>704</v>
      </c>
      <c r="E155" s="92">
        <f t="shared" si="40"/>
        <v>0</v>
      </c>
      <c r="F155" s="125"/>
      <c r="G155" s="103"/>
      <c r="H155" s="94"/>
      <c r="I155" s="94"/>
      <c r="J155" s="127">
        <f t="shared" si="42"/>
        <v>0</v>
      </c>
      <c r="K155" s="105"/>
      <c r="L155" s="105"/>
      <c r="M155" s="125"/>
      <c r="N155" s="105"/>
      <c r="O155" s="105"/>
      <c r="P155" s="105"/>
      <c r="Q155" s="306">
        <f t="shared" si="13"/>
        <v>0</v>
      </c>
    </row>
    <row r="156" spans="1:17" s="68" customFormat="1" ht="15.6" x14ac:dyDescent="0.25">
      <c r="A156" s="131"/>
      <c r="B156" s="121"/>
      <c r="C156" s="122"/>
      <c r="D156" s="104" t="s">
        <v>777</v>
      </c>
      <c r="E156" s="127">
        <f t="shared" si="40"/>
        <v>628246.30000000005</v>
      </c>
      <c r="F156" s="125">
        <v>628246.30000000005</v>
      </c>
      <c r="G156" s="103"/>
      <c r="H156" s="94"/>
      <c r="I156" s="94"/>
      <c r="J156" s="127">
        <f t="shared" si="42"/>
        <v>0</v>
      </c>
      <c r="K156" s="105"/>
      <c r="L156" s="105"/>
      <c r="M156" s="125"/>
      <c r="N156" s="105"/>
      <c r="O156" s="105"/>
      <c r="P156" s="105"/>
      <c r="Q156" s="306">
        <f t="shared" si="13"/>
        <v>628246.30000000005</v>
      </c>
    </row>
    <row r="157" spans="1:17" s="68" customFormat="1" ht="31.2" x14ac:dyDescent="0.25">
      <c r="A157" s="131" t="s">
        <v>577</v>
      </c>
      <c r="B157" s="121" t="s">
        <v>413</v>
      </c>
      <c r="C157" s="122" t="s">
        <v>578</v>
      </c>
      <c r="D157" s="104" t="s">
        <v>420</v>
      </c>
      <c r="E157" s="92">
        <f t="shared" si="40"/>
        <v>2411755</v>
      </c>
      <c r="F157" s="98">
        <v>2411755</v>
      </c>
      <c r="G157" s="103"/>
      <c r="H157" s="94"/>
      <c r="I157" s="94"/>
      <c r="J157" s="127">
        <f t="shared" si="42"/>
        <v>113781.75999999999</v>
      </c>
      <c r="K157" s="105">
        <v>113781.75999999999</v>
      </c>
      <c r="L157" s="105"/>
      <c r="M157" s="125"/>
      <c r="N157" s="105"/>
      <c r="O157" s="105"/>
      <c r="P157" s="105">
        <v>113782</v>
      </c>
      <c r="Q157" s="306">
        <f t="shared" ref="Q157:Q210" si="43">E157+J157</f>
        <v>2525536.7599999998</v>
      </c>
    </row>
    <row r="158" spans="1:17" s="68" customFormat="1" ht="15.6" x14ac:dyDescent="0.25">
      <c r="A158" s="131"/>
      <c r="B158" s="121"/>
      <c r="C158" s="122"/>
      <c r="D158" s="104" t="s">
        <v>777</v>
      </c>
      <c r="E158" s="127">
        <f t="shared" si="40"/>
        <v>1878457.36</v>
      </c>
      <c r="F158" s="125">
        <v>1878457.36</v>
      </c>
      <c r="G158" s="103"/>
      <c r="H158" s="94"/>
      <c r="I158" s="94"/>
      <c r="J158" s="127">
        <f t="shared" si="42"/>
        <v>113781.75999999999</v>
      </c>
      <c r="K158" s="105">
        <v>113781.75999999999</v>
      </c>
      <c r="L158" s="105"/>
      <c r="M158" s="125"/>
      <c r="N158" s="105"/>
      <c r="O158" s="105"/>
      <c r="P158" s="105">
        <v>113781.75999999999</v>
      </c>
      <c r="Q158" s="306">
        <f t="shared" si="43"/>
        <v>1992239.12</v>
      </c>
    </row>
    <row r="159" spans="1:17" s="68" customFormat="1" ht="31.2" hidden="1" x14ac:dyDescent="0.25">
      <c r="A159" s="128" t="s">
        <v>579</v>
      </c>
      <c r="B159" s="121" t="s">
        <v>414</v>
      </c>
      <c r="C159" s="122" t="s">
        <v>493</v>
      </c>
      <c r="D159" s="123" t="s">
        <v>421</v>
      </c>
      <c r="E159" s="92">
        <f t="shared" si="40"/>
        <v>0</v>
      </c>
      <c r="F159" s="98"/>
      <c r="G159" s="103"/>
      <c r="H159" s="94"/>
      <c r="I159" s="94"/>
      <c r="J159" s="127">
        <f t="shared" si="42"/>
        <v>0</v>
      </c>
      <c r="K159" s="105"/>
      <c r="L159" s="105"/>
      <c r="M159" s="125"/>
      <c r="N159" s="105"/>
      <c r="O159" s="105"/>
      <c r="P159" s="105"/>
      <c r="Q159" s="306">
        <f t="shared" si="43"/>
        <v>0</v>
      </c>
    </row>
    <row r="160" spans="1:17" s="68" customFormat="1" ht="15.6" hidden="1" x14ac:dyDescent="0.25">
      <c r="A160" s="128"/>
      <c r="B160" s="121"/>
      <c r="C160" s="122"/>
      <c r="D160" s="126" t="s">
        <v>494</v>
      </c>
      <c r="E160" s="92">
        <f t="shared" si="40"/>
        <v>0</v>
      </c>
      <c r="F160" s="98"/>
      <c r="G160" s="103"/>
      <c r="H160" s="94"/>
      <c r="I160" s="94"/>
      <c r="J160" s="127">
        <f t="shared" si="42"/>
        <v>0</v>
      </c>
      <c r="K160" s="105"/>
      <c r="L160" s="105"/>
      <c r="M160" s="125"/>
      <c r="N160" s="105"/>
      <c r="O160" s="105"/>
      <c r="P160" s="105"/>
      <c r="Q160" s="306">
        <f t="shared" si="43"/>
        <v>0</v>
      </c>
    </row>
    <row r="161" spans="1:17" s="68" customFormat="1" ht="46.8" hidden="1" x14ac:dyDescent="0.25">
      <c r="A161" s="128"/>
      <c r="B161" s="121"/>
      <c r="C161" s="122"/>
      <c r="D161" s="123" t="s">
        <v>495</v>
      </c>
      <c r="E161" s="92">
        <f t="shared" si="40"/>
        <v>0</v>
      </c>
      <c r="F161" s="98"/>
      <c r="G161" s="103"/>
      <c r="H161" s="94"/>
      <c r="I161" s="94"/>
      <c r="J161" s="127">
        <f t="shared" si="42"/>
        <v>0</v>
      </c>
      <c r="K161" s="105"/>
      <c r="L161" s="105"/>
      <c r="M161" s="125"/>
      <c r="N161" s="105"/>
      <c r="O161" s="105"/>
      <c r="P161" s="105"/>
      <c r="Q161" s="306">
        <f t="shared" si="43"/>
        <v>0</v>
      </c>
    </row>
    <row r="162" spans="1:17" s="68" customFormat="1" ht="15.6" x14ac:dyDescent="0.25">
      <c r="A162" s="128" t="s">
        <v>580</v>
      </c>
      <c r="B162" s="121" t="s">
        <v>422</v>
      </c>
      <c r="C162" s="122" t="s">
        <v>403</v>
      </c>
      <c r="D162" s="123" t="s">
        <v>425</v>
      </c>
      <c r="E162" s="124">
        <f t="shared" si="40"/>
        <v>607.5</v>
      </c>
      <c r="F162" s="125">
        <v>607.5</v>
      </c>
      <c r="G162" s="103"/>
      <c r="H162" s="94"/>
      <c r="I162" s="94"/>
      <c r="J162" s="127">
        <f t="shared" si="42"/>
        <v>0</v>
      </c>
      <c r="K162" s="105"/>
      <c r="L162" s="105"/>
      <c r="M162" s="125"/>
      <c r="N162" s="105"/>
      <c r="O162" s="105"/>
      <c r="P162" s="105"/>
      <c r="Q162" s="306">
        <f t="shared" si="43"/>
        <v>607.5</v>
      </c>
    </row>
    <row r="163" spans="1:17" s="68" customFormat="1" ht="46.8" x14ac:dyDescent="0.25">
      <c r="A163" s="128" t="s">
        <v>581</v>
      </c>
      <c r="B163" s="121" t="s">
        <v>261</v>
      </c>
      <c r="C163" s="122" t="s">
        <v>499</v>
      </c>
      <c r="D163" s="104" t="s">
        <v>320</v>
      </c>
      <c r="E163" s="124">
        <f t="shared" si="40"/>
        <v>2429900.9500000002</v>
      </c>
      <c r="F163" s="125">
        <v>2429900.9500000002</v>
      </c>
      <c r="G163" s="125">
        <v>1823433.87</v>
      </c>
      <c r="H163" s="94">
        <v>96430.74</v>
      </c>
      <c r="I163" s="94"/>
      <c r="J163" s="127">
        <f>M163+P163</f>
        <v>21407.8</v>
      </c>
      <c r="K163" s="105"/>
      <c r="L163" s="105"/>
      <c r="M163" s="125">
        <v>21407.8</v>
      </c>
      <c r="N163" s="105"/>
      <c r="O163" s="105"/>
      <c r="P163" s="105"/>
      <c r="Q163" s="306">
        <f t="shared" si="43"/>
        <v>2451308.75</v>
      </c>
    </row>
    <row r="164" spans="1:17" s="68" customFormat="1" ht="15.6" hidden="1" x14ac:dyDescent="0.25">
      <c r="A164" s="128"/>
      <c r="B164" s="121"/>
      <c r="C164" s="122"/>
      <c r="D164" s="129"/>
      <c r="E164" s="124"/>
      <c r="F164" s="130"/>
      <c r="G164" s="103"/>
      <c r="H164" s="94"/>
      <c r="I164" s="94"/>
      <c r="J164" s="127">
        <f t="shared" si="42"/>
        <v>0</v>
      </c>
      <c r="K164" s="105"/>
      <c r="L164" s="105"/>
      <c r="M164" s="125"/>
      <c r="N164" s="105"/>
      <c r="O164" s="105"/>
      <c r="P164" s="105"/>
      <c r="Q164" s="306">
        <f t="shared" si="43"/>
        <v>0</v>
      </c>
    </row>
    <row r="165" spans="1:17" s="68" customFormat="1" ht="62.4" x14ac:dyDescent="0.25">
      <c r="A165" s="128" t="s">
        <v>582</v>
      </c>
      <c r="B165" s="121" t="s">
        <v>195</v>
      </c>
      <c r="C165" s="122" t="s">
        <v>500</v>
      </c>
      <c r="D165" s="554" t="s">
        <v>827</v>
      </c>
      <c r="E165" s="124">
        <f t="shared" si="40"/>
        <v>1875842.12</v>
      </c>
      <c r="F165" s="125">
        <v>1875842.12</v>
      </c>
      <c r="G165" s="94">
        <v>1462072.3</v>
      </c>
      <c r="H165" s="94">
        <v>17792.55</v>
      </c>
      <c r="I165" s="94"/>
      <c r="J165" s="127">
        <f>M165+P165</f>
        <v>375174.73</v>
      </c>
      <c r="K165" s="105"/>
      <c r="L165" s="105"/>
      <c r="M165" s="125">
        <v>293511.5</v>
      </c>
      <c r="N165" s="105"/>
      <c r="O165" s="105"/>
      <c r="P165" s="105">
        <v>81663.23</v>
      </c>
      <c r="Q165" s="306">
        <f t="shared" si="43"/>
        <v>2251016.85</v>
      </c>
    </row>
    <row r="166" spans="1:17" s="68" customFormat="1" ht="15.6" hidden="1" x14ac:dyDescent="0.25">
      <c r="A166" s="128" t="s">
        <v>583</v>
      </c>
      <c r="B166" s="121" t="s">
        <v>336</v>
      </c>
      <c r="C166" s="122" t="s">
        <v>500</v>
      </c>
      <c r="D166" s="104" t="s">
        <v>338</v>
      </c>
      <c r="E166" s="124">
        <f t="shared" si="40"/>
        <v>0</v>
      </c>
      <c r="F166" s="125"/>
      <c r="G166" s="103"/>
      <c r="H166" s="94"/>
      <c r="I166" s="94"/>
      <c r="J166" s="127">
        <f t="shared" si="42"/>
        <v>0</v>
      </c>
      <c r="K166" s="105"/>
      <c r="L166" s="105"/>
      <c r="M166" s="125"/>
      <c r="N166" s="105"/>
      <c r="O166" s="105"/>
      <c r="P166" s="105"/>
      <c r="Q166" s="306">
        <f t="shared" si="43"/>
        <v>0</v>
      </c>
    </row>
    <row r="167" spans="1:17" s="68" customFormat="1" ht="46.8" hidden="1" x14ac:dyDescent="0.25">
      <c r="A167" s="128" t="s">
        <v>584</v>
      </c>
      <c r="B167" s="121" t="s">
        <v>196</v>
      </c>
      <c r="C167" s="122" t="s">
        <v>500</v>
      </c>
      <c r="D167" s="104" t="s">
        <v>505</v>
      </c>
      <c r="E167" s="124">
        <f t="shared" si="40"/>
        <v>0</v>
      </c>
      <c r="F167" s="125"/>
      <c r="G167" s="103"/>
      <c r="H167" s="94"/>
      <c r="I167" s="94"/>
      <c r="J167" s="127">
        <f t="shared" si="42"/>
        <v>0</v>
      </c>
      <c r="K167" s="105"/>
      <c r="L167" s="105"/>
      <c r="M167" s="125"/>
      <c r="N167" s="105"/>
      <c r="O167" s="105"/>
      <c r="P167" s="105"/>
      <c r="Q167" s="306">
        <f t="shared" si="43"/>
        <v>0</v>
      </c>
    </row>
    <row r="168" spans="1:17" s="68" customFormat="1" ht="62.4" x14ac:dyDescent="0.25">
      <c r="A168" s="128" t="s">
        <v>585</v>
      </c>
      <c r="B168" s="121">
        <v>3160</v>
      </c>
      <c r="C168" s="122" t="s">
        <v>123</v>
      </c>
      <c r="D168" s="123" t="s">
        <v>426</v>
      </c>
      <c r="E168" s="124">
        <f t="shared" si="40"/>
        <v>49150</v>
      </c>
      <c r="F168" s="125">
        <v>49150</v>
      </c>
      <c r="G168" s="103"/>
      <c r="H168" s="94"/>
      <c r="I168" s="94"/>
      <c r="J168" s="127">
        <f t="shared" si="42"/>
        <v>0</v>
      </c>
      <c r="K168" s="105"/>
      <c r="L168" s="105"/>
      <c r="M168" s="125"/>
      <c r="N168" s="105"/>
      <c r="O168" s="105"/>
      <c r="P168" s="105"/>
      <c r="Q168" s="306">
        <f t="shared" si="43"/>
        <v>49150</v>
      </c>
    </row>
    <row r="169" spans="1:17" s="68" customFormat="1" ht="15.6" x14ac:dyDescent="0.25">
      <c r="A169" s="131" t="s">
        <v>586</v>
      </c>
      <c r="B169" s="121" t="s">
        <v>197</v>
      </c>
      <c r="C169" s="122" t="s">
        <v>508</v>
      </c>
      <c r="D169" s="104" t="s">
        <v>509</v>
      </c>
      <c r="E169" s="124">
        <f t="shared" si="40"/>
        <v>3600</v>
      </c>
      <c r="F169" s="98">
        <v>3600</v>
      </c>
      <c r="G169" s="103"/>
      <c r="H169" s="94"/>
      <c r="I169" s="94"/>
      <c r="J169" s="127">
        <f t="shared" si="42"/>
        <v>0</v>
      </c>
      <c r="K169" s="105"/>
      <c r="L169" s="105"/>
      <c r="M169" s="125"/>
      <c r="N169" s="105"/>
      <c r="O169" s="105"/>
      <c r="P169" s="105"/>
      <c r="Q169" s="306">
        <f t="shared" si="43"/>
        <v>3600</v>
      </c>
    </row>
    <row r="170" spans="1:17" s="68" customFormat="1" ht="31.2" x14ac:dyDescent="0.25">
      <c r="A170" s="132" t="s">
        <v>587</v>
      </c>
      <c r="B170" s="100">
        <v>3192</v>
      </c>
      <c r="C170" s="101">
        <v>1030</v>
      </c>
      <c r="D170" s="93" t="s">
        <v>511</v>
      </c>
      <c r="E170" s="92">
        <f t="shared" si="40"/>
        <v>28750</v>
      </c>
      <c r="F170" s="94">
        <v>28750</v>
      </c>
      <c r="G170" s="103"/>
      <c r="H170" s="94"/>
      <c r="I170" s="94"/>
      <c r="J170" s="127">
        <f t="shared" si="42"/>
        <v>0</v>
      </c>
      <c r="K170" s="105"/>
      <c r="L170" s="105"/>
      <c r="M170" s="125"/>
      <c r="N170" s="105"/>
      <c r="O170" s="105"/>
      <c r="P170" s="105"/>
      <c r="Q170" s="306">
        <f t="shared" si="43"/>
        <v>28750</v>
      </c>
    </row>
    <row r="171" spans="1:17" s="68" customFormat="1" ht="46.8" x14ac:dyDescent="0.25">
      <c r="A171" s="132" t="s">
        <v>748</v>
      </c>
      <c r="B171" s="100" t="s">
        <v>749</v>
      </c>
      <c r="C171" s="101">
        <v>1030</v>
      </c>
      <c r="D171" s="310" t="s">
        <v>750</v>
      </c>
      <c r="E171" s="92">
        <f t="shared" si="40"/>
        <v>457329.79</v>
      </c>
      <c r="F171" s="94">
        <v>457329.79</v>
      </c>
      <c r="G171" s="125">
        <v>373417.07</v>
      </c>
      <c r="H171" s="94"/>
      <c r="I171" s="94"/>
      <c r="J171" s="127">
        <f t="shared" si="42"/>
        <v>0</v>
      </c>
      <c r="K171" s="105"/>
      <c r="L171" s="105"/>
      <c r="M171" s="125"/>
      <c r="N171" s="105"/>
      <c r="O171" s="105"/>
      <c r="P171" s="105"/>
      <c r="Q171" s="306">
        <f t="shared" si="43"/>
        <v>457329.79</v>
      </c>
    </row>
    <row r="172" spans="1:17" s="68" customFormat="1" ht="78" x14ac:dyDescent="0.25">
      <c r="A172" s="132"/>
      <c r="B172" s="100"/>
      <c r="C172" s="101"/>
      <c r="D172" s="314" t="s">
        <v>773</v>
      </c>
      <c r="E172" s="92">
        <f t="shared" si="40"/>
        <v>457329.79</v>
      </c>
      <c r="F172" s="94">
        <v>457329.79</v>
      </c>
      <c r="G172" s="125">
        <v>373417.07</v>
      </c>
      <c r="H172" s="94"/>
      <c r="I172" s="94"/>
      <c r="J172" s="127"/>
      <c r="K172" s="105"/>
      <c r="L172" s="105"/>
      <c r="M172" s="125"/>
      <c r="N172" s="105"/>
      <c r="O172" s="105"/>
      <c r="P172" s="105"/>
      <c r="Q172" s="306">
        <f t="shared" si="43"/>
        <v>457329.79</v>
      </c>
    </row>
    <row r="173" spans="1:17" s="68" customFormat="1" ht="218.4" hidden="1" x14ac:dyDescent="0.25">
      <c r="A173" s="132" t="s">
        <v>752</v>
      </c>
      <c r="B173" s="100" t="s">
        <v>751</v>
      </c>
      <c r="C173" s="101" t="s">
        <v>753</v>
      </c>
      <c r="D173" s="93" t="s">
        <v>754</v>
      </c>
      <c r="E173" s="92"/>
      <c r="F173" s="94"/>
      <c r="G173" s="125"/>
      <c r="H173" s="94"/>
      <c r="I173" s="94"/>
      <c r="J173" s="127">
        <f>K173</f>
        <v>0</v>
      </c>
      <c r="K173" s="105"/>
      <c r="L173" s="105"/>
      <c r="M173" s="125"/>
      <c r="N173" s="105"/>
      <c r="O173" s="105"/>
      <c r="P173" s="105"/>
      <c r="Q173" s="306">
        <f t="shared" si="43"/>
        <v>0</v>
      </c>
    </row>
    <row r="174" spans="1:17" s="68" customFormat="1" ht="249.6" hidden="1" x14ac:dyDescent="0.25">
      <c r="A174" s="132"/>
      <c r="B174" s="100"/>
      <c r="C174" s="101"/>
      <c r="D174" s="314" t="s">
        <v>772</v>
      </c>
      <c r="E174" s="92"/>
      <c r="F174" s="94"/>
      <c r="G174" s="125"/>
      <c r="H174" s="94"/>
      <c r="I174" s="94"/>
      <c r="J174" s="127">
        <f>K174</f>
        <v>0</v>
      </c>
      <c r="K174" s="105"/>
      <c r="L174" s="105"/>
      <c r="M174" s="125"/>
      <c r="N174" s="105"/>
      <c r="O174" s="105"/>
      <c r="P174" s="105"/>
      <c r="Q174" s="306">
        <f t="shared" si="43"/>
        <v>0</v>
      </c>
    </row>
    <row r="175" spans="1:17" s="68" customFormat="1" ht="31.2" x14ac:dyDescent="0.25">
      <c r="A175" s="132" t="s">
        <v>684</v>
      </c>
      <c r="B175" s="100" t="s">
        <v>680</v>
      </c>
      <c r="C175" s="101" t="s">
        <v>403</v>
      </c>
      <c r="D175" s="93" t="s">
        <v>681</v>
      </c>
      <c r="E175" s="92">
        <f t="shared" si="40"/>
        <v>15000</v>
      </c>
      <c r="F175" s="112">
        <v>15000</v>
      </c>
      <c r="G175" s="125"/>
      <c r="H175" s="94"/>
      <c r="I175" s="94"/>
      <c r="J175" s="127">
        <f>M175+K175+P175</f>
        <v>29506.78</v>
      </c>
      <c r="K175" s="105"/>
      <c r="L175" s="105"/>
      <c r="M175" s="125">
        <v>29506.78</v>
      </c>
      <c r="N175" s="105"/>
      <c r="O175" s="105"/>
      <c r="P175" s="105"/>
      <c r="Q175" s="306">
        <f t="shared" si="43"/>
        <v>44506.78</v>
      </c>
    </row>
    <row r="176" spans="1:17" s="68" customFormat="1" ht="31.2" x14ac:dyDescent="0.25">
      <c r="A176" s="132" t="s">
        <v>730</v>
      </c>
      <c r="B176" s="100" t="s">
        <v>514</v>
      </c>
      <c r="C176" s="101" t="s">
        <v>124</v>
      </c>
      <c r="D176" s="555" t="s">
        <v>828</v>
      </c>
      <c r="E176" s="92">
        <f t="shared" si="40"/>
        <v>1154103.3999999999</v>
      </c>
      <c r="F176" s="94">
        <v>1154103.3999999999</v>
      </c>
      <c r="G176" s="125">
        <v>780501.07</v>
      </c>
      <c r="H176" s="94">
        <v>61291.42</v>
      </c>
      <c r="I176" s="94"/>
      <c r="J176" s="127">
        <f>M176+P176</f>
        <v>569189</v>
      </c>
      <c r="K176" s="105"/>
      <c r="L176" s="105"/>
      <c r="M176" s="125">
        <v>549190</v>
      </c>
      <c r="N176" s="105"/>
      <c r="O176" s="105"/>
      <c r="P176" s="105">
        <v>19999</v>
      </c>
      <c r="Q176" s="306">
        <f t="shared" si="43"/>
        <v>1723292.4</v>
      </c>
    </row>
    <row r="177" spans="1:18" ht="15.6" x14ac:dyDescent="0.25">
      <c r="A177" s="131"/>
      <c r="B177" s="121"/>
      <c r="C177" s="122"/>
      <c r="D177" s="553" t="s">
        <v>765</v>
      </c>
      <c r="E177" s="130">
        <f t="shared" si="40"/>
        <v>199293.64</v>
      </c>
      <c r="F177" s="125">
        <v>199293.64</v>
      </c>
      <c r="G177" s="125"/>
      <c r="H177" s="125">
        <v>154239.4</v>
      </c>
      <c r="I177" s="98"/>
      <c r="J177" s="130"/>
      <c r="K177" s="125"/>
      <c r="L177" s="125"/>
      <c r="M177" s="125"/>
      <c r="N177" s="125"/>
      <c r="O177" s="125"/>
      <c r="P177" s="125"/>
      <c r="Q177" s="315"/>
    </row>
    <row r="178" spans="1:18" s="68" customFormat="1" ht="15.6" x14ac:dyDescent="0.25">
      <c r="A178" s="132" t="s">
        <v>588</v>
      </c>
      <c r="B178" s="100" t="s">
        <v>199</v>
      </c>
      <c r="C178" s="101" t="s">
        <v>124</v>
      </c>
      <c r="D178" s="93" t="s">
        <v>322</v>
      </c>
      <c r="E178" s="92">
        <f t="shared" si="40"/>
        <v>1665713.99</v>
      </c>
      <c r="F178" s="94">
        <v>1665713.99</v>
      </c>
      <c r="G178" s="103"/>
      <c r="H178" s="94"/>
      <c r="I178" s="94"/>
      <c r="J178" s="127">
        <f>M178+P178</f>
        <v>0</v>
      </c>
      <c r="K178" s="105"/>
      <c r="L178" s="105"/>
      <c r="M178" s="125"/>
      <c r="N178" s="105"/>
      <c r="O178" s="105"/>
      <c r="P178" s="105"/>
      <c r="Q178" s="306">
        <f t="shared" si="43"/>
        <v>1665713.99</v>
      </c>
    </row>
    <row r="179" spans="1:18" s="68" customFormat="1" ht="30.75" customHeight="1" x14ac:dyDescent="0.25">
      <c r="A179" s="132" t="s">
        <v>755</v>
      </c>
      <c r="B179" s="100" t="s">
        <v>723</v>
      </c>
      <c r="C179" s="101" t="s">
        <v>528</v>
      </c>
      <c r="D179" s="309" t="s">
        <v>724</v>
      </c>
      <c r="E179" s="92">
        <f t="shared" si="40"/>
        <v>0</v>
      </c>
      <c r="F179" s="94"/>
      <c r="G179" s="103"/>
      <c r="H179" s="94"/>
      <c r="I179" s="94"/>
      <c r="J179" s="127">
        <f t="shared" ref="J179:J185" si="44">M179+P179</f>
        <v>299998.3</v>
      </c>
      <c r="K179" s="105">
        <v>299998.3</v>
      </c>
      <c r="L179" s="105"/>
      <c r="M179" s="125"/>
      <c r="N179" s="105"/>
      <c r="O179" s="105"/>
      <c r="P179" s="105">
        <v>299998.3</v>
      </c>
      <c r="Q179" s="306">
        <f t="shared" si="43"/>
        <v>299998.3</v>
      </c>
    </row>
    <row r="180" spans="1:18" s="68" customFormat="1" ht="36.75" customHeight="1" x14ac:dyDescent="0.25">
      <c r="A180" s="132"/>
      <c r="B180" s="100"/>
      <c r="C180" s="101"/>
      <c r="D180" s="189" t="s">
        <v>774</v>
      </c>
      <c r="E180" s="92">
        <f t="shared" si="40"/>
        <v>0</v>
      </c>
      <c r="F180" s="94"/>
      <c r="G180" s="103"/>
      <c r="H180" s="94"/>
      <c r="I180" s="94"/>
      <c r="J180" s="127">
        <f t="shared" si="44"/>
        <v>0</v>
      </c>
      <c r="K180" s="105"/>
      <c r="L180" s="105"/>
      <c r="M180" s="125"/>
      <c r="N180" s="105"/>
      <c r="O180" s="105"/>
      <c r="P180" s="105"/>
      <c r="Q180" s="306">
        <f t="shared" si="43"/>
        <v>0</v>
      </c>
    </row>
    <row r="181" spans="1:18" s="68" customFormat="1" ht="44.25" hidden="1" customHeight="1" x14ac:dyDescent="0.3">
      <c r="A181" s="131" t="s">
        <v>626</v>
      </c>
      <c r="B181" s="121" t="s">
        <v>217</v>
      </c>
      <c r="C181" s="122" t="s">
        <v>528</v>
      </c>
      <c r="D181" s="190" t="s">
        <v>529</v>
      </c>
      <c r="E181" s="92">
        <f t="shared" si="40"/>
        <v>0</v>
      </c>
      <c r="F181" s="98"/>
      <c r="G181" s="103"/>
      <c r="H181" s="94"/>
      <c r="I181" s="94"/>
      <c r="J181" s="127">
        <f t="shared" si="44"/>
        <v>0</v>
      </c>
      <c r="K181" s="105">
        <v>0</v>
      </c>
      <c r="L181" s="105"/>
      <c r="M181" s="125"/>
      <c r="N181" s="105"/>
      <c r="O181" s="105"/>
      <c r="P181" s="105">
        <v>0</v>
      </c>
      <c r="Q181" s="306">
        <f t="shared" si="43"/>
        <v>0</v>
      </c>
    </row>
    <row r="182" spans="1:18" s="68" customFormat="1" ht="65.25" hidden="1" customHeight="1" x14ac:dyDescent="0.25">
      <c r="A182" s="131"/>
      <c r="B182" s="121"/>
      <c r="C182" s="122"/>
      <c r="D182" s="188" t="s">
        <v>628</v>
      </c>
      <c r="E182" s="92">
        <f t="shared" si="40"/>
        <v>0</v>
      </c>
      <c r="F182" s="98"/>
      <c r="G182" s="103"/>
      <c r="H182" s="94"/>
      <c r="I182" s="94"/>
      <c r="J182" s="127">
        <f t="shared" si="44"/>
        <v>0</v>
      </c>
      <c r="K182" s="105">
        <v>0</v>
      </c>
      <c r="L182" s="105"/>
      <c r="M182" s="125"/>
      <c r="N182" s="105"/>
      <c r="O182" s="105"/>
      <c r="P182" s="105">
        <v>0</v>
      </c>
      <c r="Q182" s="306">
        <f t="shared" si="43"/>
        <v>0</v>
      </c>
    </row>
    <row r="183" spans="1:18" s="68" customFormat="1" ht="27.75" hidden="1" customHeight="1" x14ac:dyDescent="0.25">
      <c r="A183" s="131" t="s">
        <v>695</v>
      </c>
      <c r="B183" s="121" t="s">
        <v>679</v>
      </c>
      <c r="C183" s="122" t="s">
        <v>191</v>
      </c>
      <c r="D183" s="188" t="s">
        <v>696</v>
      </c>
      <c r="E183" s="92">
        <f t="shared" si="40"/>
        <v>0</v>
      </c>
      <c r="F183" s="98"/>
      <c r="G183" s="103"/>
      <c r="H183" s="94"/>
      <c r="I183" s="94"/>
      <c r="J183" s="127">
        <f t="shared" si="44"/>
        <v>0</v>
      </c>
      <c r="K183" s="105"/>
      <c r="L183" s="105"/>
      <c r="M183" s="125"/>
      <c r="N183" s="105"/>
      <c r="O183" s="105"/>
      <c r="P183" s="105"/>
      <c r="Q183" s="306">
        <f t="shared" si="43"/>
        <v>0</v>
      </c>
    </row>
    <row r="184" spans="1:18" s="68" customFormat="1" ht="27.75" hidden="1" customHeight="1" x14ac:dyDescent="0.25">
      <c r="A184" s="131" t="s">
        <v>701</v>
      </c>
      <c r="B184" s="121" t="s">
        <v>698</v>
      </c>
      <c r="C184" s="122" t="s">
        <v>191</v>
      </c>
      <c r="D184" s="188" t="s">
        <v>706</v>
      </c>
      <c r="E184" s="92">
        <f t="shared" si="40"/>
        <v>0</v>
      </c>
      <c r="F184" s="98"/>
      <c r="G184" s="103"/>
      <c r="H184" s="94"/>
      <c r="I184" s="94"/>
      <c r="J184" s="127">
        <f t="shared" si="44"/>
        <v>0</v>
      </c>
      <c r="K184" s="105"/>
      <c r="L184" s="105"/>
      <c r="M184" s="125"/>
      <c r="N184" s="105"/>
      <c r="O184" s="105"/>
      <c r="P184" s="105"/>
      <c r="Q184" s="306">
        <f t="shared" si="43"/>
        <v>0</v>
      </c>
    </row>
    <row r="185" spans="1:18" s="68" customFormat="1" ht="27.75" hidden="1" customHeight="1" x14ac:dyDescent="0.25">
      <c r="A185" s="131" t="s">
        <v>702</v>
      </c>
      <c r="B185" s="121" t="s">
        <v>214</v>
      </c>
      <c r="C185" s="122" t="s">
        <v>191</v>
      </c>
      <c r="D185" s="188" t="s">
        <v>703</v>
      </c>
      <c r="E185" s="92">
        <f t="shared" si="40"/>
        <v>0</v>
      </c>
      <c r="F185" s="98"/>
      <c r="G185" s="103"/>
      <c r="H185" s="94"/>
      <c r="I185" s="94"/>
      <c r="J185" s="127">
        <f t="shared" si="44"/>
        <v>0</v>
      </c>
      <c r="K185" s="105"/>
      <c r="L185" s="105"/>
      <c r="M185" s="125"/>
      <c r="N185" s="105"/>
      <c r="O185" s="105"/>
      <c r="P185" s="105"/>
      <c r="Q185" s="306">
        <f t="shared" si="43"/>
        <v>0</v>
      </c>
    </row>
    <row r="186" spans="1:18" s="68" customFormat="1" ht="31.2" x14ac:dyDescent="0.25">
      <c r="A186" s="88" t="s">
        <v>589</v>
      </c>
      <c r="B186" s="100"/>
      <c r="C186" s="101"/>
      <c r="D186" s="91" t="s">
        <v>590</v>
      </c>
      <c r="E186" s="92">
        <f>E187</f>
        <v>8558738.0099999998</v>
      </c>
      <c r="F186" s="92">
        <f t="shared" ref="F186:P186" si="45">F187</f>
        <v>8558738.0099999998</v>
      </c>
      <c r="G186" s="92">
        <f t="shared" si="45"/>
        <v>5955008.5499999998</v>
      </c>
      <c r="H186" s="92">
        <f t="shared" si="45"/>
        <v>336417.9</v>
      </c>
      <c r="I186" s="92">
        <f t="shared" si="45"/>
        <v>0</v>
      </c>
      <c r="J186" s="92">
        <f t="shared" si="45"/>
        <v>68373.3</v>
      </c>
      <c r="K186" s="92">
        <f t="shared" si="45"/>
        <v>0</v>
      </c>
      <c r="L186" s="92">
        <f t="shared" si="45"/>
        <v>0</v>
      </c>
      <c r="M186" s="124">
        <f t="shared" si="45"/>
        <v>32874.229999999996</v>
      </c>
      <c r="N186" s="92">
        <f t="shared" si="45"/>
        <v>0</v>
      </c>
      <c r="O186" s="92">
        <f t="shared" si="45"/>
        <v>0</v>
      </c>
      <c r="P186" s="92">
        <f t="shared" si="45"/>
        <v>35499.07</v>
      </c>
      <c r="Q186" s="306">
        <f t="shared" si="43"/>
        <v>8627111.3100000005</v>
      </c>
    </row>
    <row r="187" spans="1:18" s="68" customFormat="1" ht="31.2" x14ac:dyDescent="0.25">
      <c r="A187" s="88" t="s">
        <v>591</v>
      </c>
      <c r="B187" s="89"/>
      <c r="C187" s="101"/>
      <c r="D187" s="91" t="s">
        <v>590</v>
      </c>
      <c r="E187" s="92">
        <f>E188+E191+E192+E193+E194+E195+E196+E197+E198+E199</f>
        <v>8558738.0099999998</v>
      </c>
      <c r="F187" s="92">
        <f t="shared" ref="F187:P187" si="46">F188+F191+F192+F193+F194+F195+F196+F197+F198+F199</f>
        <v>8558738.0099999998</v>
      </c>
      <c r="G187" s="92">
        <f t="shared" si="46"/>
        <v>5955008.5499999998</v>
      </c>
      <c r="H187" s="92">
        <f t="shared" si="46"/>
        <v>336417.9</v>
      </c>
      <c r="I187" s="92">
        <f t="shared" si="46"/>
        <v>0</v>
      </c>
      <c r="J187" s="92">
        <f t="shared" si="46"/>
        <v>68373.3</v>
      </c>
      <c r="K187" s="92">
        <f t="shared" si="46"/>
        <v>0</v>
      </c>
      <c r="L187" s="92">
        <f t="shared" si="46"/>
        <v>0</v>
      </c>
      <c r="M187" s="92">
        <f t="shared" si="46"/>
        <v>32874.229999999996</v>
      </c>
      <c r="N187" s="92">
        <f t="shared" si="46"/>
        <v>0</v>
      </c>
      <c r="O187" s="92">
        <f t="shared" si="46"/>
        <v>0</v>
      </c>
      <c r="P187" s="92">
        <f t="shared" si="46"/>
        <v>35499.07</v>
      </c>
      <c r="Q187" s="306">
        <f t="shared" si="43"/>
        <v>8627111.3100000005</v>
      </c>
    </row>
    <row r="188" spans="1:18" s="68" customFormat="1" ht="31.2" x14ac:dyDescent="0.25">
      <c r="A188" s="99" t="s">
        <v>592</v>
      </c>
      <c r="B188" s="152" t="s">
        <v>397</v>
      </c>
      <c r="C188" s="153" t="s">
        <v>484</v>
      </c>
      <c r="D188" s="106" t="s">
        <v>487</v>
      </c>
      <c r="E188" s="111">
        <f>F188+I188</f>
        <v>203813.56</v>
      </c>
      <c r="F188" s="279">
        <v>203813.56</v>
      </c>
      <c r="G188" s="279">
        <v>153542.89000000001</v>
      </c>
      <c r="H188" s="279">
        <v>3000</v>
      </c>
      <c r="I188" s="127"/>
      <c r="J188" s="127"/>
      <c r="K188" s="127"/>
      <c r="L188" s="127"/>
      <c r="M188" s="130"/>
      <c r="N188" s="127"/>
      <c r="O188" s="127"/>
      <c r="P188" s="127"/>
      <c r="Q188" s="306">
        <f t="shared" si="43"/>
        <v>203813.56</v>
      </c>
    </row>
    <row r="189" spans="1:18" s="68" customFormat="1" ht="15.6" hidden="1" x14ac:dyDescent="0.25">
      <c r="A189" s="88"/>
      <c r="B189" s="89"/>
      <c r="C189" s="101"/>
      <c r="D189" s="91"/>
      <c r="E189" s="127"/>
      <c r="F189" s="127"/>
      <c r="G189" s="127"/>
      <c r="H189" s="127"/>
      <c r="I189" s="127"/>
      <c r="J189" s="127"/>
      <c r="K189" s="127"/>
      <c r="L189" s="127"/>
      <c r="M189" s="130"/>
      <c r="N189" s="127"/>
      <c r="O189" s="127"/>
      <c r="P189" s="127"/>
      <c r="Q189" s="306">
        <f t="shared" si="43"/>
        <v>0</v>
      </c>
      <c r="R189" s="148"/>
    </row>
    <row r="190" spans="1:18" s="68" customFormat="1" ht="15.6" hidden="1" x14ac:dyDescent="0.25">
      <c r="A190" s="99"/>
      <c r="B190" s="152"/>
      <c r="C190" s="153"/>
      <c r="D190" s="106"/>
      <c r="E190" s="92"/>
      <c r="F190" s="127"/>
      <c r="G190" s="127"/>
      <c r="H190" s="127"/>
      <c r="I190" s="127"/>
      <c r="J190" s="127"/>
      <c r="K190" s="127"/>
      <c r="L190" s="127"/>
      <c r="M190" s="130"/>
      <c r="N190" s="127"/>
      <c r="O190" s="127"/>
      <c r="P190" s="127"/>
      <c r="Q190" s="306">
        <f t="shared" si="43"/>
        <v>0</v>
      </c>
      <c r="R190" s="148"/>
    </row>
    <row r="191" spans="1:18" s="68" customFormat="1" ht="15.6" x14ac:dyDescent="0.25">
      <c r="A191" s="132" t="s">
        <v>593</v>
      </c>
      <c r="B191" s="138" t="s">
        <v>405</v>
      </c>
      <c r="C191" s="137" t="s">
        <v>557</v>
      </c>
      <c r="D191" s="97" t="s">
        <v>761</v>
      </c>
      <c r="E191" s="92">
        <f t="shared" ref="E191:E199" si="47">F191+I191</f>
        <v>2524598.9300000002</v>
      </c>
      <c r="F191" s="94">
        <v>2524598.9300000002</v>
      </c>
      <c r="G191" s="94">
        <v>2059762.52</v>
      </c>
      <c r="H191" s="94">
        <v>24052.06</v>
      </c>
      <c r="I191" s="94"/>
      <c r="J191" s="127">
        <f>M191+P191</f>
        <v>31764.23</v>
      </c>
      <c r="K191" s="105"/>
      <c r="L191" s="105"/>
      <c r="M191" s="125">
        <v>20765.23</v>
      </c>
      <c r="N191" s="105"/>
      <c r="O191" s="105"/>
      <c r="P191" s="105">
        <v>10999</v>
      </c>
      <c r="Q191" s="306">
        <f t="shared" si="43"/>
        <v>2556363.16</v>
      </c>
    </row>
    <row r="192" spans="1:18" s="68" customFormat="1" ht="15.6" x14ac:dyDescent="0.25">
      <c r="A192" s="132" t="s">
        <v>594</v>
      </c>
      <c r="B192" s="138" t="s">
        <v>200</v>
      </c>
      <c r="C192" s="137" t="s">
        <v>595</v>
      </c>
      <c r="D192" s="93" t="s">
        <v>596</v>
      </c>
      <c r="E192" s="92">
        <f t="shared" si="47"/>
        <v>1374420.62</v>
      </c>
      <c r="F192" s="94">
        <v>1374420.62</v>
      </c>
      <c r="G192" s="94">
        <v>1078314.9099999999</v>
      </c>
      <c r="H192" s="94">
        <v>40335.129999999997</v>
      </c>
      <c r="I192" s="92"/>
      <c r="J192" s="127">
        <f>M192+P192</f>
        <v>34180.07</v>
      </c>
      <c r="K192" s="105"/>
      <c r="L192" s="105"/>
      <c r="M192" s="125">
        <v>9680</v>
      </c>
      <c r="N192" s="95"/>
      <c r="O192" s="102"/>
      <c r="P192" s="105">
        <v>24500.07</v>
      </c>
      <c r="Q192" s="306">
        <f t="shared" si="43"/>
        <v>1408600.6900000002</v>
      </c>
    </row>
    <row r="193" spans="1:18" s="68" customFormat="1" ht="25.5" customHeight="1" x14ac:dyDescent="0.25">
      <c r="A193" s="132" t="s">
        <v>597</v>
      </c>
      <c r="B193" s="138" t="s">
        <v>350</v>
      </c>
      <c r="C193" s="137" t="s">
        <v>595</v>
      </c>
      <c r="D193" s="93" t="s">
        <v>351</v>
      </c>
      <c r="E193" s="92">
        <f t="shared" si="47"/>
        <v>99236.43</v>
      </c>
      <c r="F193" s="94">
        <v>99236.43</v>
      </c>
      <c r="G193" s="94">
        <v>78085.06</v>
      </c>
      <c r="H193" s="94">
        <v>3040</v>
      </c>
      <c r="I193" s="92"/>
      <c r="J193" s="127">
        <f t="shared" ref="J193:J205" si="48">M193+K193</f>
        <v>0</v>
      </c>
      <c r="K193" s="105"/>
      <c r="L193" s="105"/>
      <c r="M193" s="125"/>
      <c r="N193" s="95"/>
      <c r="O193" s="102"/>
      <c r="P193" s="102"/>
      <c r="Q193" s="306">
        <f t="shared" si="43"/>
        <v>99236.43</v>
      </c>
    </row>
    <row r="194" spans="1:18" s="68" customFormat="1" ht="31.2" x14ac:dyDescent="0.25">
      <c r="A194" s="132" t="s">
        <v>598</v>
      </c>
      <c r="B194" s="138" t="s">
        <v>125</v>
      </c>
      <c r="C194" s="137" t="s">
        <v>599</v>
      </c>
      <c r="D194" s="93" t="s">
        <v>600</v>
      </c>
      <c r="E194" s="92">
        <f t="shared" si="47"/>
        <v>3572100.81</v>
      </c>
      <c r="F194" s="94">
        <v>3572100.81</v>
      </c>
      <c r="G194" s="94">
        <v>2184869.0299999998</v>
      </c>
      <c r="H194" s="94">
        <v>258990.71</v>
      </c>
      <c r="I194" s="94"/>
      <c r="J194" s="127">
        <f>M194+P194</f>
        <v>2429</v>
      </c>
      <c r="K194" s="105"/>
      <c r="L194" s="105"/>
      <c r="M194" s="125">
        <v>2429</v>
      </c>
      <c r="N194" s="102"/>
      <c r="O194" s="105"/>
      <c r="P194" s="105"/>
      <c r="Q194" s="306">
        <f t="shared" si="43"/>
        <v>3574529.81</v>
      </c>
    </row>
    <row r="195" spans="1:18" s="68" customFormat="1" ht="15.6" x14ac:dyDescent="0.25">
      <c r="A195" s="132" t="s">
        <v>601</v>
      </c>
      <c r="B195" s="138" t="s">
        <v>201</v>
      </c>
      <c r="C195" s="137" t="s">
        <v>602</v>
      </c>
      <c r="D195" s="93" t="s">
        <v>603</v>
      </c>
      <c r="E195" s="92">
        <f t="shared" si="47"/>
        <v>507241.66</v>
      </c>
      <c r="F195" s="94">
        <v>507241.66</v>
      </c>
      <c r="G195" s="94">
        <v>400434.14</v>
      </c>
      <c r="H195" s="94">
        <v>7000</v>
      </c>
      <c r="I195" s="94"/>
      <c r="J195" s="127">
        <f t="shared" si="48"/>
        <v>0</v>
      </c>
      <c r="K195" s="102"/>
      <c r="L195" s="102"/>
      <c r="M195" s="103"/>
      <c r="N195" s="102"/>
      <c r="O195" s="102"/>
      <c r="P195" s="102"/>
      <c r="Q195" s="306">
        <f t="shared" si="43"/>
        <v>507241.66</v>
      </c>
    </row>
    <row r="196" spans="1:18" s="68" customFormat="1" ht="15.6" x14ac:dyDescent="0.25">
      <c r="A196" s="132" t="s">
        <v>604</v>
      </c>
      <c r="B196" s="138" t="s">
        <v>202</v>
      </c>
      <c r="C196" s="137" t="s">
        <v>602</v>
      </c>
      <c r="D196" s="93" t="s">
        <v>334</v>
      </c>
      <c r="E196" s="92">
        <f t="shared" si="47"/>
        <v>277326</v>
      </c>
      <c r="F196" s="94">
        <v>277326</v>
      </c>
      <c r="G196" s="94"/>
      <c r="H196" s="94"/>
      <c r="I196" s="92"/>
      <c r="J196" s="127">
        <f t="shared" si="48"/>
        <v>0</v>
      </c>
      <c r="K196" s="95"/>
      <c r="L196" s="95"/>
      <c r="M196" s="96"/>
      <c r="N196" s="95"/>
      <c r="O196" s="95"/>
      <c r="P196" s="95"/>
      <c r="Q196" s="306">
        <f t="shared" si="43"/>
        <v>277326</v>
      </c>
    </row>
    <row r="197" spans="1:18" s="68" customFormat="1" ht="15.6" hidden="1" x14ac:dyDescent="0.25">
      <c r="A197" s="132" t="s">
        <v>711</v>
      </c>
      <c r="B197" s="138" t="s">
        <v>712</v>
      </c>
      <c r="C197" s="137" t="s">
        <v>524</v>
      </c>
      <c r="D197" s="93" t="s">
        <v>713</v>
      </c>
      <c r="E197" s="92">
        <f t="shared" si="47"/>
        <v>0</v>
      </c>
      <c r="F197" s="94"/>
      <c r="G197" s="94"/>
      <c r="H197" s="94"/>
      <c r="I197" s="94"/>
      <c r="J197" s="127">
        <f t="shared" si="48"/>
        <v>0</v>
      </c>
      <c r="K197" s="105"/>
      <c r="L197" s="105"/>
      <c r="M197" s="125"/>
      <c r="N197" s="105"/>
      <c r="O197" s="105"/>
      <c r="P197" s="105"/>
      <c r="Q197" s="306">
        <f t="shared" si="43"/>
        <v>0</v>
      </c>
    </row>
    <row r="198" spans="1:18" s="68" customFormat="1" ht="15.6" hidden="1" x14ac:dyDescent="0.25">
      <c r="A198" s="132" t="s">
        <v>858</v>
      </c>
      <c r="B198" s="138" t="s">
        <v>820</v>
      </c>
      <c r="C198" s="137" t="s">
        <v>602</v>
      </c>
      <c r="D198" s="97" t="s">
        <v>821</v>
      </c>
      <c r="E198" s="92">
        <f t="shared" si="47"/>
        <v>0</v>
      </c>
      <c r="F198" s="94"/>
      <c r="G198" s="94"/>
      <c r="H198" s="94"/>
      <c r="I198" s="94"/>
      <c r="J198" s="127">
        <f t="shared" si="48"/>
        <v>0</v>
      </c>
      <c r="K198" s="102"/>
      <c r="L198" s="102"/>
      <c r="M198" s="103"/>
      <c r="N198" s="102"/>
      <c r="O198" s="102"/>
      <c r="P198" s="102"/>
      <c r="Q198" s="306">
        <f t="shared" si="43"/>
        <v>0</v>
      </c>
    </row>
    <row r="199" spans="1:18" s="68" customFormat="1" ht="15.6" hidden="1" x14ac:dyDescent="0.25">
      <c r="A199" s="136" t="s">
        <v>605</v>
      </c>
      <c r="B199" s="152" t="s">
        <v>245</v>
      </c>
      <c r="C199" s="153" t="s">
        <v>606</v>
      </c>
      <c r="D199" s="106" t="s">
        <v>607</v>
      </c>
      <c r="E199" s="165">
        <f t="shared" si="47"/>
        <v>0</v>
      </c>
      <c r="F199" s="133"/>
      <c r="G199" s="133"/>
      <c r="H199" s="133"/>
      <c r="I199" s="133"/>
      <c r="J199" s="127">
        <f t="shared" si="48"/>
        <v>0</v>
      </c>
      <c r="K199" s="166"/>
      <c r="L199" s="166"/>
      <c r="M199" s="167"/>
      <c r="N199" s="166"/>
      <c r="O199" s="166"/>
      <c r="P199" s="166"/>
      <c r="Q199" s="306">
        <f t="shared" si="43"/>
        <v>0</v>
      </c>
    </row>
    <row r="200" spans="1:18" s="68" customFormat="1" ht="15.6" x14ac:dyDescent="0.25">
      <c r="A200" s="168" t="s">
        <v>608</v>
      </c>
      <c r="B200" s="169"/>
      <c r="C200" s="170"/>
      <c r="D200" s="171" t="s">
        <v>609</v>
      </c>
      <c r="E200" s="165">
        <f>E201</f>
        <v>1098911.1599999999</v>
      </c>
      <c r="F200" s="165">
        <f t="shared" ref="F200:P200" si="49">F201</f>
        <v>1098911.1599999999</v>
      </c>
      <c r="G200" s="165">
        <f t="shared" si="49"/>
        <v>870207.51</v>
      </c>
      <c r="H200" s="165">
        <f t="shared" si="49"/>
        <v>22442.05</v>
      </c>
      <c r="I200" s="165">
        <f t="shared" si="49"/>
        <v>0</v>
      </c>
      <c r="J200" s="165">
        <f t="shared" si="49"/>
        <v>0</v>
      </c>
      <c r="K200" s="165">
        <f t="shared" si="49"/>
        <v>0</v>
      </c>
      <c r="L200" s="165">
        <f t="shared" si="49"/>
        <v>0</v>
      </c>
      <c r="M200" s="172">
        <f t="shared" si="49"/>
        <v>0</v>
      </c>
      <c r="N200" s="165">
        <f t="shared" si="49"/>
        <v>0</v>
      </c>
      <c r="O200" s="165">
        <f t="shared" si="49"/>
        <v>0</v>
      </c>
      <c r="P200" s="165">
        <f t="shared" si="49"/>
        <v>0</v>
      </c>
      <c r="Q200" s="306">
        <f t="shared" si="43"/>
        <v>1098911.1599999999</v>
      </c>
    </row>
    <row r="201" spans="1:18" s="68" customFormat="1" ht="15.6" x14ac:dyDescent="0.25">
      <c r="A201" s="168" t="s">
        <v>610</v>
      </c>
      <c r="B201" s="169"/>
      <c r="C201" s="170"/>
      <c r="D201" s="171" t="s">
        <v>609</v>
      </c>
      <c r="E201" s="165">
        <f>E202+E205+E203+E204</f>
        <v>1098911.1599999999</v>
      </c>
      <c r="F201" s="165">
        <f t="shared" ref="F201:P201" si="50">F202+F205+F203+F204</f>
        <v>1098911.1599999999</v>
      </c>
      <c r="G201" s="165">
        <f t="shared" si="50"/>
        <v>870207.51</v>
      </c>
      <c r="H201" s="165">
        <f t="shared" si="50"/>
        <v>22442.05</v>
      </c>
      <c r="I201" s="165">
        <f t="shared" si="50"/>
        <v>0</v>
      </c>
      <c r="J201" s="165">
        <f t="shared" si="50"/>
        <v>0</v>
      </c>
      <c r="K201" s="165">
        <f t="shared" si="50"/>
        <v>0</v>
      </c>
      <c r="L201" s="165">
        <f t="shared" si="50"/>
        <v>0</v>
      </c>
      <c r="M201" s="172">
        <f t="shared" si="50"/>
        <v>0</v>
      </c>
      <c r="N201" s="165">
        <f t="shared" si="50"/>
        <v>0</v>
      </c>
      <c r="O201" s="165">
        <f t="shared" si="50"/>
        <v>0</v>
      </c>
      <c r="P201" s="165">
        <f t="shared" si="50"/>
        <v>0</v>
      </c>
      <c r="Q201" s="306">
        <f t="shared" si="43"/>
        <v>1098911.1599999999</v>
      </c>
    </row>
    <row r="202" spans="1:18" s="68" customFormat="1" ht="31.8" thickBot="1" x14ac:dyDescent="0.3">
      <c r="A202" s="136" t="s">
        <v>611</v>
      </c>
      <c r="B202" s="152" t="s">
        <v>397</v>
      </c>
      <c r="C202" s="153" t="s">
        <v>484</v>
      </c>
      <c r="D202" s="106" t="s">
        <v>487</v>
      </c>
      <c r="E202" s="111">
        <f>F202+I202</f>
        <v>1098911.1599999999</v>
      </c>
      <c r="F202" s="301">
        <v>1098911.1599999999</v>
      </c>
      <c r="G202" s="301">
        <v>870207.51</v>
      </c>
      <c r="H202" s="301">
        <v>22442.05</v>
      </c>
      <c r="I202" s="133"/>
      <c r="J202" s="127"/>
      <c r="K202" s="166"/>
      <c r="L202" s="166"/>
      <c r="M202" s="167"/>
      <c r="N202" s="166"/>
      <c r="O202" s="166"/>
      <c r="P202" s="166"/>
      <c r="Q202" s="306">
        <f t="shared" si="43"/>
        <v>1098911.1599999999</v>
      </c>
    </row>
    <row r="203" spans="1:18" s="68" customFormat="1" ht="16.2" hidden="1" thickBot="1" x14ac:dyDescent="0.3">
      <c r="A203" s="132" t="s">
        <v>612</v>
      </c>
      <c r="B203" s="100" t="s">
        <v>431</v>
      </c>
      <c r="C203" s="101" t="s">
        <v>488</v>
      </c>
      <c r="D203" s="93" t="s">
        <v>434</v>
      </c>
      <c r="E203" s="92">
        <f>F203+I203</f>
        <v>0</v>
      </c>
      <c r="F203" s="133"/>
      <c r="G203" s="133"/>
      <c r="H203" s="133"/>
      <c r="I203" s="133"/>
      <c r="J203" s="173">
        <f t="shared" si="48"/>
        <v>0</v>
      </c>
      <c r="K203" s="166"/>
      <c r="L203" s="166"/>
      <c r="M203" s="167"/>
      <c r="N203" s="166"/>
      <c r="O203" s="166"/>
      <c r="P203" s="166"/>
      <c r="Q203" s="306">
        <f t="shared" si="43"/>
        <v>0</v>
      </c>
    </row>
    <row r="204" spans="1:18" s="68" customFormat="1" ht="16.2" hidden="1" thickBot="1" x14ac:dyDescent="0.3">
      <c r="A204" s="136" t="s">
        <v>613</v>
      </c>
      <c r="B204" s="152" t="s">
        <v>214</v>
      </c>
      <c r="C204" s="101" t="s">
        <v>191</v>
      </c>
      <c r="D204" s="174" t="s">
        <v>153</v>
      </c>
      <c r="E204" s="92">
        <f>F204+I204</f>
        <v>0</v>
      </c>
      <c r="F204" s="133"/>
      <c r="G204" s="133"/>
      <c r="H204" s="133"/>
      <c r="I204" s="133"/>
      <c r="J204" s="175">
        <f t="shared" si="48"/>
        <v>0</v>
      </c>
      <c r="K204" s="133"/>
      <c r="L204" s="166"/>
      <c r="M204" s="167"/>
      <c r="N204" s="166"/>
      <c r="O204" s="166"/>
      <c r="P204" s="133">
        <f>J204</f>
        <v>0</v>
      </c>
      <c r="Q204" s="306">
        <f t="shared" si="43"/>
        <v>0</v>
      </c>
    </row>
    <row r="205" spans="1:18" s="68" customFormat="1" ht="31.8" hidden="1" thickBot="1" x14ac:dyDescent="0.3">
      <c r="A205" s="132" t="s">
        <v>614</v>
      </c>
      <c r="B205" s="100" t="s">
        <v>215</v>
      </c>
      <c r="C205" s="101" t="s">
        <v>191</v>
      </c>
      <c r="D205" s="144" t="s">
        <v>542</v>
      </c>
      <c r="E205" s="92">
        <f>F205+I205</f>
        <v>0</v>
      </c>
      <c r="F205" s="133"/>
      <c r="G205" s="133"/>
      <c r="H205" s="133"/>
      <c r="I205" s="133"/>
      <c r="J205" s="175">
        <f t="shared" si="48"/>
        <v>0</v>
      </c>
      <c r="K205" s="133"/>
      <c r="L205" s="166"/>
      <c r="M205" s="167"/>
      <c r="N205" s="166"/>
      <c r="O205" s="166"/>
      <c r="P205" s="133">
        <f>J205</f>
        <v>0</v>
      </c>
      <c r="Q205" s="308">
        <f t="shared" si="43"/>
        <v>0</v>
      </c>
    </row>
    <row r="206" spans="1:18" s="68" customFormat="1" ht="25.5" customHeight="1" thickBot="1" x14ac:dyDescent="0.3">
      <c r="A206" s="176" t="s">
        <v>615</v>
      </c>
      <c r="B206" s="177" t="s">
        <v>615</v>
      </c>
      <c r="C206" s="178" t="s">
        <v>615</v>
      </c>
      <c r="D206" s="179" t="s">
        <v>616</v>
      </c>
      <c r="E206" s="180">
        <f t="shared" ref="E206:P206" si="51">E13+E94+E186+E200+E145</f>
        <v>121042717.71999998</v>
      </c>
      <c r="F206" s="289">
        <f t="shared" si="51"/>
        <v>121042717.71999998</v>
      </c>
      <c r="G206" s="180">
        <f t="shared" si="51"/>
        <v>74390711.140000015</v>
      </c>
      <c r="H206" s="180">
        <f t="shared" si="51"/>
        <v>5346614.08</v>
      </c>
      <c r="I206" s="180">
        <f t="shared" si="51"/>
        <v>0</v>
      </c>
      <c r="J206" s="298">
        <f t="shared" si="51"/>
        <v>7703695.290000001</v>
      </c>
      <c r="K206" s="181">
        <f t="shared" si="51"/>
        <v>2236506.77</v>
      </c>
      <c r="L206" s="180">
        <f t="shared" si="51"/>
        <v>0</v>
      </c>
      <c r="M206" s="181">
        <f t="shared" si="51"/>
        <v>3908105.3400000003</v>
      </c>
      <c r="N206" s="180">
        <f t="shared" si="51"/>
        <v>44538.81</v>
      </c>
      <c r="O206" s="180">
        <f t="shared" si="51"/>
        <v>5700.2000000000007</v>
      </c>
      <c r="P206" s="291">
        <f t="shared" si="51"/>
        <v>3795590.1899999995</v>
      </c>
      <c r="Q206" s="293">
        <f t="shared" si="43"/>
        <v>128746413.00999999</v>
      </c>
      <c r="R206" s="148">
        <f>Q95/Q206*100</f>
        <v>54.002989368410368</v>
      </c>
    </row>
    <row r="207" spans="1:18" s="68" customFormat="1" ht="16.2" thickBot="1" x14ac:dyDescent="0.3">
      <c r="A207" s="176" t="s">
        <v>615</v>
      </c>
      <c r="B207" s="177" t="s">
        <v>615</v>
      </c>
      <c r="C207" s="178" t="s">
        <v>615</v>
      </c>
      <c r="D207" s="317" t="s">
        <v>617</v>
      </c>
      <c r="E207" s="180">
        <f>E96+E99+E149</f>
        <v>29183882.879999999</v>
      </c>
      <c r="F207" s="180">
        <f t="shared" ref="F207:P207" si="52">F96+F99+F149</f>
        <v>29183882.879999999</v>
      </c>
      <c r="G207" s="180">
        <f t="shared" si="52"/>
        <v>23962740.109999999</v>
      </c>
      <c r="H207" s="180">
        <f t="shared" si="52"/>
        <v>0</v>
      </c>
      <c r="I207" s="180">
        <f t="shared" si="52"/>
        <v>0</v>
      </c>
      <c r="J207" s="180">
        <f t="shared" si="52"/>
        <v>1173645.04</v>
      </c>
      <c r="K207" s="180">
        <f t="shared" si="52"/>
        <v>0</v>
      </c>
      <c r="L207" s="180">
        <f t="shared" si="52"/>
        <v>0</v>
      </c>
      <c r="M207" s="180">
        <f t="shared" si="52"/>
        <v>1173645.04</v>
      </c>
      <c r="N207" s="180">
        <f t="shared" si="52"/>
        <v>0</v>
      </c>
      <c r="O207" s="180">
        <f t="shared" si="52"/>
        <v>0</v>
      </c>
      <c r="P207" s="180">
        <f t="shared" si="52"/>
        <v>0</v>
      </c>
      <c r="Q207" s="293">
        <f t="shared" si="43"/>
        <v>30357527.919999998</v>
      </c>
      <c r="R207" s="292">
        <f>R96+R87+R99</f>
        <v>75.0737392057612</v>
      </c>
    </row>
    <row r="208" spans="1:18" s="68" customFormat="1" ht="16.2" thickBot="1" x14ac:dyDescent="0.3">
      <c r="A208" s="176" t="s">
        <v>615</v>
      </c>
      <c r="B208" s="177" t="s">
        <v>615</v>
      </c>
      <c r="C208" s="178" t="s">
        <v>615</v>
      </c>
      <c r="D208" s="317" t="s">
        <v>618</v>
      </c>
      <c r="E208" s="180">
        <f>E15+E97+E98+E100+E101+E147+E148+E150</f>
        <v>6285294.2199999997</v>
      </c>
      <c r="F208" s="180">
        <f t="shared" ref="F208:I208" si="53">F15+F97+F98+F100+F101+F147+F148+F150</f>
        <v>6285294.2199999997</v>
      </c>
      <c r="G208" s="180">
        <f t="shared" si="53"/>
        <v>3094088.42</v>
      </c>
      <c r="H208" s="180">
        <f t="shared" si="53"/>
        <v>5231.29</v>
      </c>
      <c r="I208" s="180">
        <f t="shared" si="53"/>
        <v>0</v>
      </c>
      <c r="J208" s="180">
        <f>J15+J97+J98+J100+J101+J138+J147+J148+J150</f>
        <v>1383575.09</v>
      </c>
      <c r="K208" s="180">
        <f t="shared" ref="K208:P208" si="54">K15+K97+K98+K100+K101+K138+K147+K148+K150</f>
        <v>113781.75999999999</v>
      </c>
      <c r="L208" s="180">
        <f t="shared" si="54"/>
        <v>0</v>
      </c>
      <c r="M208" s="180">
        <f t="shared" si="54"/>
        <v>370376.53</v>
      </c>
      <c r="N208" s="180">
        <f t="shared" si="54"/>
        <v>0</v>
      </c>
      <c r="O208" s="180">
        <f t="shared" si="54"/>
        <v>0</v>
      </c>
      <c r="P208" s="180">
        <f t="shared" si="54"/>
        <v>1013198.56</v>
      </c>
      <c r="Q208" s="293">
        <f t="shared" si="43"/>
        <v>7668869.3099999996</v>
      </c>
      <c r="R208" s="292"/>
    </row>
    <row r="209" spans="1:18" s="68" customFormat="1" ht="16.2" thickBot="1" x14ac:dyDescent="0.3">
      <c r="A209" s="176" t="s">
        <v>615</v>
      </c>
      <c r="B209" s="177" t="s">
        <v>615</v>
      </c>
      <c r="C209" s="178" t="s">
        <v>615</v>
      </c>
      <c r="D209" s="556" t="s">
        <v>779</v>
      </c>
      <c r="E209" s="180">
        <f>E103+E104</f>
        <v>553200</v>
      </c>
      <c r="F209" s="180">
        <f t="shared" ref="F209:P209" si="55">F103+F104</f>
        <v>553200</v>
      </c>
      <c r="G209" s="180">
        <f t="shared" si="55"/>
        <v>453442.62</v>
      </c>
      <c r="H209" s="180">
        <f t="shared" si="55"/>
        <v>0</v>
      </c>
      <c r="I209" s="180">
        <f t="shared" si="55"/>
        <v>0</v>
      </c>
      <c r="J209" s="180">
        <f t="shared" si="55"/>
        <v>0</v>
      </c>
      <c r="K209" s="180">
        <f t="shared" si="55"/>
        <v>0</v>
      </c>
      <c r="L209" s="180">
        <f t="shared" si="55"/>
        <v>0</v>
      </c>
      <c r="M209" s="180">
        <f t="shared" si="55"/>
        <v>0</v>
      </c>
      <c r="N209" s="180">
        <f t="shared" si="55"/>
        <v>0</v>
      </c>
      <c r="O209" s="180">
        <f t="shared" si="55"/>
        <v>0</v>
      </c>
      <c r="P209" s="180">
        <f t="shared" si="55"/>
        <v>0</v>
      </c>
      <c r="Q209" s="293">
        <f t="shared" si="43"/>
        <v>553200</v>
      </c>
      <c r="R209" s="292"/>
    </row>
    <row r="210" spans="1:18" s="68" customFormat="1" ht="16.2" thickBot="1" x14ac:dyDescent="0.3">
      <c r="A210" s="176" t="s">
        <v>615</v>
      </c>
      <c r="B210" s="177" t="s">
        <v>615</v>
      </c>
      <c r="C210" s="178" t="s">
        <v>615</v>
      </c>
      <c r="D210" s="556" t="s">
        <v>765</v>
      </c>
      <c r="E210" s="180">
        <f>E151</f>
        <v>199293.64</v>
      </c>
      <c r="F210" s="180">
        <f t="shared" ref="F210:P210" si="56">F151</f>
        <v>199293.64</v>
      </c>
      <c r="G210" s="180">
        <f t="shared" si="56"/>
        <v>0</v>
      </c>
      <c r="H210" s="180">
        <f t="shared" si="56"/>
        <v>154239.4</v>
      </c>
      <c r="I210" s="180">
        <f t="shared" si="56"/>
        <v>0</v>
      </c>
      <c r="J210" s="180">
        <f t="shared" si="56"/>
        <v>0</v>
      </c>
      <c r="K210" s="180">
        <f t="shared" si="56"/>
        <v>0</v>
      </c>
      <c r="L210" s="180">
        <f t="shared" si="56"/>
        <v>0</v>
      </c>
      <c r="M210" s="180">
        <f t="shared" si="56"/>
        <v>0</v>
      </c>
      <c r="N210" s="180">
        <f t="shared" si="56"/>
        <v>0</v>
      </c>
      <c r="O210" s="180">
        <f t="shared" si="56"/>
        <v>0</v>
      </c>
      <c r="P210" s="180">
        <f t="shared" si="56"/>
        <v>0</v>
      </c>
      <c r="Q210" s="293">
        <f t="shared" si="43"/>
        <v>199293.64</v>
      </c>
      <c r="R210" s="292">
        <f>R16+R96+R99+R102+R103+R152</f>
        <v>75.0737392057612</v>
      </c>
    </row>
    <row r="211" spans="1:18" s="68" customFormat="1" ht="15.6" x14ac:dyDescent="0.25">
      <c r="A211" s="241"/>
      <c r="B211" s="242"/>
      <c r="C211" s="242"/>
      <c r="D211" s="243"/>
      <c r="E211" s="244"/>
      <c r="F211" s="244"/>
      <c r="G211" s="244"/>
      <c r="H211" s="244"/>
      <c r="I211" s="244"/>
      <c r="J211" s="244"/>
      <c r="K211" s="244"/>
      <c r="L211" s="244"/>
      <c r="M211" s="244"/>
      <c r="N211" s="244"/>
      <c r="O211" s="244"/>
      <c r="P211" s="244"/>
      <c r="Q211" s="244"/>
    </row>
    <row r="212" spans="1:18" s="68" customFormat="1" ht="15.6" x14ac:dyDescent="0.25">
      <c r="A212" s="241"/>
      <c r="B212" s="242"/>
      <c r="C212" s="242"/>
      <c r="D212" s="243"/>
      <c r="E212" s="244"/>
      <c r="F212" s="244"/>
      <c r="G212" s="244"/>
      <c r="H212" s="244"/>
      <c r="I212" s="244"/>
      <c r="J212" s="244"/>
      <c r="K212" s="244"/>
      <c r="L212" s="244"/>
      <c r="M212" s="244"/>
      <c r="N212" s="244"/>
      <c r="O212" s="244"/>
      <c r="P212" s="244"/>
      <c r="Q212" s="244"/>
    </row>
    <row r="213" spans="1:18" x14ac:dyDescent="0.25">
      <c r="B213" s="52" t="s">
        <v>747</v>
      </c>
      <c r="E213" s="182"/>
      <c r="F213" s="182"/>
      <c r="J213" s="183"/>
      <c r="Q213" s="185"/>
    </row>
  </sheetData>
  <mergeCells count="17">
    <mergeCell ref="M1:O1"/>
    <mergeCell ref="A5:R5"/>
    <mergeCell ref="A9:A11"/>
    <mergeCell ref="B9:B11"/>
    <mergeCell ref="C9:C11"/>
    <mergeCell ref="D9:D11"/>
    <mergeCell ref="E9:I9"/>
    <mergeCell ref="J9:P9"/>
    <mergeCell ref="Q9:Q11"/>
    <mergeCell ref="E10:E11"/>
    <mergeCell ref="P10:P11"/>
    <mergeCell ref="F10:F11"/>
    <mergeCell ref="G10:H10"/>
    <mergeCell ref="I10:I11"/>
    <mergeCell ref="J10:J11"/>
    <mergeCell ref="L10:L11"/>
    <mergeCell ref="N10:O10"/>
  </mergeCells>
  <printOptions horizontalCentered="1"/>
  <pageMargins left="0.39370078740157483" right="0.39370078740157483" top="1.1023622047244095" bottom="0.39370078740157483" header="0.31496062992125984" footer="0.31496062992125984"/>
  <pageSetup paperSize="9" scale="58" fitToHeight="5" orientation="landscape" horizontalDpi="360" verticalDpi="360" r:id="rId1"/>
  <headerFooter alignWithMargins="0">
    <oddFooter>&amp;R&amp;P</oddFooter>
  </headerFooter>
  <rowBreaks count="1" manualBreakCount="1">
    <brk id="70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"/>
  <sheetViews>
    <sheetView view="pageBreakPreview" zoomScaleNormal="100" zoomScaleSheetLayoutView="100" workbookViewId="0">
      <selection activeCell="A5" sqref="A5:G5"/>
    </sheetView>
  </sheetViews>
  <sheetFormatPr defaultRowHeight="13.2" x14ac:dyDescent="0.25"/>
  <cols>
    <col min="1" max="1" width="5.109375" customWidth="1"/>
    <col min="2" max="2" width="39.6640625" customWidth="1"/>
    <col min="3" max="3" width="10.109375" customWidth="1"/>
    <col min="4" max="4" width="10.33203125" style="18" customWidth="1"/>
    <col min="5" max="5" width="10.88671875" style="18" customWidth="1"/>
    <col min="6" max="6" width="8" customWidth="1"/>
    <col min="7" max="7" width="7.109375" customWidth="1"/>
  </cols>
  <sheetData>
    <row r="1" spans="1:10" x14ac:dyDescent="0.25">
      <c r="D1" s="38" t="s">
        <v>335</v>
      </c>
      <c r="E1" s="38"/>
    </row>
    <row r="2" spans="1:10" x14ac:dyDescent="0.25">
      <c r="D2" s="34" t="s">
        <v>687</v>
      </c>
      <c r="E2" s="34"/>
      <c r="F2" s="40"/>
    </row>
    <row r="3" spans="1:10" x14ac:dyDescent="0.25">
      <c r="D3" s="34" t="s">
        <v>688</v>
      </c>
      <c r="E3" s="34"/>
      <c r="F3" s="40"/>
    </row>
    <row r="4" spans="1:10" ht="15.6" x14ac:dyDescent="0.3">
      <c r="D4" s="302" t="s">
        <v>889</v>
      </c>
      <c r="E4" s="559"/>
      <c r="F4" s="40"/>
    </row>
    <row r="5" spans="1:10" ht="28.5" customHeight="1" x14ac:dyDescent="0.25">
      <c r="A5" s="640" t="s">
        <v>871</v>
      </c>
      <c r="B5" s="641"/>
      <c r="C5" s="641"/>
      <c r="D5" s="641"/>
      <c r="E5" s="641"/>
      <c r="F5" s="641"/>
      <c r="G5" s="641"/>
      <c r="H5" s="278"/>
      <c r="I5" s="278"/>
      <c r="J5" s="321"/>
    </row>
    <row r="6" spans="1:10" ht="21" customHeight="1" x14ac:dyDescent="0.25">
      <c r="A6" s="318"/>
      <c r="B6" s="282">
        <v>1150300000</v>
      </c>
      <c r="C6" s="319"/>
      <c r="D6" s="319"/>
      <c r="E6" s="319"/>
      <c r="F6" s="319"/>
      <c r="G6" s="319"/>
      <c r="H6" s="278"/>
      <c r="I6" s="278"/>
      <c r="J6" s="321"/>
    </row>
    <row r="7" spans="1:10" ht="21" customHeight="1" thickBot="1" x14ac:dyDescent="0.3">
      <c r="A7" s="318"/>
      <c r="B7" s="283" t="s">
        <v>466</v>
      </c>
      <c r="C7" s="319"/>
      <c r="D7" s="319"/>
      <c r="E7" s="319"/>
      <c r="F7" s="319"/>
      <c r="G7" s="319"/>
      <c r="H7" s="278"/>
      <c r="I7" s="278"/>
      <c r="J7" s="321"/>
    </row>
    <row r="8" spans="1:10" x14ac:dyDescent="0.25">
      <c r="A8" s="642" t="s">
        <v>48</v>
      </c>
      <c r="B8" s="644" t="s">
        <v>58</v>
      </c>
      <c r="C8" s="646" t="s">
        <v>636</v>
      </c>
      <c r="D8" s="648" t="s">
        <v>637</v>
      </c>
      <c r="E8" s="650" t="s">
        <v>49</v>
      </c>
      <c r="F8" s="216" t="s">
        <v>46</v>
      </c>
      <c r="G8" s="218" t="s">
        <v>47</v>
      </c>
    </row>
    <row r="9" spans="1:10" x14ac:dyDescent="0.25">
      <c r="A9" s="643"/>
      <c r="B9" s="645"/>
      <c r="C9" s="647"/>
      <c r="D9" s="649"/>
      <c r="E9" s="651"/>
      <c r="F9" s="219" t="s">
        <v>50</v>
      </c>
      <c r="G9" s="220" t="s">
        <v>51</v>
      </c>
    </row>
    <row r="10" spans="1:10" ht="13.8" thickBot="1" x14ac:dyDescent="0.3">
      <c r="A10" s="643"/>
      <c r="B10" s="645"/>
      <c r="C10" s="647"/>
      <c r="D10" s="649"/>
      <c r="E10" s="652"/>
      <c r="F10" s="217" t="s">
        <v>52</v>
      </c>
      <c r="G10" s="220" t="s">
        <v>53</v>
      </c>
    </row>
    <row r="11" spans="1:10" ht="15" customHeight="1" thickBot="1" x14ac:dyDescent="0.3">
      <c r="A11" s="653" t="s">
        <v>2</v>
      </c>
      <c r="B11" s="654"/>
      <c r="C11" s="654"/>
      <c r="D11" s="654"/>
      <c r="E11" s="654"/>
      <c r="F11" s="654"/>
      <c r="G11" s="655"/>
    </row>
    <row r="12" spans="1:10" ht="66" x14ac:dyDescent="0.25">
      <c r="A12" s="277" t="s">
        <v>190</v>
      </c>
      <c r="B12" s="272" t="s">
        <v>229</v>
      </c>
      <c r="C12" s="273">
        <v>22061789</v>
      </c>
      <c r="D12" s="265">
        <v>22844909</v>
      </c>
      <c r="E12" s="265">
        <v>9369828.1899999995</v>
      </c>
      <c r="F12" s="266">
        <f>E12/C12*100</f>
        <v>42.470844907455145</v>
      </c>
      <c r="G12" s="267">
        <f>E12/D12*100</f>
        <v>41.014950814643207</v>
      </c>
    </row>
    <row r="13" spans="1:10" ht="39.6" x14ac:dyDescent="0.25">
      <c r="A13" s="224" t="s">
        <v>397</v>
      </c>
      <c r="B13" s="213" t="s">
        <v>398</v>
      </c>
      <c r="C13" s="290">
        <v>9283531</v>
      </c>
      <c r="D13" s="13">
        <v>9724505</v>
      </c>
      <c r="E13" s="13">
        <v>4593530.12</v>
      </c>
      <c r="F13" s="266">
        <f t="shared" ref="F13:F76" si="0">E13/C13*100</f>
        <v>49.480419896265765</v>
      </c>
      <c r="G13" s="267">
        <f t="shared" ref="G13:G76" si="1">E13/D13*100</f>
        <v>47.236647212377392</v>
      </c>
    </row>
    <row r="14" spans="1:10" ht="15.75" customHeight="1" x14ac:dyDescent="0.25">
      <c r="A14" s="224" t="s">
        <v>191</v>
      </c>
      <c r="B14" s="213" t="s">
        <v>319</v>
      </c>
      <c r="C14" s="11">
        <v>463400</v>
      </c>
      <c r="D14" s="13">
        <v>289932</v>
      </c>
      <c r="E14" s="13">
        <v>51157.97</v>
      </c>
      <c r="F14" s="266">
        <f t="shared" si="0"/>
        <v>11.039700043159257</v>
      </c>
      <c r="G14" s="267">
        <f t="shared" si="1"/>
        <v>17.644816715643667</v>
      </c>
    </row>
    <row r="15" spans="1:10" hidden="1" x14ac:dyDescent="0.25">
      <c r="A15" s="224" t="s">
        <v>366</v>
      </c>
      <c r="B15" s="37" t="s">
        <v>367</v>
      </c>
      <c r="C15" s="11"/>
      <c r="D15" s="13"/>
      <c r="E15" s="13"/>
      <c r="F15" s="266" t="e">
        <f t="shared" si="0"/>
        <v>#DIV/0!</v>
      </c>
      <c r="G15" s="267" t="e">
        <f t="shared" si="1"/>
        <v>#DIV/0!</v>
      </c>
    </row>
    <row r="16" spans="1:10" ht="16.5" customHeight="1" x14ac:dyDescent="0.25">
      <c r="A16" s="224" t="s">
        <v>123</v>
      </c>
      <c r="B16" s="213" t="s">
        <v>399</v>
      </c>
      <c r="C16" s="11">
        <v>34465250</v>
      </c>
      <c r="D16" s="13">
        <v>36304793</v>
      </c>
      <c r="E16" s="13">
        <v>16777217.449999999</v>
      </c>
      <c r="F16" s="266">
        <f t="shared" si="0"/>
        <v>48.678647188109757</v>
      </c>
      <c r="G16" s="267">
        <f t="shared" si="1"/>
        <v>46.212128106611154</v>
      </c>
    </row>
    <row r="17" spans="1:7" ht="43.5" customHeight="1" x14ac:dyDescent="0.25">
      <c r="A17" s="224" t="s">
        <v>401</v>
      </c>
      <c r="B17" s="539" t="s">
        <v>825</v>
      </c>
      <c r="C17" s="11">
        <v>35616039</v>
      </c>
      <c r="D17" s="13">
        <v>34930808</v>
      </c>
      <c r="E17" s="13">
        <v>13769835.08</v>
      </c>
      <c r="F17" s="266">
        <f t="shared" si="0"/>
        <v>38.661893536223943</v>
      </c>
      <c r="G17" s="267">
        <f t="shared" si="1"/>
        <v>39.420316529752192</v>
      </c>
    </row>
    <row r="18" spans="1:7" ht="41.25" customHeight="1" x14ac:dyDescent="0.25">
      <c r="A18" s="224" t="s">
        <v>764</v>
      </c>
      <c r="B18" s="322" t="s">
        <v>762</v>
      </c>
      <c r="C18" s="11">
        <v>6255815</v>
      </c>
      <c r="D18" s="13">
        <v>6305753</v>
      </c>
      <c r="E18" s="13">
        <v>2596326.36</v>
      </c>
      <c r="F18" s="266">
        <f t="shared" si="0"/>
        <v>41.502607733764499</v>
      </c>
      <c r="G18" s="267">
        <f t="shared" si="1"/>
        <v>41.173930536131053</v>
      </c>
    </row>
    <row r="19" spans="1:7" ht="40.5" customHeight="1" x14ac:dyDescent="0.25">
      <c r="A19" s="224" t="s">
        <v>402</v>
      </c>
      <c r="B19" s="540" t="s">
        <v>826</v>
      </c>
      <c r="C19" s="11">
        <v>32669500</v>
      </c>
      <c r="D19" s="13">
        <v>32669500</v>
      </c>
      <c r="E19" s="13">
        <v>29183882.879999999</v>
      </c>
      <c r="F19" s="266">
        <f t="shared" si="0"/>
        <v>89.330668911369926</v>
      </c>
      <c r="G19" s="267">
        <f t="shared" si="1"/>
        <v>89.330668911369926</v>
      </c>
    </row>
    <row r="20" spans="1:7" ht="31.5" hidden="1" customHeight="1" x14ac:dyDescent="0.25">
      <c r="A20" s="224" t="s">
        <v>443</v>
      </c>
      <c r="B20" s="213" t="s">
        <v>438</v>
      </c>
      <c r="C20" s="11"/>
      <c r="D20" s="13"/>
      <c r="E20" s="13">
        <v>0</v>
      </c>
      <c r="F20" s="266" t="e">
        <f t="shared" si="0"/>
        <v>#DIV/0!</v>
      </c>
      <c r="G20" s="267" t="e">
        <f t="shared" si="1"/>
        <v>#DIV/0!</v>
      </c>
    </row>
    <row r="21" spans="1:7" ht="39.6" x14ac:dyDescent="0.25">
      <c r="A21" s="224" t="s">
        <v>403</v>
      </c>
      <c r="B21" s="213" t="s">
        <v>404</v>
      </c>
      <c r="C21" s="11">
        <v>6730906</v>
      </c>
      <c r="D21" s="13">
        <v>6667510</v>
      </c>
      <c r="E21" s="13">
        <v>3341788.21</v>
      </c>
      <c r="F21" s="266">
        <f t="shared" si="0"/>
        <v>49.648415978473032</v>
      </c>
      <c r="G21" s="267">
        <f t="shared" si="1"/>
        <v>50.120482908912024</v>
      </c>
    </row>
    <row r="22" spans="1:7" ht="26.4" x14ac:dyDescent="0.25">
      <c r="A22" s="224" t="s">
        <v>405</v>
      </c>
      <c r="B22" s="213" t="s">
        <v>761</v>
      </c>
      <c r="C22" s="11">
        <v>4544276</v>
      </c>
      <c r="D22" s="13">
        <v>5165832</v>
      </c>
      <c r="E22" s="13">
        <v>2524598.9300000002</v>
      </c>
      <c r="F22" s="266">
        <f t="shared" si="0"/>
        <v>55.555580911018609</v>
      </c>
      <c r="G22" s="267">
        <f t="shared" si="1"/>
        <v>48.871100144178129</v>
      </c>
    </row>
    <row r="23" spans="1:7" ht="26.4" x14ac:dyDescent="0.25">
      <c r="A23" s="224" t="s">
        <v>406</v>
      </c>
      <c r="B23" s="213" t="s">
        <v>332</v>
      </c>
      <c r="C23" s="11">
        <v>3944715</v>
      </c>
      <c r="D23" s="13">
        <v>5028715</v>
      </c>
      <c r="E23" s="13">
        <v>2512146.61</v>
      </c>
      <c r="F23" s="266">
        <f t="shared" si="0"/>
        <v>63.683855741162546</v>
      </c>
      <c r="G23" s="267">
        <f t="shared" si="1"/>
        <v>49.956034692759481</v>
      </c>
    </row>
    <row r="24" spans="1:7" x14ac:dyDescent="0.25">
      <c r="A24" s="224" t="s">
        <v>407</v>
      </c>
      <c r="B24" s="213" t="s">
        <v>333</v>
      </c>
      <c r="C24" s="11">
        <v>424142</v>
      </c>
      <c r="D24" s="13">
        <v>1117760</v>
      </c>
      <c r="E24" s="13">
        <v>419560</v>
      </c>
      <c r="F24" s="266">
        <f t="shared" si="0"/>
        <v>98.919701420750599</v>
      </c>
      <c r="G24" s="267">
        <f t="shared" si="1"/>
        <v>37.535785857429147</v>
      </c>
    </row>
    <row r="25" spans="1:7" ht="26.4" x14ac:dyDescent="0.25">
      <c r="A25" s="224" t="s">
        <v>408</v>
      </c>
      <c r="B25" s="213" t="s">
        <v>415</v>
      </c>
      <c r="C25" s="11">
        <v>81017</v>
      </c>
      <c r="D25" s="13">
        <v>86417</v>
      </c>
      <c r="E25" s="13">
        <v>3844.7</v>
      </c>
      <c r="F25" s="266">
        <f t="shared" si="0"/>
        <v>4.7455472308280973</v>
      </c>
      <c r="G25" s="267">
        <f t="shared" si="1"/>
        <v>4.449008875568464</v>
      </c>
    </row>
    <row r="26" spans="1:7" ht="26.4" x14ac:dyDescent="0.25">
      <c r="A26" s="224" t="s">
        <v>409</v>
      </c>
      <c r="B26" s="213" t="s">
        <v>416</v>
      </c>
      <c r="C26" s="11">
        <v>906600</v>
      </c>
      <c r="D26" s="13">
        <v>906600</v>
      </c>
      <c r="E26" s="13">
        <v>781969.7</v>
      </c>
      <c r="F26" s="266">
        <f t="shared" si="0"/>
        <v>86.253000220604449</v>
      </c>
      <c r="G26" s="267">
        <f t="shared" si="1"/>
        <v>86.253000220604449</v>
      </c>
    </row>
    <row r="27" spans="1:7" ht="79.2" hidden="1" x14ac:dyDescent="0.25">
      <c r="A27" s="224" t="s">
        <v>448</v>
      </c>
      <c r="B27" s="213" t="s">
        <v>449</v>
      </c>
      <c r="C27" s="11"/>
      <c r="D27" s="13"/>
      <c r="E27" s="13">
        <v>0</v>
      </c>
      <c r="F27" s="266" t="e">
        <f t="shared" si="0"/>
        <v>#DIV/0!</v>
      </c>
      <c r="G27" s="267" t="e">
        <f t="shared" si="1"/>
        <v>#DIV/0!</v>
      </c>
    </row>
    <row r="28" spans="1:7" ht="28.5" customHeight="1" x14ac:dyDescent="0.25">
      <c r="A28" s="224" t="s">
        <v>410</v>
      </c>
      <c r="B28" s="213" t="s">
        <v>417</v>
      </c>
      <c r="C28" s="11">
        <v>880357</v>
      </c>
      <c r="D28" s="13">
        <v>692757</v>
      </c>
      <c r="E28" s="13">
        <v>305727.56</v>
      </c>
      <c r="F28" s="266">
        <f t="shared" si="0"/>
        <v>34.7276797935383</v>
      </c>
      <c r="G28" s="267">
        <f t="shared" si="1"/>
        <v>44.132005883737008</v>
      </c>
    </row>
    <row r="29" spans="1:7" ht="66.75" hidden="1" customHeight="1" x14ac:dyDescent="0.25">
      <c r="A29" s="224" t="s">
        <v>453</v>
      </c>
      <c r="B29" s="213" t="s">
        <v>455</v>
      </c>
      <c r="C29" s="11">
        <v>0</v>
      </c>
      <c r="D29" s="13"/>
      <c r="E29" s="13">
        <v>0</v>
      </c>
      <c r="F29" s="266" t="e">
        <f t="shared" si="0"/>
        <v>#DIV/0!</v>
      </c>
      <c r="G29" s="267" t="e">
        <f t="shared" si="1"/>
        <v>#DIV/0!</v>
      </c>
    </row>
    <row r="30" spans="1:7" ht="67.5" hidden="1" customHeight="1" x14ac:dyDescent="0.25">
      <c r="A30" s="224" t="s">
        <v>454</v>
      </c>
      <c r="B30" s="213" t="s">
        <v>456</v>
      </c>
      <c r="C30" s="11">
        <v>0</v>
      </c>
      <c r="D30" s="13"/>
      <c r="E30" s="13">
        <v>0</v>
      </c>
      <c r="F30" s="266" t="e">
        <f t="shared" si="0"/>
        <v>#DIV/0!</v>
      </c>
      <c r="G30" s="267" t="e">
        <f t="shared" si="1"/>
        <v>#DIV/0!</v>
      </c>
    </row>
    <row r="31" spans="1:7" ht="52.8" x14ac:dyDescent="0.25">
      <c r="A31" s="224" t="s">
        <v>411</v>
      </c>
      <c r="B31" s="213" t="s">
        <v>418</v>
      </c>
      <c r="C31" s="290">
        <v>0</v>
      </c>
      <c r="D31" s="13">
        <v>188100</v>
      </c>
      <c r="E31" s="13">
        <v>112800</v>
      </c>
      <c r="F31" s="266">
        <v>0</v>
      </c>
      <c r="G31" s="267">
        <f t="shared" si="1"/>
        <v>59.968102073365223</v>
      </c>
    </row>
    <row r="32" spans="1:7" ht="132" x14ac:dyDescent="0.25">
      <c r="A32" s="224" t="s">
        <v>881</v>
      </c>
      <c r="B32" s="299" t="s">
        <v>883</v>
      </c>
      <c r="C32" s="11">
        <v>0</v>
      </c>
      <c r="D32" s="13">
        <v>460138</v>
      </c>
      <c r="E32" s="13">
        <v>0</v>
      </c>
      <c r="F32" s="266">
        <v>0</v>
      </c>
      <c r="G32" s="267">
        <f t="shared" si="1"/>
        <v>0</v>
      </c>
    </row>
    <row r="33" spans="1:7" ht="118.8" x14ac:dyDescent="0.25">
      <c r="A33" s="224" t="s">
        <v>882</v>
      </c>
      <c r="B33" s="578" t="s">
        <v>884</v>
      </c>
      <c r="C33" s="11">
        <v>0</v>
      </c>
      <c r="D33" s="13">
        <v>460138</v>
      </c>
      <c r="E33" s="13">
        <v>0</v>
      </c>
      <c r="F33" s="266">
        <v>0</v>
      </c>
      <c r="G33" s="267">
        <f t="shared" si="1"/>
        <v>0</v>
      </c>
    </row>
    <row r="34" spans="1:7" ht="92.4" x14ac:dyDescent="0.25">
      <c r="A34" s="224" t="s">
        <v>767</v>
      </c>
      <c r="B34" s="323" t="s">
        <v>768</v>
      </c>
      <c r="C34" s="11">
        <v>0</v>
      </c>
      <c r="D34" s="13">
        <v>41153.800000000003</v>
      </c>
      <c r="E34" s="13">
        <v>41153.800000000003</v>
      </c>
      <c r="F34" s="266">
        <v>0</v>
      </c>
      <c r="G34" s="267">
        <f t="shared" si="1"/>
        <v>100</v>
      </c>
    </row>
    <row r="35" spans="1:7" ht="52.8" x14ac:dyDescent="0.25">
      <c r="A35" s="224" t="s">
        <v>842</v>
      </c>
      <c r="B35" s="543" t="s">
        <v>843</v>
      </c>
      <c r="C35" s="11">
        <v>0</v>
      </c>
      <c r="D35" s="13">
        <v>2788900</v>
      </c>
      <c r="E35" s="13">
        <v>2211796.13</v>
      </c>
      <c r="F35" s="266">
        <v>0</v>
      </c>
      <c r="G35" s="267">
        <f t="shared" si="1"/>
        <v>79.307114991573741</v>
      </c>
    </row>
    <row r="36" spans="1:7" ht="26.4" x14ac:dyDescent="0.25">
      <c r="A36" s="224" t="s">
        <v>412</v>
      </c>
      <c r="B36" s="213" t="s">
        <v>419</v>
      </c>
      <c r="C36" s="11">
        <v>10850000</v>
      </c>
      <c r="D36" s="13">
        <v>12050000</v>
      </c>
      <c r="E36" s="13">
        <v>7663882.0599999996</v>
      </c>
      <c r="F36" s="266">
        <f t="shared" si="0"/>
        <v>70.634857695852531</v>
      </c>
      <c r="G36" s="267">
        <f t="shared" si="1"/>
        <v>63.600680995850624</v>
      </c>
    </row>
    <row r="37" spans="1:7" ht="39.6" x14ac:dyDescent="0.25">
      <c r="A37" s="224" t="s">
        <v>413</v>
      </c>
      <c r="B37" s="213" t="s">
        <v>420</v>
      </c>
      <c r="C37" s="11">
        <v>4707300</v>
      </c>
      <c r="D37" s="13">
        <v>5242468</v>
      </c>
      <c r="E37" s="13">
        <v>2411755</v>
      </c>
      <c r="F37" s="266">
        <f t="shared" si="0"/>
        <v>51.234359399230975</v>
      </c>
      <c r="G37" s="267">
        <f t="shared" si="1"/>
        <v>46.004191155768623</v>
      </c>
    </row>
    <row r="38" spans="1:7" ht="26.25" hidden="1" customHeight="1" x14ac:dyDescent="0.25">
      <c r="A38" s="224" t="s">
        <v>414</v>
      </c>
      <c r="B38" s="213" t="s">
        <v>421</v>
      </c>
      <c r="C38" s="11"/>
      <c r="D38" s="13"/>
      <c r="E38" s="13">
        <v>0</v>
      </c>
      <c r="F38" s="266" t="e">
        <f t="shared" si="0"/>
        <v>#DIV/0!</v>
      </c>
      <c r="G38" s="267" t="e">
        <f t="shared" si="1"/>
        <v>#DIV/0!</v>
      </c>
    </row>
    <row r="39" spans="1:7" ht="26.4" x14ac:dyDescent="0.25">
      <c r="A39" s="224" t="s">
        <v>422</v>
      </c>
      <c r="B39" s="213" t="s">
        <v>425</v>
      </c>
      <c r="C39" s="11">
        <v>1000</v>
      </c>
      <c r="D39" s="13">
        <v>1000</v>
      </c>
      <c r="E39" s="13">
        <v>607.5</v>
      </c>
      <c r="F39" s="266">
        <f t="shared" si="0"/>
        <v>60.750000000000007</v>
      </c>
      <c r="G39" s="267">
        <f t="shared" si="1"/>
        <v>60.750000000000007</v>
      </c>
    </row>
    <row r="40" spans="1:7" ht="52.8" x14ac:dyDescent="0.25">
      <c r="A40" s="224" t="s">
        <v>261</v>
      </c>
      <c r="B40" s="213" t="s">
        <v>320</v>
      </c>
      <c r="C40" s="11">
        <v>7283026</v>
      </c>
      <c r="D40" s="13">
        <v>2429900.9500000002</v>
      </c>
      <c r="E40" s="13">
        <v>2429900.9500000002</v>
      </c>
      <c r="F40" s="266">
        <f t="shared" si="0"/>
        <v>33.363892288727243</v>
      </c>
      <c r="G40" s="267">
        <f t="shared" si="1"/>
        <v>100</v>
      </c>
    </row>
    <row r="41" spans="1:7" ht="26.4" x14ac:dyDescent="0.25">
      <c r="A41" s="224" t="s">
        <v>140</v>
      </c>
      <c r="B41" s="213" t="s">
        <v>442</v>
      </c>
      <c r="C41" s="11">
        <v>38000</v>
      </c>
      <c r="D41" s="13">
        <v>38000</v>
      </c>
      <c r="E41" s="13">
        <v>22275</v>
      </c>
      <c r="F41" s="266">
        <f t="shared" si="0"/>
        <v>58.618421052631575</v>
      </c>
      <c r="G41" s="267">
        <f t="shared" si="1"/>
        <v>58.618421052631575</v>
      </c>
    </row>
    <row r="42" spans="1:7" ht="66" customHeight="1" x14ac:dyDescent="0.25">
      <c r="A42" s="224" t="s">
        <v>195</v>
      </c>
      <c r="B42" s="541" t="s">
        <v>827</v>
      </c>
      <c r="C42" s="11">
        <v>1265763</v>
      </c>
      <c r="D42" s="13">
        <v>5859873.8799999999</v>
      </c>
      <c r="E42" s="13">
        <v>1875842.12</v>
      </c>
      <c r="F42" s="266">
        <f t="shared" si="0"/>
        <v>148.19852689642531</v>
      </c>
      <c r="G42" s="267">
        <f t="shared" si="1"/>
        <v>32.011646639739624</v>
      </c>
    </row>
    <row r="43" spans="1:7" ht="39.6" x14ac:dyDescent="0.25">
      <c r="A43" s="224" t="s">
        <v>336</v>
      </c>
      <c r="B43" s="537" t="s">
        <v>822</v>
      </c>
      <c r="C43" s="11">
        <v>10000</v>
      </c>
      <c r="D43" s="13">
        <v>30000</v>
      </c>
      <c r="E43" s="13">
        <v>19393</v>
      </c>
      <c r="F43" s="266">
        <f t="shared" si="0"/>
        <v>193.93</v>
      </c>
      <c r="G43" s="267">
        <f t="shared" si="1"/>
        <v>64.643333333333331</v>
      </c>
    </row>
    <row r="44" spans="1:7" ht="66" x14ac:dyDescent="0.25">
      <c r="A44" s="224" t="s">
        <v>196</v>
      </c>
      <c r="B44" s="213" t="s">
        <v>224</v>
      </c>
      <c r="C44" s="11">
        <v>0</v>
      </c>
      <c r="D44" s="13">
        <v>641850</v>
      </c>
      <c r="E44" s="13">
        <v>0</v>
      </c>
      <c r="F44" s="266">
        <v>0</v>
      </c>
      <c r="G44" s="267">
        <f t="shared" si="1"/>
        <v>0</v>
      </c>
    </row>
    <row r="45" spans="1:7" ht="79.2" x14ac:dyDescent="0.25">
      <c r="A45" s="224" t="s">
        <v>423</v>
      </c>
      <c r="B45" s="213" t="s">
        <v>426</v>
      </c>
      <c r="C45" s="11">
        <v>135000</v>
      </c>
      <c r="D45" s="13">
        <v>123150</v>
      </c>
      <c r="E45" s="13">
        <v>49150</v>
      </c>
      <c r="F45" s="266">
        <f t="shared" si="0"/>
        <v>36.407407407407405</v>
      </c>
      <c r="G45" s="267">
        <f t="shared" si="1"/>
        <v>39.910678034916771</v>
      </c>
    </row>
    <row r="46" spans="1:7" ht="26.4" x14ac:dyDescent="0.25">
      <c r="A46" s="224" t="s">
        <v>197</v>
      </c>
      <c r="B46" s="213" t="s">
        <v>225</v>
      </c>
      <c r="C46" s="11">
        <v>10800</v>
      </c>
      <c r="D46" s="13">
        <v>10800</v>
      </c>
      <c r="E46" s="13">
        <v>3600</v>
      </c>
      <c r="F46" s="266">
        <f t="shared" si="0"/>
        <v>33.333333333333329</v>
      </c>
      <c r="G46" s="267">
        <f t="shared" si="1"/>
        <v>33.333333333333329</v>
      </c>
    </row>
    <row r="47" spans="1:7" ht="39.6" x14ac:dyDescent="0.25">
      <c r="A47" s="224" t="s">
        <v>424</v>
      </c>
      <c r="B47" s="213" t="s">
        <v>427</v>
      </c>
      <c r="C47" s="11">
        <v>0</v>
      </c>
      <c r="D47" s="13">
        <v>51000</v>
      </c>
      <c r="E47" s="13">
        <v>28750</v>
      </c>
      <c r="F47" s="266">
        <v>0</v>
      </c>
      <c r="G47" s="267">
        <f t="shared" si="1"/>
        <v>56.372549019607845</v>
      </c>
    </row>
    <row r="48" spans="1:7" ht="66" x14ac:dyDescent="0.25">
      <c r="A48" s="224" t="s">
        <v>749</v>
      </c>
      <c r="B48" s="299" t="s">
        <v>750</v>
      </c>
      <c r="C48" s="11">
        <v>0</v>
      </c>
      <c r="D48" s="13">
        <v>755854</v>
      </c>
      <c r="E48" s="13">
        <v>457329.79</v>
      </c>
      <c r="F48" s="266">
        <v>0</v>
      </c>
      <c r="G48" s="267">
        <f t="shared" si="1"/>
        <v>60.505043302013348</v>
      </c>
    </row>
    <row r="49" spans="1:7" x14ac:dyDescent="0.25">
      <c r="A49" s="224" t="s">
        <v>198</v>
      </c>
      <c r="B49" s="213" t="s">
        <v>321</v>
      </c>
      <c r="C49" s="11">
        <v>650000</v>
      </c>
      <c r="D49" s="13">
        <v>650000</v>
      </c>
      <c r="E49" s="13">
        <v>126787.19</v>
      </c>
      <c r="F49" s="266">
        <f t="shared" si="0"/>
        <v>19.50572153846154</v>
      </c>
      <c r="G49" s="267">
        <f t="shared" si="1"/>
        <v>19.50572153846154</v>
      </c>
    </row>
    <row r="50" spans="1:7" ht="39.6" x14ac:dyDescent="0.25">
      <c r="A50" s="224" t="s">
        <v>680</v>
      </c>
      <c r="B50" s="213" t="s">
        <v>681</v>
      </c>
      <c r="C50" s="11">
        <v>80000</v>
      </c>
      <c r="D50" s="13">
        <v>80000</v>
      </c>
      <c r="E50" s="13">
        <v>15000</v>
      </c>
      <c r="F50" s="266">
        <f t="shared" si="0"/>
        <v>18.75</v>
      </c>
      <c r="G50" s="267">
        <f t="shared" si="1"/>
        <v>18.75</v>
      </c>
    </row>
    <row r="51" spans="1:7" ht="52.8" x14ac:dyDescent="0.25">
      <c r="A51" s="224" t="s">
        <v>514</v>
      </c>
      <c r="B51" s="542" t="s">
        <v>828</v>
      </c>
      <c r="C51" s="11">
        <v>2588542</v>
      </c>
      <c r="D51" s="13">
        <v>3348678.17</v>
      </c>
      <c r="E51" s="13">
        <v>1154103.3999999999</v>
      </c>
      <c r="F51" s="266">
        <f t="shared" si="0"/>
        <v>44.585075304939998</v>
      </c>
      <c r="G51" s="267">
        <f t="shared" si="1"/>
        <v>34.464446608794297</v>
      </c>
    </row>
    <row r="52" spans="1:7" ht="26.4" x14ac:dyDescent="0.25">
      <c r="A52" s="224" t="s">
        <v>199</v>
      </c>
      <c r="B52" s="213" t="s">
        <v>322</v>
      </c>
      <c r="C52" s="11">
        <v>1500000</v>
      </c>
      <c r="D52" s="13">
        <v>2795500</v>
      </c>
      <c r="E52" s="13">
        <v>1665713.99</v>
      </c>
      <c r="F52" s="266">
        <f t="shared" si="0"/>
        <v>111.04759933333332</v>
      </c>
      <c r="G52" s="267">
        <f t="shared" si="1"/>
        <v>59.585547844750486</v>
      </c>
    </row>
    <row r="53" spans="1:7" x14ac:dyDescent="0.25">
      <c r="A53" s="224" t="s">
        <v>200</v>
      </c>
      <c r="B53" s="213" t="s">
        <v>230</v>
      </c>
      <c r="C53" s="290">
        <v>3159436</v>
      </c>
      <c r="D53" s="13">
        <v>3159436</v>
      </c>
      <c r="E53" s="13">
        <v>1374420.62</v>
      </c>
      <c r="F53" s="266">
        <f t="shared" si="0"/>
        <v>43.502087714389532</v>
      </c>
      <c r="G53" s="267">
        <f t="shared" si="1"/>
        <v>43.502087714389532</v>
      </c>
    </row>
    <row r="54" spans="1:7" x14ac:dyDescent="0.25">
      <c r="A54" s="224" t="s">
        <v>350</v>
      </c>
      <c r="B54" s="37" t="s">
        <v>351</v>
      </c>
      <c r="C54" s="11">
        <v>324737</v>
      </c>
      <c r="D54" s="13">
        <v>324737</v>
      </c>
      <c r="E54" s="13">
        <v>99236.43</v>
      </c>
      <c r="F54" s="266">
        <f t="shared" si="0"/>
        <v>30.559015449425225</v>
      </c>
      <c r="G54" s="267">
        <f t="shared" si="1"/>
        <v>30.559015449425225</v>
      </c>
    </row>
    <row r="55" spans="1:7" ht="39.6" x14ac:dyDescent="0.25">
      <c r="A55" s="224" t="s">
        <v>125</v>
      </c>
      <c r="B55" s="213" t="s">
        <v>428</v>
      </c>
      <c r="C55" s="11">
        <v>7713711</v>
      </c>
      <c r="D55" s="13">
        <v>8461711</v>
      </c>
      <c r="E55" s="13">
        <v>3572100.81</v>
      </c>
      <c r="F55" s="266">
        <f t="shared" si="0"/>
        <v>46.308460480305783</v>
      </c>
      <c r="G55" s="267">
        <f t="shared" si="1"/>
        <v>42.214876045754814</v>
      </c>
    </row>
    <row r="56" spans="1:7" s="18" customFormat="1" ht="26.4" x14ac:dyDescent="0.25">
      <c r="A56" s="226" t="s">
        <v>201</v>
      </c>
      <c r="B56" s="213" t="s">
        <v>429</v>
      </c>
      <c r="C56" s="13">
        <v>1074374</v>
      </c>
      <c r="D56" s="13">
        <v>1074374</v>
      </c>
      <c r="E56" s="13">
        <v>507241.66</v>
      </c>
      <c r="F56" s="266">
        <f t="shared" si="0"/>
        <v>47.212763897860519</v>
      </c>
      <c r="G56" s="267">
        <f t="shared" si="1"/>
        <v>47.212763897860519</v>
      </c>
    </row>
    <row r="57" spans="1:7" x14ac:dyDescent="0.25">
      <c r="A57" s="224" t="s">
        <v>202</v>
      </c>
      <c r="B57" s="213" t="s">
        <v>334</v>
      </c>
      <c r="C57" s="11">
        <v>61400</v>
      </c>
      <c r="D57" s="13">
        <v>334644</v>
      </c>
      <c r="E57" s="13">
        <v>277326</v>
      </c>
      <c r="F57" s="266">
        <f t="shared" si="0"/>
        <v>451.67100977198692</v>
      </c>
      <c r="G57" s="267">
        <f t="shared" si="1"/>
        <v>82.871947502420483</v>
      </c>
    </row>
    <row r="58" spans="1:7" ht="26.4" x14ac:dyDescent="0.25">
      <c r="A58" s="226" t="s">
        <v>820</v>
      </c>
      <c r="B58" s="221" t="s">
        <v>821</v>
      </c>
      <c r="C58" s="13">
        <v>48000</v>
      </c>
      <c r="D58" s="13">
        <v>48000</v>
      </c>
      <c r="E58" s="13">
        <v>0</v>
      </c>
      <c r="F58" s="266">
        <f t="shared" si="0"/>
        <v>0</v>
      </c>
      <c r="G58" s="267">
        <f t="shared" si="1"/>
        <v>0</v>
      </c>
    </row>
    <row r="59" spans="1:7" ht="26.4" x14ac:dyDescent="0.25">
      <c r="A59" s="224" t="s">
        <v>126</v>
      </c>
      <c r="B59" s="213" t="s">
        <v>323</v>
      </c>
      <c r="C59" s="11">
        <v>551000</v>
      </c>
      <c r="D59" s="13">
        <v>571000</v>
      </c>
      <c r="E59" s="13">
        <v>282965.39</v>
      </c>
      <c r="F59" s="266">
        <f t="shared" si="0"/>
        <v>51.354880217785848</v>
      </c>
      <c r="G59" s="267">
        <f t="shared" si="1"/>
        <v>49.556110332749562</v>
      </c>
    </row>
    <row r="60" spans="1:7" ht="39.6" x14ac:dyDescent="0.25">
      <c r="A60" s="224" t="s">
        <v>127</v>
      </c>
      <c r="B60" s="538" t="s">
        <v>823</v>
      </c>
      <c r="C60" s="11">
        <v>4939226</v>
      </c>
      <c r="D60" s="13">
        <v>5259402</v>
      </c>
      <c r="E60" s="13">
        <v>2101156.6</v>
      </c>
      <c r="F60" s="266">
        <f t="shared" si="0"/>
        <v>42.54019961832077</v>
      </c>
      <c r="G60" s="267">
        <f t="shared" si="1"/>
        <v>39.950484865009372</v>
      </c>
    </row>
    <row r="61" spans="1:7" ht="26.4" x14ac:dyDescent="0.25">
      <c r="A61" s="224" t="s">
        <v>203</v>
      </c>
      <c r="B61" s="213" t="s">
        <v>324</v>
      </c>
      <c r="C61" s="11">
        <v>401000</v>
      </c>
      <c r="D61" s="13">
        <v>1470000</v>
      </c>
      <c r="E61" s="13">
        <v>708718.7</v>
      </c>
      <c r="F61" s="266">
        <f t="shared" si="0"/>
        <v>176.73783042394012</v>
      </c>
      <c r="G61" s="267">
        <f t="shared" si="1"/>
        <v>48.212156462585028</v>
      </c>
    </row>
    <row r="62" spans="1:7" ht="26.4" x14ac:dyDescent="0.25">
      <c r="A62" s="224" t="s">
        <v>204</v>
      </c>
      <c r="B62" s="213" t="s">
        <v>325</v>
      </c>
      <c r="C62" s="11">
        <v>1480000</v>
      </c>
      <c r="D62" s="13">
        <v>1480000</v>
      </c>
      <c r="E62" s="13">
        <v>1029643.84</v>
      </c>
      <c r="F62" s="266">
        <f t="shared" si="0"/>
        <v>69.570529729729728</v>
      </c>
      <c r="G62" s="267">
        <f t="shared" si="1"/>
        <v>69.570529729729728</v>
      </c>
    </row>
    <row r="63" spans="1:7" ht="28.5" hidden="1" customHeight="1" x14ac:dyDescent="0.25">
      <c r="A63" s="224" t="s">
        <v>243</v>
      </c>
      <c r="B63" s="213" t="s">
        <v>244</v>
      </c>
      <c r="C63" s="11"/>
      <c r="D63" s="13"/>
      <c r="E63" s="13">
        <v>0</v>
      </c>
      <c r="F63" s="266" t="e">
        <f t="shared" si="0"/>
        <v>#DIV/0!</v>
      </c>
      <c r="G63" s="267" t="e">
        <f t="shared" si="1"/>
        <v>#DIV/0!</v>
      </c>
    </row>
    <row r="64" spans="1:7" ht="52.8" x14ac:dyDescent="0.25">
      <c r="A64" s="224" t="s">
        <v>205</v>
      </c>
      <c r="B64" s="213" t="s">
        <v>326</v>
      </c>
      <c r="C64" s="11">
        <v>0</v>
      </c>
      <c r="D64" s="13">
        <v>2077047</v>
      </c>
      <c r="E64" s="13">
        <v>1288500.7</v>
      </c>
      <c r="F64" s="266">
        <v>0</v>
      </c>
      <c r="G64" s="267">
        <f t="shared" si="1"/>
        <v>62.035221157730177</v>
      </c>
    </row>
    <row r="65" spans="1:7" x14ac:dyDescent="0.25">
      <c r="A65" s="224" t="s">
        <v>128</v>
      </c>
      <c r="B65" s="214" t="s">
        <v>226</v>
      </c>
      <c r="C65" s="11">
        <v>5431500</v>
      </c>
      <c r="D65" s="13">
        <v>5607710</v>
      </c>
      <c r="E65" s="13">
        <v>2360373.06</v>
      </c>
      <c r="F65" s="266">
        <f t="shared" si="0"/>
        <v>43.457112399889539</v>
      </c>
      <c r="G65" s="267">
        <f t="shared" si="1"/>
        <v>42.091567859250929</v>
      </c>
    </row>
    <row r="66" spans="1:7" ht="92.4" hidden="1" x14ac:dyDescent="0.25">
      <c r="A66" s="224" t="s">
        <v>206</v>
      </c>
      <c r="B66" s="213" t="s">
        <v>430</v>
      </c>
      <c r="C66" s="11"/>
      <c r="D66" s="13"/>
      <c r="E66" s="13">
        <v>0</v>
      </c>
      <c r="F66" s="266" t="e">
        <f t="shared" si="0"/>
        <v>#DIV/0!</v>
      </c>
      <c r="G66" s="267" t="e">
        <f t="shared" si="1"/>
        <v>#DIV/0!</v>
      </c>
    </row>
    <row r="67" spans="1:7" ht="26.4" x14ac:dyDescent="0.25">
      <c r="A67" s="224" t="s">
        <v>207</v>
      </c>
      <c r="B67" s="213" t="s">
        <v>327</v>
      </c>
      <c r="C67" s="11">
        <v>181240</v>
      </c>
      <c r="D67" s="13">
        <v>221240</v>
      </c>
      <c r="E67" s="13">
        <v>77826.880000000005</v>
      </c>
      <c r="F67" s="266">
        <f t="shared" si="0"/>
        <v>42.941337453100864</v>
      </c>
      <c r="G67" s="267">
        <f t="shared" si="1"/>
        <v>35.177580907611642</v>
      </c>
    </row>
    <row r="68" spans="1:7" x14ac:dyDescent="0.25">
      <c r="A68" s="224" t="s">
        <v>208</v>
      </c>
      <c r="B68" s="213" t="s">
        <v>328</v>
      </c>
      <c r="C68" s="11">
        <v>100000</v>
      </c>
      <c r="D68" s="13">
        <v>182500</v>
      </c>
      <c r="E68" s="13">
        <v>82500</v>
      </c>
      <c r="F68" s="266">
        <f t="shared" si="0"/>
        <v>82.5</v>
      </c>
      <c r="G68" s="267">
        <f t="shared" si="1"/>
        <v>45.205479452054789</v>
      </c>
    </row>
    <row r="69" spans="1:7" ht="39.6" x14ac:dyDescent="0.25">
      <c r="A69" s="224" t="s">
        <v>209</v>
      </c>
      <c r="B69" s="213" t="s">
        <v>228</v>
      </c>
      <c r="C69" s="11">
        <v>0</v>
      </c>
      <c r="D69" s="13">
        <v>1425000</v>
      </c>
      <c r="E69" s="266">
        <v>0</v>
      </c>
      <c r="F69" s="266">
        <v>0</v>
      </c>
      <c r="G69" s="267">
        <f t="shared" si="1"/>
        <v>0</v>
      </c>
    </row>
    <row r="70" spans="1:7" ht="39.6" hidden="1" x14ac:dyDescent="0.25">
      <c r="A70" s="224" t="s">
        <v>450</v>
      </c>
      <c r="B70" s="213" t="s">
        <v>451</v>
      </c>
      <c r="C70" s="11"/>
      <c r="D70" s="13"/>
      <c r="E70" s="266">
        <v>0</v>
      </c>
      <c r="F70" s="266" t="e">
        <f t="shared" si="0"/>
        <v>#DIV/0!</v>
      </c>
      <c r="G70" s="267" t="e">
        <f t="shared" si="1"/>
        <v>#DIV/0!</v>
      </c>
    </row>
    <row r="71" spans="1:7" ht="26.4" x14ac:dyDescent="0.25">
      <c r="A71" s="224" t="s">
        <v>210</v>
      </c>
      <c r="B71" s="213" t="s">
        <v>432</v>
      </c>
      <c r="C71" s="11">
        <v>2000</v>
      </c>
      <c r="D71" s="13">
        <v>2000</v>
      </c>
      <c r="E71" s="266">
        <v>0</v>
      </c>
      <c r="F71" s="266">
        <f t="shared" si="0"/>
        <v>0</v>
      </c>
      <c r="G71" s="267">
        <f t="shared" si="1"/>
        <v>0</v>
      </c>
    </row>
    <row r="72" spans="1:7" ht="26.4" x14ac:dyDescent="0.25">
      <c r="A72" s="224" t="s">
        <v>245</v>
      </c>
      <c r="B72" s="213" t="s">
        <v>433</v>
      </c>
      <c r="C72" s="11">
        <v>15000</v>
      </c>
      <c r="D72" s="13">
        <v>15000</v>
      </c>
      <c r="E72" s="266">
        <v>0</v>
      </c>
      <c r="F72" s="266">
        <f t="shared" si="0"/>
        <v>0</v>
      </c>
      <c r="G72" s="267">
        <f t="shared" si="1"/>
        <v>0</v>
      </c>
    </row>
    <row r="73" spans="1:7" ht="26.4" x14ac:dyDescent="0.25">
      <c r="A73" s="224" t="s">
        <v>211</v>
      </c>
      <c r="B73" s="213" t="s">
        <v>330</v>
      </c>
      <c r="C73" s="11">
        <v>30000</v>
      </c>
      <c r="D73" s="13">
        <v>30000</v>
      </c>
      <c r="E73" s="13">
        <v>24000</v>
      </c>
      <c r="F73" s="266">
        <f t="shared" si="0"/>
        <v>80</v>
      </c>
      <c r="G73" s="267">
        <f t="shared" si="1"/>
        <v>80</v>
      </c>
    </row>
    <row r="74" spans="1:7" ht="26.4" x14ac:dyDescent="0.25">
      <c r="A74" s="224" t="s">
        <v>352</v>
      </c>
      <c r="B74" s="37" t="s">
        <v>353</v>
      </c>
      <c r="C74" s="11">
        <v>47000</v>
      </c>
      <c r="D74" s="13">
        <v>82000</v>
      </c>
      <c r="E74" s="13">
        <v>18216.77</v>
      </c>
      <c r="F74" s="266">
        <f t="shared" si="0"/>
        <v>38.759085106382976</v>
      </c>
      <c r="G74" s="267">
        <f t="shared" si="1"/>
        <v>22.215573170731709</v>
      </c>
    </row>
    <row r="75" spans="1:7" ht="39.6" x14ac:dyDescent="0.25">
      <c r="A75" s="224" t="s">
        <v>361</v>
      </c>
      <c r="B75" s="37" t="s">
        <v>362</v>
      </c>
      <c r="C75" s="11">
        <v>65000</v>
      </c>
      <c r="D75" s="13">
        <v>235000</v>
      </c>
      <c r="E75" s="13">
        <v>35069</v>
      </c>
      <c r="F75" s="266">
        <f t="shared" si="0"/>
        <v>53.952307692307691</v>
      </c>
      <c r="G75" s="267">
        <f t="shared" si="1"/>
        <v>14.922978723404256</v>
      </c>
    </row>
    <row r="76" spans="1:7" x14ac:dyDescent="0.25">
      <c r="A76" s="224" t="s">
        <v>212</v>
      </c>
      <c r="B76" s="213" t="s">
        <v>331</v>
      </c>
      <c r="C76" s="11">
        <v>16800</v>
      </c>
      <c r="D76" s="13">
        <v>16800</v>
      </c>
      <c r="E76" s="13">
        <v>5000</v>
      </c>
      <c r="F76" s="266">
        <f t="shared" si="0"/>
        <v>29.761904761904763</v>
      </c>
      <c r="G76" s="267">
        <f t="shared" si="1"/>
        <v>29.761904761904763</v>
      </c>
    </row>
    <row r="77" spans="1:7" ht="26.4" x14ac:dyDescent="0.25">
      <c r="A77" s="224" t="s">
        <v>692</v>
      </c>
      <c r="B77" s="215" t="s">
        <v>693</v>
      </c>
      <c r="C77" s="11">
        <v>0</v>
      </c>
      <c r="D77" s="13">
        <v>80000</v>
      </c>
      <c r="E77" s="13">
        <v>31200</v>
      </c>
      <c r="F77" s="266">
        <v>0</v>
      </c>
      <c r="G77" s="267">
        <f t="shared" ref="G77:G80" si="2">E77/D77*100</f>
        <v>39</v>
      </c>
    </row>
    <row r="78" spans="1:7" x14ac:dyDescent="0.25">
      <c r="A78" s="224" t="s">
        <v>640</v>
      </c>
      <c r="B78" s="215" t="s">
        <v>641</v>
      </c>
      <c r="C78" s="11">
        <v>0</v>
      </c>
      <c r="D78" s="13">
        <v>55000</v>
      </c>
      <c r="E78" s="13">
        <v>24999.9</v>
      </c>
      <c r="F78" s="266">
        <v>0</v>
      </c>
      <c r="G78" s="267">
        <f t="shared" si="2"/>
        <v>45.454363636363638</v>
      </c>
    </row>
    <row r="79" spans="1:7" ht="26.4" x14ac:dyDescent="0.25">
      <c r="A79" s="224" t="s">
        <v>340</v>
      </c>
      <c r="B79" s="215" t="s">
        <v>824</v>
      </c>
      <c r="C79" s="11">
        <v>350090</v>
      </c>
      <c r="D79" s="13">
        <v>350090</v>
      </c>
      <c r="E79" s="13">
        <v>120967.67</v>
      </c>
      <c r="F79" s="266">
        <f t="shared" ref="F79:F80" si="3">E79/C79*100</f>
        <v>34.5533062926676</v>
      </c>
      <c r="G79" s="267">
        <f t="shared" si="2"/>
        <v>34.5533062926676</v>
      </c>
    </row>
    <row r="80" spans="1:7" ht="13.8" thickBot="1" x14ac:dyDescent="0.3">
      <c r="A80" s="224" t="s">
        <v>431</v>
      </c>
      <c r="B80" s="215" t="s">
        <v>434</v>
      </c>
      <c r="C80" s="11">
        <v>100000</v>
      </c>
      <c r="D80" s="13">
        <v>100000</v>
      </c>
      <c r="E80" s="13">
        <v>0</v>
      </c>
      <c r="F80" s="266">
        <f t="shared" si="3"/>
        <v>0</v>
      </c>
      <c r="G80" s="267">
        <f t="shared" si="2"/>
        <v>0</v>
      </c>
    </row>
    <row r="81" spans="1:7" hidden="1" x14ac:dyDescent="0.25">
      <c r="A81" s="224"/>
      <c r="B81" s="12"/>
      <c r="C81" s="11"/>
      <c r="D81" s="13"/>
      <c r="E81" s="13">
        <v>0</v>
      </c>
      <c r="F81" s="13">
        <v>0</v>
      </c>
      <c r="G81" s="13">
        <v>0</v>
      </c>
    </row>
    <row r="82" spans="1:7" ht="13.8" hidden="1" thickBot="1" x14ac:dyDescent="0.3">
      <c r="A82" s="276"/>
      <c r="B82" s="275"/>
      <c r="C82" s="269"/>
      <c r="D82" s="35"/>
      <c r="E82" s="35">
        <v>0</v>
      </c>
      <c r="F82" s="35">
        <v>0</v>
      </c>
      <c r="G82" s="35">
        <v>0</v>
      </c>
    </row>
    <row r="83" spans="1:7" ht="13.8" thickBot="1" x14ac:dyDescent="0.3">
      <c r="A83" s="251"/>
      <c r="B83" s="21" t="s">
        <v>54</v>
      </c>
      <c r="C83" s="252">
        <f>C12+C13+C14+C15+C16+C17+C18+C19+C20+C21+C22+C23+C24+C25+C26+C27+C28+C29+C30+C31+C32+C33+C34+C35+C36+C37+C38+C39+C40+C41+C42+C43+C44+C45+C46+C47+C48+C49+C50+C51+C52+C53+C54+C55+C56+C57+C58+C59+C60+C61+C62+C63+C64+C65+C66+C67+C68+C69+C70+C71+C72+C73+C74+C75+C76+C77+C78+C79+C80</f>
        <v>213538282</v>
      </c>
      <c r="D83" s="252">
        <f t="shared" ref="D83:E83" si="4">D12+D13+D14+D15+D16+D17+D18+D19+D20+D21+D22+D23+D24+D25+D26+D27+D28+D29+D30+D31+D32+D33+D34+D35+D36+D37+D38+D39+D40+D41+D42+D43+D44+D45+D46+D47+D48+D49+D50+D51+D52+D53+D54+D55+D56+D57+D58+D59+D60+D61+D62+D63+D64+D65+D66+D67+D68+D69+D70+D71+D72+D73+D74+D75+D76+D77+D78+D79+D80</f>
        <v>233444986.79999998</v>
      </c>
      <c r="E83" s="252">
        <f t="shared" si="4"/>
        <v>120542717.72000003</v>
      </c>
      <c r="F83" s="585">
        <f t="shared" ref="F83" si="5">E83/C83*100</f>
        <v>56.450167431805056</v>
      </c>
      <c r="G83" s="586">
        <f t="shared" ref="G83" si="6">E83/D83*100</f>
        <v>51.636455925812172</v>
      </c>
    </row>
    <row r="84" spans="1:7" ht="39.6" hidden="1" x14ac:dyDescent="0.25">
      <c r="A84" s="263" t="s">
        <v>213</v>
      </c>
      <c r="B84" s="274" t="s">
        <v>184</v>
      </c>
      <c r="C84" s="273">
        <v>0</v>
      </c>
      <c r="D84" s="265">
        <v>0</v>
      </c>
      <c r="E84" s="265">
        <v>0</v>
      </c>
      <c r="F84" s="249" t="e">
        <f t="shared" ref="F84:F87" si="7">E84/C84*100</f>
        <v>#DIV/0!</v>
      </c>
      <c r="G84" s="250" t="e">
        <f t="shared" ref="G84:G87" si="8">E84/D84*100</f>
        <v>#DIV/0!</v>
      </c>
    </row>
    <row r="85" spans="1:7" ht="13.5" hidden="1" customHeight="1" x14ac:dyDescent="0.25">
      <c r="A85" s="228" t="s">
        <v>214</v>
      </c>
      <c r="B85" s="12" t="s">
        <v>185</v>
      </c>
      <c r="C85" s="11">
        <v>0</v>
      </c>
      <c r="D85" s="13">
        <v>0</v>
      </c>
      <c r="E85" s="13">
        <v>0</v>
      </c>
      <c r="F85" s="266">
        <v>0</v>
      </c>
      <c r="G85" s="227" t="e">
        <f t="shared" si="8"/>
        <v>#DIV/0!</v>
      </c>
    </row>
    <row r="86" spans="1:7" ht="40.200000000000003" thickBot="1" x14ac:dyDescent="0.3">
      <c r="A86" s="246" t="s">
        <v>215</v>
      </c>
      <c r="B86" s="275" t="s">
        <v>186</v>
      </c>
      <c r="C86" s="269">
        <v>0</v>
      </c>
      <c r="D86" s="35">
        <v>500000</v>
      </c>
      <c r="E86" s="35">
        <v>500000</v>
      </c>
      <c r="F86" s="266">
        <v>0</v>
      </c>
      <c r="G86" s="262">
        <f t="shared" si="8"/>
        <v>100</v>
      </c>
    </row>
    <row r="87" spans="1:7" ht="13.8" thickBot="1" x14ac:dyDescent="0.3">
      <c r="A87" s="251"/>
      <c r="B87" s="21" t="s">
        <v>55</v>
      </c>
      <c r="C87" s="261">
        <f>C83+C84+C85+C86</f>
        <v>213538282</v>
      </c>
      <c r="D87" s="261">
        <f t="shared" ref="D87:E87" si="9">D83+D84+D85+D86</f>
        <v>233944986.79999998</v>
      </c>
      <c r="E87" s="261">
        <f t="shared" si="9"/>
        <v>121042717.72000003</v>
      </c>
      <c r="F87" s="253">
        <f t="shared" si="7"/>
        <v>56.684317484581072</v>
      </c>
      <c r="G87" s="254">
        <f t="shared" si="8"/>
        <v>51.739821133025465</v>
      </c>
    </row>
    <row r="88" spans="1:7" s="20" customFormat="1" ht="19.95" customHeight="1" thickBot="1" x14ac:dyDescent="0.3">
      <c r="A88" s="653" t="s">
        <v>3</v>
      </c>
      <c r="B88" s="654"/>
      <c r="C88" s="654"/>
      <c r="D88" s="654"/>
      <c r="E88" s="654"/>
      <c r="F88" s="654"/>
      <c r="G88" s="655"/>
    </row>
    <row r="89" spans="1:7" ht="25.95" customHeight="1" thickBot="1" x14ac:dyDescent="0.3">
      <c r="A89" s="656" t="s">
        <v>80</v>
      </c>
      <c r="B89" s="657"/>
      <c r="C89" s="657"/>
      <c r="D89" s="657"/>
      <c r="E89" s="657"/>
      <c r="F89" s="657"/>
      <c r="G89" s="658"/>
    </row>
    <row r="90" spans="1:7" ht="66" x14ac:dyDescent="0.25">
      <c r="A90" s="263" t="s">
        <v>190</v>
      </c>
      <c r="B90" s="274" t="s">
        <v>229</v>
      </c>
      <c r="C90" s="273">
        <v>0</v>
      </c>
      <c r="D90" s="265">
        <v>20000</v>
      </c>
      <c r="E90" s="265">
        <v>19200</v>
      </c>
      <c r="F90" s="266">
        <v>0</v>
      </c>
      <c r="G90" s="225">
        <f t="shared" ref="G90:G143" si="10">E90/D90*100</f>
        <v>96</v>
      </c>
    </row>
    <row r="91" spans="1:7" ht="39.6" x14ac:dyDescent="0.25">
      <c r="A91" s="228" t="s">
        <v>397</v>
      </c>
      <c r="B91" s="223" t="s">
        <v>487</v>
      </c>
      <c r="C91" s="11">
        <v>0</v>
      </c>
      <c r="D91" s="13">
        <v>57500</v>
      </c>
      <c r="E91" s="13">
        <v>55900</v>
      </c>
      <c r="F91" s="266">
        <v>0</v>
      </c>
      <c r="G91" s="225">
        <f t="shared" si="10"/>
        <v>97.217391304347828</v>
      </c>
    </row>
    <row r="92" spans="1:7" ht="36.75" hidden="1" customHeight="1" x14ac:dyDescent="0.25">
      <c r="A92" s="228" t="s">
        <v>123</v>
      </c>
      <c r="B92" s="12" t="s">
        <v>219</v>
      </c>
      <c r="C92" s="11">
        <v>0</v>
      </c>
      <c r="D92" s="13"/>
      <c r="E92" s="13"/>
      <c r="F92" s="266">
        <v>0</v>
      </c>
      <c r="G92" s="225" t="e">
        <f t="shared" si="10"/>
        <v>#DIV/0!</v>
      </c>
    </row>
    <row r="93" spans="1:7" ht="26.4" hidden="1" x14ac:dyDescent="0.25">
      <c r="A93" s="228" t="s">
        <v>401</v>
      </c>
      <c r="B93" s="213" t="s">
        <v>400</v>
      </c>
      <c r="C93" s="11">
        <v>0</v>
      </c>
      <c r="D93" s="13"/>
      <c r="E93" s="13"/>
      <c r="F93" s="266">
        <v>0</v>
      </c>
      <c r="G93" s="225" t="e">
        <f t="shared" si="10"/>
        <v>#DIV/0!</v>
      </c>
    </row>
    <row r="94" spans="1:7" ht="26.4" hidden="1" x14ac:dyDescent="0.25">
      <c r="A94" s="228" t="s">
        <v>443</v>
      </c>
      <c r="B94" s="221" t="s">
        <v>438</v>
      </c>
      <c r="C94" s="11">
        <v>0</v>
      </c>
      <c r="D94" s="13"/>
      <c r="E94" s="13"/>
      <c r="F94" s="266">
        <v>0</v>
      </c>
      <c r="G94" s="225" t="e">
        <f t="shared" si="10"/>
        <v>#DIV/0!</v>
      </c>
    </row>
    <row r="95" spans="1:7" ht="52.8" hidden="1" x14ac:dyDescent="0.25">
      <c r="A95" s="228" t="s">
        <v>192</v>
      </c>
      <c r="B95" s="215" t="s">
        <v>220</v>
      </c>
      <c r="C95" s="11">
        <v>0</v>
      </c>
      <c r="D95" s="13"/>
      <c r="E95" s="13"/>
      <c r="F95" s="266">
        <v>0</v>
      </c>
      <c r="G95" s="225" t="e">
        <f t="shared" si="10"/>
        <v>#DIV/0!</v>
      </c>
    </row>
    <row r="96" spans="1:7" ht="79.2" hidden="1" x14ac:dyDescent="0.25">
      <c r="A96" s="228" t="s">
        <v>448</v>
      </c>
      <c r="B96" s="215" t="s">
        <v>449</v>
      </c>
      <c r="C96" s="11">
        <v>0</v>
      </c>
      <c r="D96" s="13"/>
      <c r="E96" s="13"/>
      <c r="F96" s="266">
        <v>0</v>
      </c>
      <c r="G96" s="225" t="e">
        <f t="shared" si="10"/>
        <v>#DIV/0!</v>
      </c>
    </row>
    <row r="97" spans="1:7" ht="26.4" hidden="1" x14ac:dyDescent="0.25">
      <c r="A97" s="228" t="s">
        <v>193</v>
      </c>
      <c r="B97" s="215" t="s">
        <v>221</v>
      </c>
      <c r="C97" s="11"/>
      <c r="D97" s="13"/>
      <c r="E97" s="13"/>
      <c r="F97" s="266">
        <v>0</v>
      </c>
      <c r="G97" s="225" t="e">
        <f t="shared" si="10"/>
        <v>#DIV/0!</v>
      </c>
    </row>
    <row r="98" spans="1:7" hidden="1" x14ac:dyDescent="0.25">
      <c r="A98" s="228" t="s">
        <v>194</v>
      </c>
      <c r="B98" s="215" t="s">
        <v>222</v>
      </c>
      <c r="C98" s="11"/>
      <c r="D98" s="13"/>
      <c r="E98" s="13"/>
      <c r="F98" s="266">
        <v>0</v>
      </c>
      <c r="G98" s="225" t="e">
        <f t="shared" si="10"/>
        <v>#DIV/0!</v>
      </c>
    </row>
    <row r="99" spans="1:7" ht="52.8" hidden="1" x14ac:dyDescent="0.25">
      <c r="A99" s="228" t="s">
        <v>457</v>
      </c>
      <c r="B99" s="215" t="s">
        <v>458</v>
      </c>
      <c r="C99" s="11">
        <v>0</v>
      </c>
      <c r="D99" s="13"/>
      <c r="E99" s="13"/>
      <c r="F99" s="266">
        <v>0</v>
      </c>
      <c r="G99" s="225" t="e">
        <f t="shared" si="10"/>
        <v>#DIV/0!</v>
      </c>
    </row>
    <row r="100" spans="1:7" ht="52.8" hidden="1" x14ac:dyDescent="0.25">
      <c r="A100" s="228" t="s">
        <v>623</v>
      </c>
      <c r="B100" s="222" t="s">
        <v>625</v>
      </c>
      <c r="C100" s="11">
        <v>0</v>
      </c>
      <c r="D100" s="13"/>
      <c r="E100" s="13"/>
      <c r="F100" s="266">
        <v>0</v>
      </c>
      <c r="G100" s="225" t="e">
        <f t="shared" si="10"/>
        <v>#DIV/0!</v>
      </c>
    </row>
    <row r="101" spans="1:7" ht="26.4" hidden="1" x14ac:dyDescent="0.25">
      <c r="A101" s="228" t="s">
        <v>195</v>
      </c>
      <c r="B101" s="215" t="s">
        <v>223</v>
      </c>
      <c r="C101" s="11"/>
      <c r="D101" s="13"/>
      <c r="E101" s="13"/>
      <c r="F101" s="266">
        <v>0</v>
      </c>
      <c r="G101" s="225" t="e">
        <f t="shared" si="10"/>
        <v>#DIV/0!</v>
      </c>
    </row>
    <row r="102" spans="1:7" hidden="1" x14ac:dyDescent="0.25">
      <c r="A102" s="228" t="s">
        <v>200</v>
      </c>
      <c r="B102" s="215" t="s">
        <v>230</v>
      </c>
      <c r="C102" s="11"/>
      <c r="D102" s="13"/>
      <c r="E102" s="13"/>
      <c r="F102" s="266">
        <v>0</v>
      </c>
      <c r="G102" s="225" t="e">
        <f t="shared" si="10"/>
        <v>#DIV/0!</v>
      </c>
    </row>
    <row r="103" spans="1:7" ht="52.8" hidden="1" x14ac:dyDescent="0.25">
      <c r="A103" s="228" t="s">
        <v>411</v>
      </c>
      <c r="B103" s="213" t="s">
        <v>435</v>
      </c>
      <c r="C103" s="11"/>
      <c r="D103" s="13"/>
      <c r="E103" s="13"/>
      <c r="F103" s="266">
        <v>0</v>
      </c>
      <c r="G103" s="225" t="e">
        <f t="shared" si="10"/>
        <v>#DIV/0!</v>
      </c>
    </row>
    <row r="104" spans="1:7" x14ac:dyDescent="0.25">
      <c r="A104" s="228" t="s">
        <v>191</v>
      </c>
      <c r="B104" s="213" t="s">
        <v>319</v>
      </c>
      <c r="C104" s="11">
        <v>0</v>
      </c>
      <c r="D104" s="13">
        <v>131600</v>
      </c>
      <c r="E104" s="13">
        <v>131500</v>
      </c>
      <c r="F104" s="266">
        <v>0</v>
      </c>
      <c r="G104" s="225">
        <f t="shared" si="10"/>
        <v>99.924012158054708</v>
      </c>
    </row>
    <row r="105" spans="1:7" ht="39.6" x14ac:dyDescent="0.25">
      <c r="A105" s="224" t="s">
        <v>401</v>
      </c>
      <c r="B105" s="539" t="s">
        <v>825</v>
      </c>
      <c r="C105" s="11">
        <v>0</v>
      </c>
      <c r="D105" s="13">
        <v>81465</v>
      </c>
      <c r="E105" s="13">
        <v>46464.98</v>
      </c>
      <c r="F105" s="266">
        <v>0</v>
      </c>
      <c r="G105" s="225">
        <f t="shared" si="10"/>
        <v>57.036739704167438</v>
      </c>
    </row>
    <row r="106" spans="1:7" ht="39.6" hidden="1" x14ac:dyDescent="0.25">
      <c r="A106" s="224" t="s">
        <v>403</v>
      </c>
      <c r="B106" s="221" t="s">
        <v>439</v>
      </c>
      <c r="C106" s="11">
        <v>0</v>
      </c>
      <c r="D106" s="13"/>
      <c r="E106" s="13"/>
      <c r="F106" s="266">
        <v>0</v>
      </c>
      <c r="G106" s="225" t="e">
        <f t="shared" si="10"/>
        <v>#DIV/0!</v>
      </c>
    </row>
    <row r="107" spans="1:7" ht="26.4" x14ac:dyDescent="0.25">
      <c r="A107" s="224" t="s">
        <v>406</v>
      </c>
      <c r="B107" s="223" t="s">
        <v>332</v>
      </c>
      <c r="C107" s="11">
        <v>0</v>
      </c>
      <c r="D107" s="13">
        <v>36000</v>
      </c>
      <c r="E107" s="13">
        <v>33876</v>
      </c>
      <c r="F107" s="266">
        <v>0</v>
      </c>
      <c r="G107" s="225">
        <f t="shared" si="10"/>
        <v>94.1</v>
      </c>
    </row>
    <row r="108" spans="1:7" ht="26.4" x14ac:dyDescent="0.25">
      <c r="A108" s="224" t="s">
        <v>410</v>
      </c>
      <c r="B108" s="213" t="s">
        <v>417</v>
      </c>
      <c r="C108" s="11">
        <v>0</v>
      </c>
      <c r="D108" s="13">
        <v>18400</v>
      </c>
      <c r="E108" s="13">
        <v>18390</v>
      </c>
      <c r="F108" s="266">
        <v>0</v>
      </c>
      <c r="G108" s="225">
        <f t="shared" si="10"/>
        <v>99.945652173913047</v>
      </c>
    </row>
    <row r="109" spans="1:7" ht="79.2" x14ac:dyDescent="0.25">
      <c r="A109" s="224" t="s">
        <v>844</v>
      </c>
      <c r="B109" s="324" t="s">
        <v>846</v>
      </c>
      <c r="C109" s="11">
        <v>0</v>
      </c>
      <c r="D109" s="13">
        <v>112712</v>
      </c>
      <c r="E109" s="13">
        <v>0</v>
      </c>
      <c r="F109" s="266">
        <v>0</v>
      </c>
      <c r="G109" s="225">
        <f t="shared" si="10"/>
        <v>0</v>
      </c>
    </row>
    <row r="110" spans="1:7" ht="79.2" x14ac:dyDescent="0.25">
      <c r="A110" s="224" t="s">
        <v>845</v>
      </c>
      <c r="B110" s="324" t="s">
        <v>847</v>
      </c>
      <c r="C110" s="11">
        <v>0</v>
      </c>
      <c r="D110" s="13">
        <v>1014400</v>
      </c>
      <c r="E110" s="13">
        <v>0</v>
      </c>
      <c r="F110" s="266">
        <v>0</v>
      </c>
      <c r="G110" s="225">
        <f t="shared" si="10"/>
        <v>0</v>
      </c>
    </row>
    <row r="111" spans="1:7" ht="92.4" x14ac:dyDescent="0.25">
      <c r="A111" s="228" t="s">
        <v>767</v>
      </c>
      <c r="B111" s="323" t="s">
        <v>768</v>
      </c>
      <c r="C111" s="11">
        <v>0</v>
      </c>
      <c r="D111" s="13">
        <v>99935.2</v>
      </c>
      <c r="E111" s="13">
        <v>99935.2</v>
      </c>
      <c r="F111" s="266">
        <v>0</v>
      </c>
      <c r="G111" s="225">
        <f t="shared" si="10"/>
        <v>100</v>
      </c>
    </row>
    <row r="112" spans="1:7" ht="92.4" x14ac:dyDescent="0.25">
      <c r="A112" s="228" t="s">
        <v>759</v>
      </c>
      <c r="B112" s="324" t="s">
        <v>760</v>
      </c>
      <c r="C112" s="11">
        <v>0</v>
      </c>
      <c r="D112" s="13">
        <v>1269793.33</v>
      </c>
      <c r="E112" s="13">
        <v>1269793.33</v>
      </c>
      <c r="F112" s="266">
        <v>0</v>
      </c>
      <c r="G112" s="225">
        <f t="shared" si="10"/>
        <v>100</v>
      </c>
    </row>
    <row r="113" spans="1:7" x14ac:dyDescent="0.25">
      <c r="A113" s="228" t="s">
        <v>885</v>
      </c>
      <c r="B113" s="324" t="s">
        <v>886</v>
      </c>
      <c r="C113" s="11">
        <v>0</v>
      </c>
      <c r="D113" s="13">
        <v>835000</v>
      </c>
      <c r="E113" s="13">
        <v>0</v>
      </c>
      <c r="F113" s="266">
        <v>0</v>
      </c>
      <c r="G113" s="225">
        <f t="shared" si="10"/>
        <v>0</v>
      </c>
    </row>
    <row r="114" spans="1:7" ht="52.8" x14ac:dyDescent="0.25">
      <c r="A114" s="228" t="s">
        <v>756</v>
      </c>
      <c r="B114" s="324" t="s">
        <v>757</v>
      </c>
      <c r="C114" s="11">
        <v>0</v>
      </c>
      <c r="D114" s="13">
        <v>1387900</v>
      </c>
      <c r="E114" s="13">
        <v>1173645.04</v>
      </c>
      <c r="F114" s="266">
        <v>0</v>
      </c>
      <c r="G114" s="225">
        <f t="shared" si="10"/>
        <v>84.56265148785937</v>
      </c>
    </row>
    <row r="115" spans="1:7" ht="26.4" hidden="1" x14ac:dyDescent="0.25">
      <c r="A115" s="228" t="s">
        <v>412</v>
      </c>
      <c r="B115" s="325" t="s">
        <v>419</v>
      </c>
      <c r="C115" s="11">
        <v>0</v>
      </c>
      <c r="D115" s="13"/>
      <c r="E115" s="13"/>
      <c r="F115" s="266">
        <v>0</v>
      </c>
      <c r="G115" s="225" t="e">
        <f t="shared" si="10"/>
        <v>#DIV/0!</v>
      </c>
    </row>
    <row r="116" spans="1:7" ht="39.6" x14ac:dyDescent="0.25">
      <c r="A116" s="228" t="s">
        <v>413</v>
      </c>
      <c r="B116" s="544" t="s">
        <v>848</v>
      </c>
      <c r="C116" s="11">
        <v>0</v>
      </c>
      <c r="D116" s="13">
        <v>372520</v>
      </c>
      <c r="E116" s="13">
        <v>113781.75999999999</v>
      </c>
      <c r="F116" s="266">
        <v>0</v>
      </c>
      <c r="G116" s="225">
        <f t="shared" si="10"/>
        <v>30.543798990658217</v>
      </c>
    </row>
    <row r="117" spans="1:7" ht="303.60000000000002" x14ac:dyDescent="0.25">
      <c r="A117" s="228" t="s">
        <v>887</v>
      </c>
      <c r="B117" s="299" t="s">
        <v>888</v>
      </c>
      <c r="C117" s="11">
        <v>0</v>
      </c>
      <c r="D117" s="13">
        <v>8114734</v>
      </c>
      <c r="E117" s="13">
        <v>0</v>
      </c>
      <c r="F117" s="266">
        <v>0</v>
      </c>
      <c r="G117" s="225">
        <f t="shared" si="10"/>
        <v>0</v>
      </c>
    </row>
    <row r="118" spans="1:7" ht="39.6" hidden="1" x14ac:dyDescent="0.25">
      <c r="A118" s="228" t="s">
        <v>125</v>
      </c>
      <c r="B118" s="221" t="s">
        <v>600</v>
      </c>
      <c r="C118" s="11">
        <v>0</v>
      </c>
      <c r="D118" s="13"/>
      <c r="E118" s="13"/>
      <c r="F118" s="266">
        <v>0</v>
      </c>
      <c r="G118" s="225" t="e">
        <f t="shared" si="10"/>
        <v>#DIV/0!</v>
      </c>
    </row>
    <row r="119" spans="1:7" ht="26.4" x14ac:dyDescent="0.25">
      <c r="A119" s="228" t="s">
        <v>203</v>
      </c>
      <c r="B119" s="213" t="s">
        <v>324</v>
      </c>
      <c r="C119" s="11">
        <v>0</v>
      </c>
      <c r="D119" s="13">
        <v>170000</v>
      </c>
      <c r="E119" s="13">
        <v>0</v>
      </c>
      <c r="F119" s="266">
        <v>0</v>
      </c>
      <c r="G119" s="225">
        <f t="shared" si="10"/>
        <v>0</v>
      </c>
    </row>
    <row r="120" spans="1:7" ht="52.8" x14ac:dyDescent="0.25">
      <c r="A120" s="228" t="s">
        <v>205</v>
      </c>
      <c r="B120" s="326" t="s">
        <v>326</v>
      </c>
      <c r="C120" s="11">
        <v>0</v>
      </c>
      <c r="D120" s="13">
        <v>741000</v>
      </c>
      <c r="E120" s="13">
        <v>519750</v>
      </c>
      <c r="F120" s="266">
        <v>0</v>
      </c>
      <c r="G120" s="225">
        <f t="shared" si="10"/>
        <v>70.141700404858298</v>
      </c>
    </row>
    <row r="121" spans="1:7" x14ac:dyDescent="0.25">
      <c r="A121" s="228" t="s">
        <v>128</v>
      </c>
      <c r="B121" s="214" t="s">
        <v>231</v>
      </c>
      <c r="C121" s="11">
        <v>0</v>
      </c>
      <c r="D121" s="13">
        <v>145399</v>
      </c>
      <c r="E121" s="13">
        <v>82500</v>
      </c>
      <c r="F121" s="266">
        <v>0</v>
      </c>
      <c r="G121" s="225">
        <f t="shared" si="10"/>
        <v>56.740417747027152</v>
      </c>
    </row>
    <row r="122" spans="1:7" ht="26.4" x14ac:dyDescent="0.25">
      <c r="A122" s="228" t="s">
        <v>207</v>
      </c>
      <c r="B122" s="213" t="s">
        <v>327</v>
      </c>
      <c r="C122" s="11">
        <v>0</v>
      </c>
      <c r="D122" s="13">
        <v>80000</v>
      </c>
      <c r="E122" s="13">
        <v>80000</v>
      </c>
      <c r="F122" s="266">
        <v>0</v>
      </c>
      <c r="G122" s="225">
        <f t="shared" si="10"/>
        <v>100</v>
      </c>
    </row>
    <row r="123" spans="1:7" ht="79.2" hidden="1" x14ac:dyDescent="0.25">
      <c r="A123" s="228" t="s">
        <v>368</v>
      </c>
      <c r="B123" s="37" t="s">
        <v>369</v>
      </c>
      <c r="C123" s="11">
        <v>0</v>
      </c>
      <c r="D123" s="13"/>
      <c r="E123" s="13"/>
      <c r="F123" s="266">
        <v>0</v>
      </c>
      <c r="G123" s="225" t="e">
        <f t="shared" si="10"/>
        <v>#DIV/0!</v>
      </c>
    </row>
    <row r="124" spans="1:7" hidden="1" x14ac:dyDescent="0.25">
      <c r="A124" s="228" t="s">
        <v>208</v>
      </c>
      <c r="B124" s="215" t="s">
        <v>227</v>
      </c>
      <c r="C124" s="11">
        <v>0</v>
      </c>
      <c r="D124" s="13"/>
      <c r="E124" s="13"/>
      <c r="F124" s="266">
        <v>0</v>
      </c>
      <c r="G124" s="225" t="e">
        <f t="shared" si="10"/>
        <v>#DIV/0!</v>
      </c>
    </row>
    <row r="125" spans="1:7" ht="26.4" hidden="1" x14ac:dyDescent="0.25">
      <c r="A125" s="228" t="s">
        <v>262</v>
      </c>
      <c r="B125" s="215" t="s">
        <v>263</v>
      </c>
      <c r="C125" s="11"/>
      <c r="D125" s="13"/>
      <c r="E125" s="13"/>
      <c r="F125" s="266">
        <v>0</v>
      </c>
      <c r="G125" s="225" t="e">
        <f t="shared" si="10"/>
        <v>#DIV/0!</v>
      </c>
    </row>
    <row r="126" spans="1:7" hidden="1" x14ac:dyDescent="0.25">
      <c r="A126" s="228" t="s">
        <v>246</v>
      </c>
      <c r="B126" s="215" t="s">
        <v>247</v>
      </c>
      <c r="C126" s="11">
        <v>0</v>
      </c>
      <c r="D126" s="13"/>
      <c r="E126" s="13"/>
      <c r="F126" s="266">
        <v>0</v>
      </c>
      <c r="G126" s="225" t="e">
        <f t="shared" si="10"/>
        <v>#DIV/0!</v>
      </c>
    </row>
    <row r="127" spans="1:7" ht="34.5" hidden="1" customHeight="1" x14ac:dyDescent="0.25">
      <c r="A127" s="228" t="s">
        <v>629</v>
      </c>
      <c r="B127" s="215" t="s">
        <v>630</v>
      </c>
      <c r="C127" s="11"/>
      <c r="D127" s="13"/>
      <c r="E127" s="13"/>
      <c r="F127" s="266">
        <v>0</v>
      </c>
      <c r="G127" s="225" t="e">
        <f t="shared" si="10"/>
        <v>#DIV/0!</v>
      </c>
    </row>
    <row r="128" spans="1:7" ht="26.4" x14ac:dyDescent="0.25">
      <c r="A128" s="228" t="s">
        <v>250</v>
      </c>
      <c r="B128" s="215" t="s">
        <v>436</v>
      </c>
      <c r="C128" s="11">
        <v>0</v>
      </c>
      <c r="D128" s="13">
        <v>133211</v>
      </c>
      <c r="E128" s="13">
        <v>14210.53</v>
      </c>
      <c r="F128" s="266">
        <v>0</v>
      </c>
      <c r="G128" s="225">
        <f t="shared" si="10"/>
        <v>10.667685101080242</v>
      </c>
    </row>
    <row r="129" spans="1:7" ht="26.4" x14ac:dyDescent="0.25">
      <c r="A129" s="228" t="s">
        <v>216</v>
      </c>
      <c r="B129" s="213" t="s">
        <v>232</v>
      </c>
      <c r="C129" s="11">
        <v>0</v>
      </c>
      <c r="D129" s="13">
        <v>78000</v>
      </c>
      <c r="E129" s="13">
        <v>78000</v>
      </c>
      <c r="F129" s="266">
        <v>0</v>
      </c>
      <c r="G129" s="225">
        <f t="shared" si="10"/>
        <v>100</v>
      </c>
    </row>
    <row r="130" spans="1:7" ht="39.6" hidden="1" x14ac:dyDescent="0.25">
      <c r="A130" s="228" t="s">
        <v>248</v>
      </c>
      <c r="B130" s="215" t="s">
        <v>249</v>
      </c>
      <c r="C130" s="11"/>
      <c r="D130" s="13"/>
      <c r="E130" s="13"/>
      <c r="F130" s="266">
        <v>0</v>
      </c>
      <c r="G130" s="225" t="e">
        <f t="shared" si="10"/>
        <v>#DIV/0!</v>
      </c>
    </row>
    <row r="131" spans="1:7" ht="39.6" hidden="1" x14ac:dyDescent="0.25">
      <c r="A131" s="228" t="s">
        <v>217</v>
      </c>
      <c r="B131" s="213" t="s">
        <v>233</v>
      </c>
      <c r="C131" s="11">
        <v>0</v>
      </c>
      <c r="D131" s="13"/>
      <c r="E131" s="13"/>
      <c r="F131" s="266">
        <v>0</v>
      </c>
      <c r="G131" s="225" t="e">
        <f t="shared" si="10"/>
        <v>#DIV/0!</v>
      </c>
    </row>
    <row r="132" spans="1:7" ht="23.25" customHeight="1" x14ac:dyDescent="0.25">
      <c r="A132" s="228" t="s">
        <v>723</v>
      </c>
      <c r="B132" s="327" t="s">
        <v>780</v>
      </c>
      <c r="C132" s="11">
        <v>0</v>
      </c>
      <c r="D132" s="13">
        <v>64016660</v>
      </c>
      <c r="E132" s="13">
        <v>299998.3</v>
      </c>
      <c r="F132" s="266">
        <v>0</v>
      </c>
      <c r="G132" s="225">
        <f t="shared" si="10"/>
        <v>0.46862535471235145</v>
      </c>
    </row>
    <row r="133" spans="1:7" ht="39.6" hidden="1" x14ac:dyDescent="0.25">
      <c r="A133" s="228" t="s">
        <v>209</v>
      </c>
      <c r="B133" s="215" t="s">
        <v>228</v>
      </c>
      <c r="C133" s="11">
        <v>0</v>
      </c>
      <c r="D133" s="13"/>
      <c r="E133" s="13"/>
      <c r="F133" s="266" t="e">
        <f t="shared" ref="F133:F142" si="11">E133/C133*100</f>
        <v>#DIV/0!</v>
      </c>
      <c r="G133" s="225" t="e">
        <f t="shared" si="10"/>
        <v>#DIV/0!</v>
      </c>
    </row>
    <row r="134" spans="1:7" ht="26.4" x14ac:dyDescent="0.25">
      <c r="A134" s="228" t="s">
        <v>354</v>
      </c>
      <c r="B134" s="37" t="s">
        <v>437</v>
      </c>
      <c r="C134" s="11">
        <v>50000</v>
      </c>
      <c r="D134" s="13">
        <v>73000</v>
      </c>
      <c r="E134" s="13">
        <v>23000</v>
      </c>
      <c r="F134" s="266">
        <f t="shared" si="11"/>
        <v>46</v>
      </c>
      <c r="G134" s="225">
        <f t="shared" si="10"/>
        <v>31.506849315068493</v>
      </c>
    </row>
    <row r="135" spans="1:7" ht="52.8" x14ac:dyDescent="0.25">
      <c r="A135" s="228" t="s">
        <v>355</v>
      </c>
      <c r="B135" s="37" t="s">
        <v>356</v>
      </c>
      <c r="C135" s="11">
        <v>50000</v>
      </c>
      <c r="D135" s="13">
        <v>50000</v>
      </c>
      <c r="E135" s="13">
        <v>0</v>
      </c>
      <c r="F135" s="266">
        <f t="shared" si="11"/>
        <v>0</v>
      </c>
      <c r="G135" s="225">
        <f t="shared" si="10"/>
        <v>0</v>
      </c>
    </row>
    <row r="136" spans="1:7" ht="39.6" x14ac:dyDescent="0.25">
      <c r="A136" s="228" t="s">
        <v>361</v>
      </c>
      <c r="B136" s="326" t="s">
        <v>362</v>
      </c>
      <c r="C136" s="11">
        <v>0</v>
      </c>
      <c r="D136" s="13">
        <v>53000</v>
      </c>
      <c r="E136" s="13">
        <v>0</v>
      </c>
      <c r="F136" s="266">
        <v>0</v>
      </c>
      <c r="G136" s="225">
        <f t="shared" si="10"/>
        <v>0</v>
      </c>
    </row>
    <row r="137" spans="1:7" x14ac:dyDescent="0.25">
      <c r="A137" s="228" t="s">
        <v>640</v>
      </c>
      <c r="B137" s="328" t="s">
        <v>641</v>
      </c>
      <c r="C137" s="11">
        <v>0</v>
      </c>
      <c r="D137" s="13">
        <v>70000</v>
      </c>
      <c r="E137" s="13">
        <v>70000</v>
      </c>
      <c r="F137" s="266">
        <v>0</v>
      </c>
      <c r="G137" s="225">
        <f t="shared" si="10"/>
        <v>100</v>
      </c>
    </row>
    <row r="138" spans="1:7" ht="39.6" hidden="1" x14ac:dyDescent="0.25">
      <c r="A138" s="228" t="s">
        <v>361</v>
      </c>
      <c r="B138" s="37" t="s">
        <v>362</v>
      </c>
      <c r="C138" s="11">
        <v>0</v>
      </c>
      <c r="D138" s="13"/>
      <c r="E138" s="13"/>
      <c r="F138" s="266" t="e">
        <f t="shared" si="11"/>
        <v>#DIV/0!</v>
      </c>
      <c r="G138" s="225" t="e">
        <f t="shared" si="10"/>
        <v>#DIV/0!</v>
      </c>
    </row>
    <row r="139" spans="1:7" ht="26.4" x14ac:dyDescent="0.25">
      <c r="A139" s="228" t="s">
        <v>218</v>
      </c>
      <c r="B139" s="213" t="s">
        <v>234</v>
      </c>
      <c r="C139" s="11">
        <v>80000</v>
      </c>
      <c r="D139" s="13">
        <v>197982.98</v>
      </c>
      <c r="E139" s="13">
        <v>49600</v>
      </c>
      <c r="F139" s="266">
        <f t="shared" si="11"/>
        <v>62</v>
      </c>
      <c r="G139" s="225">
        <f t="shared" si="10"/>
        <v>25.052658566913177</v>
      </c>
    </row>
    <row r="140" spans="1:7" ht="26.4" hidden="1" x14ac:dyDescent="0.25">
      <c r="A140" s="228" t="s">
        <v>679</v>
      </c>
      <c r="B140" s="215" t="s">
        <v>781</v>
      </c>
      <c r="C140" s="11">
        <v>0</v>
      </c>
      <c r="D140" s="13"/>
      <c r="E140" s="13"/>
      <c r="F140" s="266" t="e">
        <f t="shared" si="11"/>
        <v>#DIV/0!</v>
      </c>
      <c r="G140" s="225" t="e">
        <f t="shared" si="10"/>
        <v>#DIV/0!</v>
      </c>
    </row>
    <row r="141" spans="1:7" ht="26.4" hidden="1" x14ac:dyDescent="0.25">
      <c r="A141" s="228" t="s">
        <v>698</v>
      </c>
      <c r="B141" s="12" t="s">
        <v>699</v>
      </c>
      <c r="C141" s="11">
        <v>0</v>
      </c>
      <c r="D141" s="13"/>
      <c r="E141" s="13"/>
      <c r="F141" s="266" t="e">
        <f t="shared" si="11"/>
        <v>#DIV/0!</v>
      </c>
      <c r="G141" s="225" t="e">
        <f t="shared" si="10"/>
        <v>#DIV/0!</v>
      </c>
    </row>
    <row r="142" spans="1:7" hidden="1" x14ac:dyDescent="0.25">
      <c r="A142" s="228" t="s">
        <v>214</v>
      </c>
      <c r="B142" s="213" t="s">
        <v>235</v>
      </c>
      <c r="C142" s="11">
        <v>0</v>
      </c>
      <c r="D142" s="13"/>
      <c r="E142" s="13"/>
      <c r="F142" s="266" t="e">
        <f t="shared" si="11"/>
        <v>#DIV/0!</v>
      </c>
      <c r="G142" s="225" t="e">
        <f t="shared" si="10"/>
        <v>#DIV/0!</v>
      </c>
    </row>
    <row r="143" spans="1:7" ht="40.200000000000003" thickBot="1" x14ac:dyDescent="0.3">
      <c r="A143" s="246" t="s">
        <v>215</v>
      </c>
      <c r="B143" s="268" t="s">
        <v>236</v>
      </c>
      <c r="C143" s="269">
        <v>0</v>
      </c>
      <c r="D143" s="35">
        <v>550000</v>
      </c>
      <c r="E143" s="35">
        <v>550000</v>
      </c>
      <c r="F143" s="266">
        <v>0</v>
      </c>
      <c r="G143" s="225">
        <f t="shared" si="10"/>
        <v>100</v>
      </c>
    </row>
    <row r="144" spans="1:7" ht="13.8" thickBot="1" x14ac:dyDescent="0.3">
      <c r="A144" s="251"/>
      <c r="B144" s="270" t="s">
        <v>34</v>
      </c>
      <c r="C144" s="271">
        <f>C90+C91+C92+C93+C96+C97+C99+C100+C98+C101+C102+C103+C104+C105+C106+C107+C108+C109+C110+C111+C112+C113+C114+C115+C116+C117+C118+C119+C120+C121+C122+C123+C124+C125+C126+C127+C128+C129+C130+C131+C132+C133+C134+C135+C136+C137+C138+C139+C140+C141+C142+C143</f>
        <v>180000</v>
      </c>
      <c r="D144" s="271">
        <f t="shared" ref="D144:E144" si="12">D90+D91+D92+D93+D96+D97+D99+D100+D98+D101+D102+D103+D104+D105+D106+D107+D108+D109+D110+D111+D112+D113+D114+D115+D116+D117+D118+D119+D120+D121+D122+D123+D124+D125+D126+D127+D128+D129+D130+D131+D132+D133+D134+D135+D136+D137+D138+D139+D140+D141+D142+D143</f>
        <v>79910212.510000005</v>
      </c>
      <c r="E144" s="271">
        <f t="shared" si="12"/>
        <v>4729545.1399999987</v>
      </c>
      <c r="F144" s="253">
        <f>E144/C144*100</f>
        <v>2627.5250777777769</v>
      </c>
      <c r="G144" s="254">
        <f>E144/D144*100</f>
        <v>5.9185740989089988</v>
      </c>
    </row>
    <row r="145" spans="1:7" s="18" customFormat="1" ht="13.8" thickBot="1" x14ac:dyDescent="0.3">
      <c r="A145" s="659" t="s">
        <v>79</v>
      </c>
      <c r="B145" s="660"/>
      <c r="C145" s="660"/>
      <c r="D145" s="660"/>
      <c r="E145" s="660"/>
      <c r="F145" s="660"/>
      <c r="G145" s="661"/>
    </row>
    <row r="146" spans="1:7" s="18" customFormat="1" ht="66" hidden="1" x14ac:dyDescent="0.25">
      <c r="A146" s="263" t="s">
        <v>190</v>
      </c>
      <c r="B146" s="274" t="s">
        <v>229</v>
      </c>
      <c r="C146" s="273">
        <v>0</v>
      </c>
      <c r="D146" s="265">
        <v>0</v>
      </c>
      <c r="E146" s="265">
        <v>0</v>
      </c>
      <c r="F146" s="266">
        <v>0</v>
      </c>
      <c r="G146" s="267" t="e">
        <f t="shared" ref="G146:G161" si="13">E146/D146*100</f>
        <v>#DIV/0!</v>
      </c>
    </row>
    <row r="147" spans="1:7" x14ac:dyDescent="0.25">
      <c r="A147" s="263" t="s">
        <v>123</v>
      </c>
      <c r="B147" s="272" t="s">
        <v>399</v>
      </c>
      <c r="C147" s="273">
        <v>516492</v>
      </c>
      <c r="D147" s="265">
        <v>1387550.8</v>
      </c>
      <c r="E147" s="265">
        <v>524059.78</v>
      </c>
      <c r="F147" s="266">
        <f t="shared" ref="F147:F161" si="14">E147/C147*100</f>
        <v>101.4652269541445</v>
      </c>
      <c r="G147" s="267">
        <f t="shared" si="13"/>
        <v>37.768691423766249</v>
      </c>
    </row>
    <row r="148" spans="1:7" ht="39.75" customHeight="1" x14ac:dyDescent="0.25">
      <c r="A148" s="228" t="s">
        <v>401</v>
      </c>
      <c r="B148" s="539" t="s">
        <v>825</v>
      </c>
      <c r="C148" s="11">
        <v>89318</v>
      </c>
      <c r="D148" s="13">
        <v>199970.75</v>
      </c>
      <c r="E148" s="13">
        <v>81319.7</v>
      </c>
      <c r="F148" s="266">
        <f t="shared" si="14"/>
        <v>91.045142076625083</v>
      </c>
      <c r="G148" s="267">
        <f t="shared" si="13"/>
        <v>40.665797372865782</v>
      </c>
    </row>
    <row r="149" spans="1:7" ht="35.25" customHeight="1" x14ac:dyDescent="0.25">
      <c r="A149" s="228" t="s">
        <v>764</v>
      </c>
      <c r="B149" s="322" t="s">
        <v>762</v>
      </c>
      <c r="C149" s="11">
        <v>18400</v>
      </c>
      <c r="D149" s="13">
        <v>18400</v>
      </c>
      <c r="E149" s="13">
        <v>0</v>
      </c>
      <c r="F149" s="266">
        <f t="shared" si="14"/>
        <v>0</v>
      </c>
      <c r="G149" s="267">
        <f t="shared" si="13"/>
        <v>0</v>
      </c>
    </row>
    <row r="150" spans="1:7" ht="36.75" customHeight="1" x14ac:dyDescent="0.25">
      <c r="A150" s="228" t="s">
        <v>403</v>
      </c>
      <c r="B150" s="213" t="s">
        <v>439</v>
      </c>
      <c r="C150" s="13">
        <v>32368</v>
      </c>
      <c r="D150" s="13">
        <v>63005.35</v>
      </c>
      <c r="E150" s="13">
        <v>1804.73</v>
      </c>
      <c r="F150" s="266">
        <f t="shared" si="14"/>
        <v>5.5756611468116661</v>
      </c>
      <c r="G150" s="267">
        <f t="shared" si="13"/>
        <v>2.8644075463432865</v>
      </c>
    </row>
    <row r="151" spans="1:7" ht="26.4" x14ac:dyDescent="0.25">
      <c r="A151" s="228" t="s">
        <v>405</v>
      </c>
      <c r="B151" s="213" t="s">
        <v>761</v>
      </c>
      <c r="C151" s="13">
        <v>90000</v>
      </c>
      <c r="D151" s="13">
        <v>90000</v>
      </c>
      <c r="E151" s="13">
        <v>31764.23</v>
      </c>
      <c r="F151" s="266">
        <f t="shared" si="14"/>
        <v>35.293588888888891</v>
      </c>
      <c r="G151" s="267">
        <f t="shared" si="13"/>
        <v>35.293588888888891</v>
      </c>
    </row>
    <row r="152" spans="1:7" ht="26.4" hidden="1" x14ac:dyDescent="0.25">
      <c r="A152" s="228" t="s">
        <v>406</v>
      </c>
      <c r="B152" s="213" t="s">
        <v>221</v>
      </c>
      <c r="C152" s="13">
        <v>0</v>
      </c>
      <c r="D152" s="13"/>
      <c r="E152" s="13"/>
      <c r="F152" s="266" t="e">
        <f t="shared" si="14"/>
        <v>#DIV/0!</v>
      </c>
      <c r="G152" s="267" t="e">
        <f t="shared" si="13"/>
        <v>#DIV/0!</v>
      </c>
    </row>
    <row r="153" spans="1:7" ht="26.4" x14ac:dyDescent="0.25">
      <c r="A153" s="228" t="s">
        <v>408</v>
      </c>
      <c r="B153" s="223" t="s">
        <v>415</v>
      </c>
      <c r="C153" s="13">
        <v>0</v>
      </c>
      <c r="D153" s="13">
        <v>1470</v>
      </c>
      <c r="E153" s="13">
        <v>1470</v>
      </c>
      <c r="F153" s="266">
        <v>0</v>
      </c>
      <c r="G153" s="267">
        <f t="shared" si="13"/>
        <v>100</v>
      </c>
    </row>
    <row r="154" spans="1:7" ht="52.8" hidden="1" x14ac:dyDescent="0.25">
      <c r="A154" s="228" t="s">
        <v>261</v>
      </c>
      <c r="B154" s="213" t="s">
        <v>440</v>
      </c>
      <c r="C154" s="13">
        <v>0</v>
      </c>
      <c r="D154" s="13"/>
      <c r="E154" s="13"/>
      <c r="F154" s="266" t="e">
        <f t="shared" si="14"/>
        <v>#DIV/0!</v>
      </c>
      <c r="G154" s="267" t="e">
        <f t="shared" si="13"/>
        <v>#DIV/0!</v>
      </c>
    </row>
    <row r="155" spans="1:7" x14ac:dyDescent="0.25">
      <c r="A155" s="228" t="s">
        <v>200</v>
      </c>
      <c r="B155" s="213" t="s">
        <v>230</v>
      </c>
      <c r="C155" s="13">
        <v>5000</v>
      </c>
      <c r="D155" s="13">
        <v>5000</v>
      </c>
      <c r="E155" s="13">
        <v>0</v>
      </c>
      <c r="F155" s="266">
        <f t="shared" si="14"/>
        <v>0</v>
      </c>
      <c r="G155" s="267">
        <f t="shared" si="13"/>
        <v>0</v>
      </c>
    </row>
    <row r="156" spans="1:7" hidden="1" x14ac:dyDescent="0.25">
      <c r="A156" s="228" t="s">
        <v>350</v>
      </c>
      <c r="B156" s="37" t="s">
        <v>441</v>
      </c>
      <c r="C156" s="13">
        <v>0</v>
      </c>
      <c r="D156" s="13"/>
      <c r="E156" s="13"/>
      <c r="F156" s="266" t="e">
        <f t="shared" si="14"/>
        <v>#DIV/0!</v>
      </c>
      <c r="G156" s="267" t="e">
        <f t="shared" si="13"/>
        <v>#DIV/0!</v>
      </c>
    </row>
    <row r="157" spans="1:7" ht="40.200000000000003" thickBot="1" x14ac:dyDescent="0.3">
      <c r="A157" s="228" t="s">
        <v>125</v>
      </c>
      <c r="B157" s="213" t="s">
        <v>428</v>
      </c>
      <c r="C157" s="13">
        <v>19440</v>
      </c>
      <c r="D157" s="13">
        <v>19440</v>
      </c>
      <c r="E157" s="13">
        <v>2429</v>
      </c>
      <c r="F157" s="266">
        <f t="shared" si="14"/>
        <v>12.494855967078189</v>
      </c>
      <c r="G157" s="267">
        <f t="shared" si="13"/>
        <v>12.494855967078189</v>
      </c>
    </row>
    <row r="158" spans="1:7" ht="26.4" hidden="1" x14ac:dyDescent="0.25">
      <c r="A158" s="246" t="s">
        <v>203</v>
      </c>
      <c r="B158" s="213" t="s">
        <v>324</v>
      </c>
      <c r="C158" s="35">
        <v>0</v>
      </c>
      <c r="D158" s="35"/>
      <c r="E158" s="35"/>
      <c r="F158" s="335">
        <v>0</v>
      </c>
      <c r="G158" s="267" t="e">
        <f t="shared" si="13"/>
        <v>#DIV/0!</v>
      </c>
    </row>
    <row r="159" spans="1:7" hidden="1" x14ac:dyDescent="0.25">
      <c r="A159" s="246" t="s">
        <v>128</v>
      </c>
      <c r="B159" s="214" t="s">
        <v>226</v>
      </c>
      <c r="C159" s="35">
        <v>0</v>
      </c>
      <c r="D159" s="35"/>
      <c r="E159" s="35"/>
      <c r="F159" s="248">
        <v>0</v>
      </c>
      <c r="G159" s="267" t="e">
        <f t="shared" ref="G159" si="15">E159/D159*100</f>
        <v>#DIV/0!</v>
      </c>
    </row>
    <row r="160" spans="1:7" ht="27" hidden="1" thickBot="1" x14ac:dyDescent="0.3">
      <c r="A160" s="246" t="s">
        <v>352</v>
      </c>
      <c r="B160" s="326" t="s">
        <v>353</v>
      </c>
      <c r="C160" s="35">
        <v>0</v>
      </c>
      <c r="D160" s="35"/>
      <c r="E160" s="35"/>
      <c r="F160" s="248">
        <v>0</v>
      </c>
      <c r="G160" s="267" t="e">
        <f t="shared" si="13"/>
        <v>#DIV/0!</v>
      </c>
    </row>
    <row r="161" spans="1:7" ht="13.8" thickBot="1" x14ac:dyDescent="0.3">
      <c r="A161" s="251"/>
      <c r="B161" s="21" t="s">
        <v>54</v>
      </c>
      <c r="C161" s="261">
        <f>C146+C147+C148+C149+C150+C151+C152+C153+C154+C155+C156+C157+C158+C159+C160</f>
        <v>771018</v>
      </c>
      <c r="D161" s="261">
        <f t="shared" ref="D161:E161" si="16">D146+D147+D148+D149+D150+D151+D152+D153+D154+D155+D156+D157+D158+D159+D160</f>
        <v>1784836.9000000001</v>
      </c>
      <c r="E161" s="261">
        <f t="shared" si="16"/>
        <v>642847.43999999994</v>
      </c>
      <c r="F161" s="253">
        <f t="shared" si="14"/>
        <v>83.376450355244614</v>
      </c>
      <c r="G161" s="254">
        <f t="shared" si="13"/>
        <v>36.017153163966967</v>
      </c>
    </row>
    <row r="162" spans="1:7" ht="13.8" thickBot="1" x14ac:dyDescent="0.3">
      <c r="A162" s="662" t="s">
        <v>81</v>
      </c>
      <c r="B162" s="663"/>
      <c r="C162" s="663"/>
      <c r="D162" s="663"/>
      <c r="E162" s="663"/>
      <c r="F162" s="663"/>
      <c r="G162" s="664"/>
    </row>
    <row r="163" spans="1:7" ht="66" hidden="1" x14ac:dyDescent="0.25">
      <c r="A163" s="263" t="s">
        <v>190</v>
      </c>
      <c r="B163" s="264" t="s">
        <v>644</v>
      </c>
      <c r="C163" s="265">
        <v>0</v>
      </c>
      <c r="D163" s="265"/>
      <c r="E163" s="265"/>
      <c r="F163" s="266">
        <v>0</v>
      </c>
      <c r="G163" s="267" t="e">
        <f t="shared" ref="G163:G193" si="17">E163/D163*100</f>
        <v>#DIV/0!</v>
      </c>
    </row>
    <row r="164" spans="1:7" ht="39.6" x14ac:dyDescent="0.25">
      <c r="A164" s="228" t="s">
        <v>397</v>
      </c>
      <c r="B164" s="245" t="s">
        <v>487</v>
      </c>
      <c r="C164" s="265">
        <v>0</v>
      </c>
      <c r="D164" s="265">
        <v>63836.69</v>
      </c>
      <c r="E164" s="265">
        <v>63836.69</v>
      </c>
      <c r="F164" s="266">
        <v>0</v>
      </c>
      <c r="G164" s="267">
        <f t="shared" si="17"/>
        <v>100</v>
      </c>
    </row>
    <row r="165" spans="1:7" hidden="1" x14ac:dyDescent="0.25">
      <c r="A165" s="329" t="s">
        <v>123</v>
      </c>
      <c r="B165" s="264" t="s">
        <v>219</v>
      </c>
      <c r="C165" s="265">
        <v>0</v>
      </c>
      <c r="D165" s="265"/>
      <c r="E165" s="265"/>
      <c r="F165" s="266">
        <v>0</v>
      </c>
      <c r="G165" s="267" t="e">
        <f t="shared" si="17"/>
        <v>#DIV/0!</v>
      </c>
    </row>
    <row r="166" spans="1:7" ht="39.6" x14ac:dyDescent="0.25">
      <c r="A166" s="228" t="s">
        <v>401</v>
      </c>
      <c r="B166" s="539" t="s">
        <v>825</v>
      </c>
      <c r="C166" s="13">
        <v>0</v>
      </c>
      <c r="D166" s="13">
        <v>401203.83</v>
      </c>
      <c r="E166" s="13">
        <v>401203.83</v>
      </c>
      <c r="F166" s="266">
        <v>0</v>
      </c>
      <c r="G166" s="267">
        <f t="shared" si="17"/>
        <v>100</v>
      </c>
    </row>
    <row r="167" spans="1:7" ht="39.6" x14ac:dyDescent="0.25">
      <c r="A167" s="228" t="s">
        <v>764</v>
      </c>
      <c r="B167" s="322" t="s">
        <v>762</v>
      </c>
      <c r="C167" s="13">
        <v>0</v>
      </c>
      <c r="D167" s="13">
        <v>131960.51999999999</v>
      </c>
      <c r="E167" s="13">
        <v>131960.51999999999</v>
      </c>
      <c r="F167" s="266">
        <v>0</v>
      </c>
      <c r="G167" s="267">
        <f t="shared" si="17"/>
        <v>100</v>
      </c>
    </row>
    <row r="168" spans="1:7" ht="39.6" x14ac:dyDescent="0.25">
      <c r="A168" s="228" t="s">
        <v>403</v>
      </c>
      <c r="B168" s="245" t="s">
        <v>439</v>
      </c>
      <c r="C168" s="13">
        <v>0</v>
      </c>
      <c r="D168" s="13">
        <v>528261.28</v>
      </c>
      <c r="E168" s="13">
        <v>528261.28</v>
      </c>
      <c r="F168" s="266">
        <v>0</v>
      </c>
      <c r="G168" s="267">
        <f t="shared" si="17"/>
        <v>100</v>
      </c>
    </row>
    <row r="169" spans="1:7" ht="26.4" hidden="1" x14ac:dyDescent="0.25">
      <c r="A169" s="228" t="s">
        <v>406</v>
      </c>
      <c r="B169" s="215" t="s">
        <v>221</v>
      </c>
      <c r="C169" s="13">
        <v>0</v>
      </c>
      <c r="D169" s="13"/>
      <c r="E169" s="13"/>
      <c r="F169" s="266">
        <v>0</v>
      </c>
      <c r="G169" s="267" t="e">
        <f t="shared" si="17"/>
        <v>#DIV/0!</v>
      </c>
    </row>
    <row r="170" spans="1:7" ht="26.4" x14ac:dyDescent="0.25">
      <c r="A170" s="228" t="s">
        <v>408</v>
      </c>
      <c r="B170" s="223" t="s">
        <v>415</v>
      </c>
      <c r="C170" s="13">
        <v>0</v>
      </c>
      <c r="D170" s="13">
        <v>43642</v>
      </c>
      <c r="E170" s="13">
        <v>38247</v>
      </c>
      <c r="F170" s="266">
        <v>0</v>
      </c>
      <c r="G170" s="267">
        <f t="shared" si="17"/>
        <v>87.638055084551581</v>
      </c>
    </row>
    <row r="171" spans="1:7" ht="26.4" hidden="1" x14ac:dyDescent="0.25">
      <c r="A171" s="228" t="s">
        <v>410</v>
      </c>
      <c r="B171" s="213" t="s">
        <v>417</v>
      </c>
      <c r="C171" s="13">
        <v>0</v>
      </c>
      <c r="D171" s="13"/>
      <c r="E171" s="13"/>
      <c r="F171" s="266">
        <v>0</v>
      </c>
      <c r="G171" s="267" t="e">
        <f t="shared" si="17"/>
        <v>#DIV/0!</v>
      </c>
    </row>
    <row r="172" spans="1:7" ht="26.4" hidden="1" x14ac:dyDescent="0.25">
      <c r="A172" s="228" t="s">
        <v>193</v>
      </c>
      <c r="B172" s="215" t="s">
        <v>221</v>
      </c>
      <c r="C172" s="13"/>
      <c r="D172" s="13"/>
      <c r="E172" s="13"/>
      <c r="F172" s="266">
        <v>0</v>
      </c>
      <c r="G172" s="267" t="e">
        <f t="shared" si="17"/>
        <v>#DIV/0!</v>
      </c>
    </row>
    <row r="173" spans="1:7" ht="26.4" hidden="1" x14ac:dyDescent="0.25">
      <c r="A173" s="228" t="s">
        <v>259</v>
      </c>
      <c r="B173" s="215" t="s">
        <v>260</v>
      </c>
      <c r="C173" s="35"/>
      <c r="D173" s="35"/>
      <c r="E173" s="35"/>
      <c r="F173" s="266">
        <v>0</v>
      </c>
      <c r="G173" s="267" t="e">
        <f t="shared" si="17"/>
        <v>#DIV/0!</v>
      </c>
    </row>
    <row r="174" spans="1:7" ht="52.8" x14ac:dyDescent="0.25">
      <c r="A174" s="228" t="s">
        <v>261</v>
      </c>
      <c r="B174" s="215" t="s">
        <v>337</v>
      </c>
      <c r="C174" s="35">
        <v>0</v>
      </c>
      <c r="D174" s="35">
        <v>21407.8</v>
      </c>
      <c r="E174" s="35">
        <v>21407.8</v>
      </c>
      <c r="F174" s="266">
        <v>0</v>
      </c>
      <c r="G174" s="267">
        <f t="shared" si="17"/>
        <v>100</v>
      </c>
    </row>
    <row r="175" spans="1:7" ht="79.2" x14ac:dyDescent="0.25">
      <c r="A175" s="228" t="s">
        <v>195</v>
      </c>
      <c r="B175" s="541" t="s">
        <v>827</v>
      </c>
      <c r="C175" s="35">
        <v>0</v>
      </c>
      <c r="D175" s="35">
        <v>375174.73</v>
      </c>
      <c r="E175" s="35">
        <v>375174.73</v>
      </c>
      <c r="F175" s="266">
        <v>0</v>
      </c>
      <c r="G175" s="267">
        <f t="shared" si="17"/>
        <v>100</v>
      </c>
    </row>
    <row r="176" spans="1:7" hidden="1" x14ac:dyDescent="0.25">
      <c r="A176" s="228" t="s">
        <v>336</v>
      </c>
      <c r="B176" s="215" t="s">
        <v>338</v>
      </c>
      <c r="C176" s="35">
        <v>0</v>
      </c>
      <c r="D176" s="35"/>
      <c r="E176" s="35"/>
      <c r="F176" s="266">
        <v>0</v>
      </c>
      <c r="G176" s="267" t="e">
        <f t="shared" si="17"/>
        <v>#DIV/0!</v>
      </c>
    </row>
    <row r="177" spans="1:7" x14ac:dyDescent="0.25">
      <c r="A177" s="228" t="s">
        <v>198</v>
      </c>
      <c r="B177" s="215" t="s">
        <v>321</v>
      </c>
      <c r="C177" s="229">
        <v>0</v>
      </c>
      <c r="D177" s="230">
        <v>54337.35</v>
      </c>
      <c r="E177" s="230">
        <v>54337.35</v>
      </c>
      <c r="F177" s="266">
        <v>0</v>
      </c>
      <c r="G177" s="267">
        <f t="shared" si="17"/>
        <v>100</v>
      </c>
    </row>
    <row r="178" spans="1:7" ht="39.6" x14ac:dyDescent="0.25">
      <c r="A178" s="228" t="s">
        <v>680</v>
      </c>
      <c r="B178" s="215" t="s">
        <v>681</v>
      </c>
      <c r="C178" s="229">
        <v>0</v>
      </c>
      <c r="D178" s="230">
        <v>29506.78</v>
      </c>
      <c r="E178" s="230">
        <v>29506.78</v>
      </c>
      <c r="F178" s="266">
        <v>0</v>
      </c>
      <c r="G178" s="267">
        <f t="shared" si="17"/>
        <v>100</v>
      </c>
    </row>
    <row r="179" spans="1:7" ht="52.8" x14ac:dyDescent="0.25">
      <c r="A179" s="228" t="s">
        <v>514</v>
      </c>
      <c r="B179" s="542" t="s">
        <v>828</v>
      </c>
      <c r="C179" s="229">
        <v>0</v>
      </c>
      <c r="D179" s="230">
        <v>569189</v>
      </c>
      <c r="E179" s="230">
        <v>569189</v>
      </c>
      <c r="F179" s="266">
        <v>0</v>
      </c>
      <c r="G179" s="267">
        <f t="shared" si="17"/>
        <v>100</v>
      </c>
    </row>
    <row r="180" spans="1:7" ht="26.4" hidden="1" x14ac:dyDescent="0.25">
      <c r="A180" s="228" t="s">
        <v>199</v>
      </c>
      <c r="B180" s="215" t="s">
        <v>322</v>
      </c>
      <c r="C180" s="229">
        <v>0</v>
      </c>
      <c r="D180" s="230"/>
      <c r="E180" s="230"/>
      <c r="F180" s="266">
        <v>0</v>
      </c>
      <c r="G180" s="267" t="e">
        <f t="shared" si="17"/>
        <v>#DIV/0!</v>
      </c>
    </row>
    <row r="181" spans="1:7" x14ac:dyDescent="0.25">
      <c r="A181" s="228" t="s">
        <v>200</v>
      </c>
      <c r="B181" s="215" t="s">
        <v>230</v>
      </c>
      <c r="C181" s="229">
        <v>0</v>
      </c>
      <c r="D181" s="230">
        <v>34180.07</v>
      </c>
      <c r="E181" s="230">
        <v>34180.07</v>
      </c>
      <c r="F181" s="266">
        <v>0</v>
      </c>
      <c r="G181" s="267">
        <f t="shared" si="17"/>
        <v>100</v>
      </c>
    </row>
    <row r="182" spans="1:7" ht="39.6" hidden="1" x14ac:dyDescent="0.25">
      <c r="A182" s="228" t="s">
        <v>125</v>
      </c>
      <c r="B182" s="213" t="s">
        <v>428</v>
      </c>
      <c r="C182" s="229">
        <v>0</v>
      </c>
      <c r="D182" s="230"/>
      <c r="E182" s="230"/>
      <c r="F182" s="266">
        <v>0</v>
      </c>
      <c r="G182" s="267" t="e">
        <f t="shared" si="17"/>
        <v>#DIV/0!</v>
      </c>
    </row>
    <row r="183" spans="1:7" ht="39.6" hidden="1" x14ac:dyDescent="0.25">
      <c r="A183" s="228" t="s">
        <v>127</v>
      </c>
      <c r="B183" s="538" t="s">
        <v>823</v>
      </c>
      <c r="C183" s="229">
        <v>0</v>
      </c>
      <c r="D183" s="230"/>
      <c r="E183" s="230"/>
      <c r="F183" s="22">
        <v>0</v>
      </c>
      <c r="G183" s="267" t="e">
        <f t="shared" si="17"/>
        <v>#DIV/0!</v>
      </c>
    </row>
    <row r="184" spans="1:7" ht="26.4" hidden="1" x14ac:dyDescent="0.25">
      <c r="A184" s="228" t="s">
        <v>203</v>
      </c>
      <c r="B184" s="221" t="s">
        <v>324</v>
      </c>
      <c r="C184" s="229">
        <v>0</v>
      </c>
      <c r="D184" s="230"/>
      <c r="E184" s="230"/>
      <c r="F184" s="22">
        <v>0</v>
      </c>
      <c r="G184" s="267" t="e">
        <f t="shared" si="17"/>
        <v>#DIV/0!</v>
      </c>
    </row>
    <row r="185" spans="1:7" hidden="1" x14ac:dyDescent="0.25">
      <c r="A185" s="228" t="s">
        <v>128</v>
      </c>
      <c r="B185" s="214" t="s">
        <v>226</v>
      </c>
      <c r="C185" s="229">
        <v>0</v>
      </c>
      <c r="D185" s="230"/>
      <c r="E185" s="230"/>
      <c r="F185" s="22">
        <v>0</v>
      </c>
      <c r="G185" s="267" t="e">
        <f t="shared" si="17"/>
        <v>#DIV/0!</v>
      </c>
    </row>
    <row r="186" spans="1:7" ht="23.4" hidden="1" customHeight="1" x14ac:dyDescent="0.25">
      <c r="A186" s="228" t="s">
        <v>250</v>
      </c>
      <c r="B186" s="215" t="s">
        <v>436</v>
      </c>
      <c r="C186" s="229">
        <v>0</v>
      </c>
      <c r="D186" s="230"/>
      <c r="E186" s="230"/>
      <c r="F186" s="22">
        <v>0</v>
      </c>
      <c r="G186" s="267" t="e">
        <f t="shared" si="17"/>
        <v>#DIV/0!</v>
      </c>
    </row>
    <row r="187" spans="1:7" ht="39.6" hidden="1" x14ac:dyDescent="0.25">
      <c r="A187" s="246" t="s">
        <v>209</v>
      </c>
      <c r="B187" s="247" t="s">
        <v>329</v>
      </c>
      <c r="C187" s="229">
        <v>0</v>
      </c>
      <c r="D187" s="230"/>
      <c r="E187" s="230"/>
      <c r="F187" s="248">
        <v>0</v>
      </c>
      <c r="G187" s="267" t="e">
        <f t="shared" si="17"/>
        <v>#DIV/0!</v>
      </c>
    </row>
    <row r="188" spans="1:7" hidden="1" x14ac:dyDescent="0.25">
      <c r="A188" s="246" t="s">
        <v>128</v>
      </c>
      <c r="B188" s="214" t="s">
        <v>231</v>
      </c>
      <c r="C188" s="229">
        <v>0</v>
      </c>
      <c r="D188" s="230"/>
      <c r="E188" s="230"/>
      <c r="F188" s="248">
        <v>0</v>
      </c>
      <c r="G188" s="267" t="e">
        <f t="shared" si="17"/>
        <v>#DIV/0!</v>
      </c>
    </row>
    <row r="189" spans="1:7" ht="40.200000000000003" thickBot="1" x14ac:dyDescent="0.3">
      <c r="A189" s="228" t="s">
        <v>361</v>
      </c>
      <c r="B189" s="221" t="s">
        <v>362</v>
      </c>
      <c r="C189" s="330">
        <v>0</v>
      </c>
      <c r="D189" s="331">
        <v>83997.66</v>
      </c>
      <c r="E189" s="331">
        <v>83997.66</v>
      </c>
      <c r="F189" s="22">
        <v>0</v>
      </c>
      <c r="G189" s="225">
        <f t="shared" si="17"/>
        <v>100</v>
      </c>
    </row>
    <row r="190" spans="1:7" ht="13.8" hidden="1" thickBot="1" x14ac:dyDescent="0.3">
      <c r="A190" s="332" t="s">
        <v>640</v>
      </c>
      <c r="B190" s="215" t="s">
        <v>641</v>
      </c>
      <c r="C190" s="333">
        <v>0</v>
      </c>
      <c r="D190" s="334"/>
      <c r="E190" s="334"/>
      <c r="F190" s="335">
        <v>0</v>
      </c>
      <c r="G190" s="336" t="e">
        <f t="shared" si="17"/>
        <v>#DIV/0!</v>
      </c>
    </row>
    <row r="191" spans="1:7" ht="13.8" thickBot="1" x14ac:dyDescent="0.3">
      <c r="A191" s="251"/>
      <c r="B191" s="21" t="s">
        <v>54</v>
      </c>
      <c r="C191" s="252">
        <f>C163+C164+C165+C166+C167+C168+C169+C170+C171+C172+C174+C175+C176+C177+C178+C179+C180+C181+C182+C183+C184+C185+C186+C187+C188+C189+C190</f>
        <v>0</v>
      </c>
      <c r="D191" s="252">
        <f t="shared" ref="D191:E191" si="18">D163+D164+D165+D166+D167+D168+D169+D170+D171+D172+D174+D175+D176+D177+D178+D179+D180+D181+D182+D183+D184+D185+D186+D187+D188+D189+D190</f>
        <v>2336697.7100000004</v>
      </c>
      <c r="E191" s="252">
        <f t="shared" si="18"/>
        <v>2331302.7100000004</v>
      </c>
      <c r="F191" s="253">
        <v>0</v>
      </c>
      <c r="G191" s="254">
        <f t="shared" si="17"/>
        <v>99.769118616545398</v>
      </c>
    </row>
    <row r="192" spans="1:7" ht="13.8" thickBot="1" x14ac:dyDescent="0.3">
      <c r="A192" s="251"/>
      <c r="B192" s="21" t="s">
        <v>56</v>
      </c>
      <c r="C192" s="252">
        <f>C144+C161+C191</f>
        <v>951018</v>
      </c>
      <c r="D192" s="261">
        <f>D144+D161+D191</f>
        <v>84031747.120000005</v>
      </c>
      <c r="E192" s="261">
        <f>E144+E161+E191</f>
        <v>7703695.2899999991</v>
      </c>
      <c r="F192" s="253">
        <f>E192/C192*100</f>
        <v>810.0472640896387</v>
      </c>
      <c r="G192" s="254">
        <f t="shared" si="17"/>
        <v>9.167601000844213</v>
      </c>
    </row>
    <row r="193" spans="1:7" ht="13.8" thickBot="1" x14ac:dyDescent="0.3">
      <c r="A193" s="255"/>
      <c r="B193" s="256" t="s">
        <v>57</v>
      </c>
      <c r="C193" s="257">
        <f>C87+C192</f>
        <v>214489300</v>
      </c>
      <c r="D193" s="258">
        <f>D87+D192</f>
        <v>317976733.91999996</v>
      </c>
      <c r="E193" s="258">
        <f>E87+E192</f>
        <v>128746413.01000002</v>
      </c>
      <c r="F193" s="259">
        <f>E193/C193*100</f>
        <v>60.024632002622049</v>
      </c>
      <c r="G193" s="260">
        <f t="shared" si="17"/>
        <v>40.489255746111112</v>
      </c>
    </row>
    <row r="194" spans="1:7" x14ac:dyDescent="0.25">
      <c r="A194" s="231"/>
      <c r="B194" s="232"/>
      <c r="C194" s="232"/>
      <c r="D194" s="320"/>
      <c r="E194" s="320"/>
      <c r="F194" s="233"/>
      <c r="G194" s="234"/>
    </row>
    <row r="195" spans="1:7" x14ac:dyDescent="0.25">
      <c r="A195" s="231"/>
      <c r="B195" s="232"/>
      <c r="C195" s="232"/>
      <c r="D195" s="320"/>
      <c r="E195" s="320"/>
      <c r="F195" s="233"/>
      <c r="G195" s="234"/>
    </row>
    <row r="196" spans="1:7" s="1" customFormat="1" x14ac:dyDescent="0.25">
      <c r="A196" s="638" t="s">
        <v>782</v>
      </c>
      <c r="B196" s="639"/>
      <c r="C196" s="639"/>
      <c r="D196" s="639"/>
      <c r="E196" s="639"/>
      <c r="F196" s="639"/>
      <c r="G196" s="639"/>
    </row>
  </sheetData>
  <mergeCells count="12">
    <mergeCell ref="A196:G196"/>
    <mergeCell ref="A5:G5"/>
    <mergeCell ref="A8:A10"/>
    <mergeCell ref="B8:B10"/>
    <mergeCell ref="C8:C10"/>
    <mergeCell ref="D8:D10"/>
    <mergeCell ref="E8:E10"/>
    <mergeCell ref="A11:G11"/>
    <mergeCell ref="A88:G88"/>
    <mergeCell ref="A89:G89"/>
    <mergeCell ref="A145:G145"/>
    <mergeCell ref="A162:G162"/>
  </mergeCells>
  <pageMargins left="1.1811023622047245" right="0.39370078740157483" top="0.39370078740157483" bottom="0.39370078740157483" header="0.31496062992125984" footer="0.31496062992125984"/>
  <pageSetup paperSize="9" scale="85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6"/>
  <sheetViews>
    <sheetView zoomScaleNormal="100" zoomScaleSheetLayoutView="100" workbookViewId="0">
      <selection activeCell="C222" sqref="C222"/>
    </sheetView>
  </sheetViews>
  <sheetFormatPr defaultRowHeight="13.2" x14ac:dyDescent="0.25"/>
  <cols>
    <col min="1" max="1" width="50.6640625" customWidth="1"/>
    <col min="2" max="2" width="12.109375" style="18" customWidth="1"/>
    <col min="3" max="3" width="10.6640625" style="39" customWidth="1"/>
    <col min="4" max="4" width="6.6640625" style="48" customWidth="1"/>
    <col min="5" max="5" width="10.5546875" customWidth="1"/>
    <col min="6" max="6" width="12.109375" customWidth="1"/>
    <col min="7" max="7" width="11.88671875" customWidth="1"/>
    <col min="8" max="8" width="12.109375" customWidth="1"/>
    <col min="9" max="9" width="12" customWidth="1"/>
    <col min="10" max="10" width="10.6640625" customWidth="1"/>
  </cols>
  <sheetData>
    <row r="1" spans="1:5" ht="15" customHeight="1" x14ac:dyDescent="0.25">
      <c r="A1" s="667" t="s">
        <v>64</v>
      </c>
      <c r="B1" s="668"/>
      <c r="C1" s="668"/>
      <c r="D1" s="668"/>
      <c r="E1" s="668"/>
    </row>
    <row r="2" spans="1:5" ht="30.75" customHeight="1" x14ac:dyDescent="0.25">
      <c r="A2" s="667" t="s">
        <v>872</v>
      </c>
      <c r="B2" s="668"/>
      <c r="C2" s="668"/>
      <c r="D2" s="668"/>
      <c r="E2" s="668"/>
    </row>
    <row r="3" spans="1:5" ht="15.6" x14ac:dyDescent="0.3">
      <c r="A3" s="287">
        <v>1150300000</v>
      </c>
      <c r="B3" s="363"/>
      <c r="C3" s="363"/>
      <c r="D3" s="363"/>
      <c r="E3" s="363"/>
    </row>
    <row r="4" spans="1:5" ht="15.6" thickBot="1" x14ac:dyDescent="0.3">
      <c r="A4" s="365" t="s">
        <v>466</v>
      </c>
      <c r="B4" s="363"/>
      <c r="C4" s="363"/>
      <c r="D4" s="363"/>
      <c r="E4" s="363"/>
    </row>
    <row r="5" spans="1:5" ht="53.4" customHeight="1" x14ac:dyDescent="0.25">
      <c r="A5" s="337" t="s">
        <v>14</v>
      </c>
      <c r="B5" s="338" t="s">
        <v>869</v>
      </c>
      <c r="C5" s="339" t="s">
        <v>63</v>
      </c>
      <c r="D5" s="340" t="s">
        <v>62</v>
      </c>
      <c r="E5" s="341" t="s">
        <v>61</v>
      </c>
    </row>
    <row r="6" spans="1:5" s="18" customFormat="1" ht="15.6" x14ac:dyDescent="0.25">
      <c r="A6" s="683" t="s">
        <v>60</v>
      </c>
      <c r="B6" s="684"/>
      <c r="C6" s="684"/>
      <c r="D6" s="684"/>
      <c r="E6" s="685"/>
    </row>
    <row r="7" spans="1:5" s="18" customFormat="1" ht="15.6" x14ac:dyDescent="0.25">
      <c r="A7" s="683" t="s">
        <v>15</v>
      </c>
      <c r="B7" s="684"/>
      <c r="C7" s="684"/>
      <c r="D7" s="684"/>
      <c r="E7" s="685"/>
    </row>
    <row r="8" spans="1:5" s="17" customFormat="1" x14ac:dyDescent="0.25">
      <c r="A8" s="366" t="s">
        <v>129</v>
      </c>
      <c r="B8" s="367">
        <v>43793071</v>
      </c>
      <c r="C8" s="367">
        <v>45043965.509999998</v>
      </c>
      <c r="D8" s="368">
        <f t="shared" ref="D8:D29" si="0">C8/B8*100</f>
        <v>102.85637540696793</v>
      </c>
      <c r="E8" s="369">
        <f t="shared" ref="E8:E31" si="1">C8-B8</f>
        <v>1250894.5099999979</v>
      </c>
    </row>
    <row r="9" spans="1:5" s="18" customFormat="1" ht="12.75" customHeight="1" x14ac:dyDescent="0.25">
      <c r="A9" s="370" t="s">
        <v>130</v>
      </c>
      <c r="B9" s="371">
        <v>146600</v>
      </c>
      <c r="C9" s="371">
        <v>114478</v>
      </c>
      <c r="D9" s="372">
        <f t="shared" si="0"/>
        <v>78.088676671214188</v>
      </c>
      <c r="E9" s="373">
        <f t="shared" si="1"/>
        <v>-32122</v>
      </c>
    </row>
    <row r="10" spans="1:5" s="18" customFormat="1" ht="26.4" x14ac:dyDescent="0.25">
      <c r="A10" s="374" t="s">
        <v>264</v>
      </c>
      <c r="B10" s="371">
        <v>33500</v>
      </c>
      <c r="C10" s="371">
        <v>30526.99</v>
      </c>
      <c r="D10" s="372">
        <f t="shared" si="0"/>
        <v>91.125343283582097</v>
      </c>
      <c r="E10" s="373">
        <f t="shared" si="1"/>
        <v>-2973.0099999999984</v>
      </c>
    </row>
    <row r="11" spans="1:5" s="18" customFormat="1" ht="26.4" x14ac:dyDescent="0.25">
      <c r="A11" s="374" t="s">
        <v>133</v>
      </c>
      <c r="B11" s="371">
        <v>385600</v>
      </c>
      <c r="C11" s="371">
        <v>299128.45</v>
      </c>
      <c r="D11" s="372">
        <f t="shared" si="0"/>
        <v>77.574805497925311</v>
      </c>
      <c r="E11" s="373">
        <f t="shared" si="1"/>
        <v>-86471.549999999988</v>
      </c>
    </row>
    <row r="12" spans="1:5" s="18" customFormat="1" ht="26.4" x14ac:dyDescent="0.25">
      <c r="A12" s="354" t="s">
        <v>132</v>
      </c>
      <c r="B12" s="371">
        <v>1848700</v>
      </c>
      <c r="C12" s="371">
        <v>1518756.52</v>
      </c>
      <c r="D12" s="372">
        <f t="shared" si="0"/>
        <v>82.152675934440424</v>
      </c>
      <c r="E12" s="373">
        <f t="shared" si="1"/>
        <v>-329943.48</v>
      </c>
    </row>
    <row r="13" spans="1:5" s="18" customFormat="1" ht="26.4" x14ac:dyDescent="0.25">
      <c r="A13" s="354" t="s">
        <v>131</v>
      </c>
      <c r="B13" s="371">
        <v>3711800</v>
      </c>
      <c r="C13" s="371">
        <v>4126982.23</v>
      </c>
      <c r="D13" s="372">
        <f t="shared" si="0"/>
        <v>111.18546877525728</v>
      </c>
      <c r="E13" s="373">
        <f t="shared" si="1"/>
        <v>415182.23</v>
      </c>
    </row>
    <row r="14" spans="1:5" s="18" customFormat="1" x14ac:dyDescent="0.25">
      <c r="A14" s="354" t="s">
        <v>67</v>
      </c>
      <c r="B14" s="371">
        <v>23100</v>
      </c>
      <c r="C14" s="371">
        <v>25169.58</v>
      </c>
      <c r="D14" s="372">
        <f t="shared" si="0"/>
        <v>108.95922077922077</v>
      </c>
      <c r="E14" s="373">
        <f t="shared" si="1"/>
        <v>2069.5800000000017</v>
      </c>
    </row>
    <row r="15" spans="1:5" s="18" customFormat="1" x14ac:dyDescent="0.25">
      <c r="A15" s="354" t="s">
        <v>93</v>
      </c>
      <c r="B15" s="371">
        <v>375100</v>
      </c>
      <c r="C15" s="371">
        <v>207287.3</v>
      </c>
      <c r="D15" s="372">
        <f t="shared" si="0"/>
        <v>55.261876832844571</v>
      </c>
      <c r="E15" s="373">
        <f t="shared" si="1"/>
        <v>-167812.7</v>
      </c>
    </row>
    <row r="16" spans="1:5" s="18" customFormat="1" x14ac:dyDescent="0.25">
      <c r="A16" s="354" t="s">
        <v>94</v>
      </c>
      <c r="B16" s="371">
        <v>268600</v>
      </c>
      <c r="C16" s="371">
        <v>465834.92</v>
      </c>
      <c r="D16" s="372">
        <f t="shared" si="0"/>
        <v>173.43072226358899</v>
      </c>
      <c r="E16" s="373">
        <f t="shared" si="1"/>
        <v>197234.91999999998</v>
      </c>
    </row>
    <row r="17" spans="1:5" s="18" customFormat="1" x14ac:dyDescent="0.25">
      <c r="A17" s="354" t="s">
        <v>68</v>
      </c>
      <c r="B17" s="375">
        <v>1104800</v>
      </c>
      <c r="C17" s="375">
        <v>828263.71</v>
      </c>
      <c r="D17" s="372">
        <f t="shared" si="0"/>
        <v>74.969561006517011</v>
      </c>
      <c r="E17" s="373">
        <f t="shared" si="1"/>
        <v>-276536.29000000004</v>
      </c>
    </row>
    <row r="18" spans="1:5" s="18" customFormat="1" x14ac:dyDescent="0.25">
      <c r="A18" s="355" t="s">
        <v>69</v>
      </c>
      <c r="B18" s="367">
        <f>B19+B21++B22+B20</f>
        <v>17939087</v>
      </c>
      <c r="C18" s="367">
        <f>C19+C21++C22+C20</f>
        <v>17484106.890000001</v>
      </c>
      <c r="D18" s="368">
        <f t="shared" si="0"/>
        <v>97.463749911018326</v>
      </c>
      <c r="E18" s="369">
        <f t="shared" si="1"/>
        <v>-454980.1099999994</v>
      </c>
    </row>
    <row r="19" spans="1:5" s="18" customFormat="1" x14ac:dyDescent="0.25">
      <c r="A19" s="354" t="s">
        <v>87</v>
      </c>
      <c r="B19" s="371">
        <v>1489400</v>
      </c>
      <c r="C19" s="371">
        <v>2018722.13</v>
      </c>
      <c r="D19" s="372">
        <f t="shared" si="0"/>
        <v>135.5392862897811</v>
      </c>
      <c r="E19" s="373">
        <f t="shared" si="1"/>
        <v>529322.12999999989</v>
      </c>
    </row>
    <row r="20" spans="1:5" s="18" customFormat="1" x14ac:dyDescent="0.25">
      <c r="A20" s="354" t="s">
        <v>70</v>
      </c>
      <c r="B20" s="371">
        <v>14106387</v>
      </c>
      <c r="C20" s="371">
        <v>12668494.550000001</v>
      </c>
      <c r="D20" s="372">
        <f t="shared" si="0"/>
        <v>89.806798509072522</v>
      </c>
      <c r="E20" s="373">
        <f t="shared" si="1"/>
        <v>-1437892.4499999993</v>
      </c>
    </row>
    <row r="21" spans="1:5" s="18" customFormat="1" x14ac:dyDescent="0.25">
      <c r="A21" s="354" t="s">
        <v>71</v>
      </c>
      <c r="B21" s="371">
        <v>458300</v>
      </c>
      <c r="C21" s="371">
        <v>452787.29</v>
      </c>
      <c r="D21" s="372">
        <f t="shared" si="0"/>
        <v>98.797139428322055</v>
      </c>
      <c r="E21" s="373">
        <f t="shared" si="1"/>
        <v>-5512.710000000021</v>
      </c>
    </row>
    <row r="22" spans="1:5" s="18" customFormat="1" ht="14.25" customHeight="1" x14ac:dyDescent="0.25">
      <c r="A22" s="354" t="s">
        <v>141</v>
      </c>
      <c r="B22" s="371">
        <v>1885000</v>
      </c>
      <c r="C22" s="371">
        <v>2344102.92</v>
      </c>
      <c r="D22" s="372">
        <f t="shared" si="0"/>
        <v>124.35559257294429</v>
      </c>
      <c r="E22" s="373">
        <f t="shared" si="1"/>
        <v>459102.91999999993</v>
      </c>
    </row>
    <row r="23" spans="1:5" s="17" customFormat="1" ht="13.5" customHeight="1" x14ac:dyDescent="0.25">
      <c r="A23" s="355" t="s">
        <v>254</v>
      </c>
      <c r="B23" s="367">
        <v>48800</v>
      </c>
      <c r="C23" s="367">
        <v>121173.33</v>
      </c>
      <c r="D23" s="368">
        <f t="shared" si="0"/>
        <v>248.30600409836069</v>
      </c>
      <c r="E23" s="369">
        <f t="shared" si="1"/>
        <v>72373.33</v>
      </c>
    </row>
    <row r="24" spans="1:5" s="18" customFormat="1" ht="14.25" customHeight="1" x14ac:dyDescent="0.25">
      <c r="A24" s="355" t="s">
        <v>738</v>
      </c>
      <c r="B24" s="371">
        <v>38300</v>
      </c>
      <c r="C24" s="371">
        <v>28292.400000000001</v>
      </c>
      <c r="D24" s="372">
        <f t="shared" si="0"/>
        <v>73.870496083550918</v>
      </c>
      <c r="E24" s="373">
        <f t="shared" si="1"/>
        <v>-10007.599999999999</v>
      </c>
    </row>
    <row r="25" spans="1:5" s="18" customFormat="1" ht="15" customHeight="1" x14ac:dyDescent="0.25">
      <c r="A25" s="355" t="s">
        <v>72</v>
      </c>
      <c r="B25" s="367">
        <f>B26+B27+B28</f>
        <v>17089100</v>
      </c>
      <c r="C25" s="367">
        <f>C26+C27+C28</f>
        <v>17084736.810000002</v>
      </c>
      <c r="D25" s="368">
        <f t="shared" si="0"/>
        <v>99.974467994218557</v>
      </c>
      <c r="E25" s="369">
        <f t="shared" si="1"/>
        <v>-4363.1899999976158</v>
      </c>
    </row>
    <row r="26" spans="1:5" s="18" customFormat="1" x14ac:dyDescent="0.25">
      <c r="A26" s="354" t="s">
        <v>73</v>
      </c>
      <c r="B26" s="371">
        <v>301800</v>
      </c>
      <c r="C26" s="371">
        <v>523236.47</v>
      </c>
      <c r="D26" s="372">
        <f t="shared" si="0"/>
        <v>173.37192511597084</v>
      </c>
      <c r="E26" s="373">
        <f t="shared" si="1"/>
        <v>221436.46999999997</v>
      </c>
    </row>
    <row r="27" spans="1:5" s="18" customFormat="1" x14ac:dyDescent="0.25">
      <c r="A27" s="354" t="s">
        <v>74</v>
      </c>
      <c r="B27" s="371">
        <v>10102500</v>
      </c>
      <c r="C27" s="371">
        <v>10703404.49</v>
      </c>
      <c r="D27" s="372">
        <f t="shared" si="0"/>
        <v>105.94807710962633</v>
      </c>
      <c r="E27" s="373">
        <f t="shared" si="1"/>
        <v>600904.49000000022</v>
      </c>
    </row>
    <row r="28" spans="1:5" s="18" customFormat="1" ht="14.25" customHeight="1" x14ac:dyDescent="0.25">
      <c r="A28" s="354" t="s">
        <v>75</v>
      </c>
      <c r="B28" s="371">
        <v>6684800</v>
      </c>
      <c r="C28" s="371">
        <v>5858095.8499999996</v>
      </c>
      <c r="D28" s="372">
        <f t="shared" si="0"/>
        <v>87.633075783867881</v>
      </c>
      <c r="E28" s="373">
        <f t="shared" si="1"/>
        <v>-826704.15000000037</v>
      </c>
    </row>
    <row r="29" spans="1:5" s="18" customFormat="1" x14ac:dyDescent="0.25">
      <c r="A29" s="354" t="s">
        <v>783</v>
      </c>
      <c r="B29" s="371">
        <v>661800</v>
      </c>
      <c r="C29" s="371">
        <v>-1196787.25</v>
      </c>
      <c r="D29" s="372">
        <f t="shared" si="0"/>
        <v>-180.83820640676942</v>
      </c>
      <c r="E29" s="373">
        <f t="shared" si="1"/>
        <v>-1858587.25</v>
      </c>
    </row>
    <row r="30" spans="1:5" s="18" customFormat="1" ht="39" customHeight="1" x14ac:dyDescent="0.25">
      <c r="A30" s="354" t="s">
        <v>784</v>
      </c>
      <c r="B30" s="371">
        <v>9500</v>
      </c>
      <c r="C30" s="371">
        <v>54000</v>
      </c>
      <c r="D30" s="372">
        <v>0</v>
      </c>
      <c r="E30" s="373">
        <f t="shared" si="1"/>
        <v>44500</v>
      </c>
    </row>
    <row r="31" spans="1:5" s="18" customFormat="1" ht="39" customHeight="1" x14ac:dyDescent="0.25">
      <c r="A31" s="354" t="s">
        <v>785</v>
      </c>
      <c r="B31" s="371">
        <v>89900</v>
      </c>
      <c r="C31" s="371">
        <v>13156.61</v>
      </c>
      <c r="D31" s="372">
        <f>C31/B31*100</f>
        <v>14.63471635150167</v>
      </c>
      <c r="E31" s="373">
        <f t="shared" si="1"/>
        <v>-76743.39</v>
      </c>
    </row>
    <row r="32" spans="1:5" s="18" customFormat="1" ht="39.6" x14ac:dyDescent="0.25">
      <c r="A32" s="354" t="s">
        <v>786</v>
      </c>
      <c r="B32" s="371">
        <v>34600</v>
      </c>
      <c r="C32" s="371">
        <v>30290</v>
      </c>
      <c r="D32" s="372">
        <f>C32/B32*100</f>
        <v>87.543352601156073</v>
      </c>
      <c r="E32" s="373">
        <f t="shared" ref="E32:E40" si="2">C32-B32</f>
        <v>-4310</v>
      </c>
    </row>
    <row r="33" spans="1:5" s="18" customFormat="1" x14ac:dyDescent="0.25">
      <c r="A33" s="354" t="s">
        <v>77</v>
      </c>
      <c r="B33" s="371">
        <v>522800</v>
      </c>
      <c r="C33" s="371">
        <v>422954.48</v>
      </c>
      <c r="D33" s="372">
        <f>C33/B33*100</f>
        <v>80.901775057383318</v>
      </c>
      <c r="E33" s="373">
        <f t="shared" si="2"/>
        <v>-99845.520000000019</v>
      </c>
    </row>
    <row r="34" spans="1:5" s="18" customFormat="1" ht="24.75" customHeight="1" x14ac:dyDescent="0.25">
      <c r="A34" s="376" t="s">
        <v>86</v>
      </c>
      <c r="B34" s="371">
        <v>307000</v>
      </c>
      <c r="C34" s="371">
        <v>254640</v>
      </c>
      <c r="D34" s="372">
        <f>C34/B34*100</f>
        <v>82.944625407166129</v>
      </c>
      <c r="E34" s="373">
        <f t="shared" si="2"/>
        <v>-52360</v>
      </c>
    </row>
    <row r="35" spans="1:5" s="18" customFormat="1" ht="56.25" hidden="1" customHeight="1" x14ac:dyDescent="0.25">
      <c r="A35" s="354" t="s">
        <v>734</v>
      </c>
      <c r="B35" s="371">
        <v>0</v>
      </c>
      <c r="C35" s="371"/>
      <c r="D35" s="372"/>
      <c r="E35" s="373">
        <f t="shared" si="2"/>
        <v>0</v>
      </c>
    </row>
    <row r="36" spans="1:5" s="18" customFormat="1" ht="15" customHeight="1" x14ac:dyDescent="0.25">
      <c r="A36" s="355" t="s">
        <v>16</v>
      </c>
      <c r="B36" s="367">
        <v>192900</v>
      </c>
      <c r="C36" s="367">
        <v>211022.33</v>
      </c>
      <c r="D36" s="368">
        <f>C36/B36*100</f>
        <v>109.39467599792638</v>
      </c>
      <c r="E36" s="369">
        <f t="shared" si="2"/>
        <v>18122.329999999987</v>
      </c>
    </row>
    <row r="37" spans="1:5" s="18" customFormat="1" ht="66" x14ac:dyDescent="0.25">
      <c r="A37" s="354" t="s">
        <v>142</v>
      </c>
      <c r="B37" s="371">
        <v>37300</v>
      </c>
      <c r="C37" s="371">
        <v>9930.01</v>
      </c>
      <c r="D37" s="372">
        <f>C37/B37*100</f>
        <v>26.622010723860591</v>
      </c>
      <c r="E37" s="373">
        <f t="shared" si="2"/>
        <v>-27369.989999999998</v>
      </c>
    </row>
    <row r="38" spans="1:5" s="18" customFormat="1" ht="15" customHeight="1" x14ac:dyDescent="0.25">
      <c r="A38" s="354" t="s">
        <v>59</v>
      </c>
      <c r="B38" s="371">
        <v>0</v>
      </c>
      <c r="C38" s="371">
        <v>105973.34</v>
      </c>
      <c r="D38" s="372"/>
      <c r="E38" s="373">
        <f t="shared" si="2"/>
        <v>105973.34</v>
      </c>
    </row>
    <row r="39" spans="1:5" s="18" customFormat="1" ht="54" hidden="1" customHeight="1" x14ac:dyDescent="0.3">
      <c r="A39" s="560" t="s">
        <v>802</v>
      </c>
      <c r="B39" s="371"/>
      <c r="C39" s="371"/>
      <c r="D39" s="372"/>
      <c r="E39" s="373">
        <f t="shared" si="2"/>
        <v>0</v>
      </c>
    </row>
    <row r="40" spans="1:5" s="18" customFormat="1" ht="77.25" hidden="1" customHeight="1" x14ac:dyDescent="0.25">
      <c r="A40" s="354" t="s">
        <v>342</v>
      </c>
      <c r="B40" s="371">
        <v>0</v>
      </c>
      <c r="C40" s="371">
        <v>0</v>
      </c>
      <c r="D40" s="372"/>
      <c r="E40" s="373">
        <f t="shared" si="2"/>
        <v>0</v>
      </c>
    </row>
    <row r="41" spans="1:5" s="18" customFormat="1" hidden="1" x14ac:dyDescent="0.25">
      <c r="A41" s="354"/>
      <c r="B41" s="371"/>
      <c r="C41" s="371"/>
      <c r="D41" s="372"/>
      <c r="E41" s="373"/>
    </row>
    <row r="42" spans="1:5" s="18" customFormat="1" ht="49.5" customHeight="1" x14ac:dyDescent="0.25">
      <c r="A42" s="354" t="s">
        <v>253</v>
      </c>
      <c r="B42" s="371">
        <v>0</v>
      </c>
      <c r="C42" s="371">
        <v>3000</v>
      </c>
      <c r="D42" s="372"/>
      <c r="E42" s="373">
        <f>C42-B42</f>
        <v>3000</v>
      </c>
    </row>
    <row r="43" spans="1:5" s="17" customFormat="1" ht="17.25" customHeight="1" x14ac:dyDescent="0.25">
      <c r="A43" s="355" t="s">
        <v>377</v>
      </c>
      <c r="B43" s="367">
        <f>SUM(B44:B58)</f>
        <v>38810307</v>
      </c>
      <c r="C43" s="367">
        <f>SUM(C44:C58)</f>
        <v>38810307</v>
      </c>
      <c r="D43" s="372">
        <f>C43/B43*100</f>
        <v>100</v>
      </c>
      <c r="E43" s="369">
        <f>SUM(E44:E58)</f>
        <v>0</v>
      </c>
    </row>
    <row r="44" spans="1:5" s="18" customFormat="1" ht="21" customHeight="1" x14ac:dyDescent="0.25">
      <c r="A44" s="354" t="s">
        <v>864</v>
      </c>
      <c r="B44" s="371">
        <v>553200</v>
      </c>
      <c r="C44" s="371">
        <v>553200</v>
      </c>
      <c r="D44" s="372">
        <v>0</v>
      </c>
      <c r="E44" s="373">
        <f t="shared" ref="E44:E58" si="3">C44-B44</f>
        <v>0</v>
      </c>
    </row>
    <row r="45" spans="1:5" s="18" customFormat="1" ht="28.95" customHeight="1" x14ac:dyDescent="0.25">
      <c r="A45" s="354" t="s">
        <v>865</v>
      </c>
      <c r="B45" s="371">
        <v>29245700</v>
      </c>
      <c r="C45" s="371">
        <v>29245700</v>
      </c>
      <c r="D45" s="372">
        <f>C45/B45*100</f>
        <v>100</v>
      </c>
      <c r="E45" s="373">
        <f t="shared" si="3"/>
        <v>0</v>
      </c>
    </row>
    <row r="46" spans="1:5" s="18" customFormat="1" ht="66.75" customHeight="1" x14ac:dyDescent="0.25">
      <c r="A46" s="354" t="s">
        <v>879</v>
      </c>
      <c r="B46" s="371">
        <v>112800</v>
      </c>
      <c r="C46" s="371">
        <v>112800</v>
      </c>
      <c r="D46" s="372">
        <f>C46/B46*100</f>
        <v>100</v>
      </c>
      <c r="E46" s="373">
        <f t="shared" ref="E46:E48" si="4">C46-B46</f>
        <v>0</v>
      </c>
    </row>
    <row r="47" spans="1:5" s="18" customFormat="1" ht="39" customHeight="1" x14ac:dyDescent="0.25">
      <c r="A47" s="377" t="s">
        <v>866</v>
      </c>
      <c r="B47" s="371">
        <v>573200</v>
      </c>
      <c r="C47" s="371">
        <v>573200</v>
      </c>
      <c r="D47" s="372">
        <f t="shared" ref="D47:D48" si="5">C47/B47*100</f>
        <v>100</v>
      </c>
      <c r="E47" s="373">
        <f t="shared" si="4"/>
        <v>0</v>
      </c>
    </row>
    <row r="48" spans="1:5" s="18" customFormat="1" ht="45.6" customHeight="1" x14ac:dyDescent="0.25">
      <c r="A48" s="354" t="s">
        <v>867</v>
      </c>
      <c r="B48" s="371">
        <v>2788900</v>
      </c>
      <c r="C48" s="371">
        <v>2788900</v>
      </c>
      <c r="D48" s="372">
        <f t="shared" si="5"/>
        <v>100</v>
      </c>
      <c r="E48" s="373">
        <f t="shared" si="4"/>
        <v>0</v>
      </c>
    </row>
    <row r="49" spans="1:10" s="18" customFormat="1" ht="13.2" customHeight="1" x14ac:dyDescent="0.25">
      <c r="A49" s="354" t="s">
        <v>868</v>
      </c>
      <c r="B49" s="371">
        <v>298539</v>
      </c>
      <c r="C49" s="371">
        <v>298539</v>
      </c>
      <c r="D49" s="372">
        <f>C49/B49*100</f>
        <v>100</v>
      </c>
      <c r="E49" s="373">
        <f t="shared" si="3"/>
        <v>0</v>
      </c>
    </row>
    <row r="50" spans="1:10" s="18" customFormat="1" ht="38.4" customHeight="1" x14ac:dyDescent="0.25">
      <c r="A50" s="377" t="s">
        <v>678</v>
      </c>
      <c r="B50" s="371">
        <v>811500</v>
      </c>
      <c r="C50" s="371">
        <v>811500</v>
      </c>
      <c r="D50" s="372">
        <v>0</v>
      </c>
      <c r="E50" s="373">
        <f t="shared" si="3"/>
        <v>0</v>
      </c>
    </row>
    <row r="51" spans="1:10" s="18" customFormat="1" ht="21" customHeight="1" x14ac:dyDescent="0.25">
      <c r="A51" s="354" t="s">
        <v>374</v>
      </c>
      <c r="B51" s="371">
        <v>3399439</v>
      </c>
      <c r="C51" s="371">
        <v>3399439</v>
      </c>
      <c r="D51" s="372">
        <f>C51/B51*100</f>
        <v>100</v>
      </c>
      <c r="E51" s="373">
        <f t="shared" si="3"/>
        <v>0</v>
      </c>
    </row>
    <row r="52" spans="1:10" s="18" customFormat="1" ht="69.75" customHeight="1" x14ac:dyDescent="0.25">
      <c r="A52" s="354" t="s">
        <v>880</v>
      </c>
      <c r="B52" s="371">
        <v>460138</v>
      </c>
      <c r="C52" s="371">
        <v>460138</v>
      </c>
      <c r="D52" s="372">
        <f>C52/B52*100</f>
        <v>100</v>
      </c>
      <c r="E52" s="373">
        <f t="shared" ref="E52" si="6">C52-B52</f>
        <v>0</v>
      </c>
    </row>
    <row r="53" spans="1:10" s="18" customFormat="1" ht="67.95" customHeight="1" x14ac:dyDescent="0.25">
      <c r="A53" s="354" t="s">
        <v>803</v>
      </c>
      <c r="B53" s="371">
        <v>566891</v>
      </c>
      <c r="C53" s="371">
        <v>566891</v>
      </c>
      <c r="D53" s="372">
        <v>0</v>
      </c>
      <c r="E53" s="373">
        <f t="shared" si="3"/>
        <v>0</v>
      </c>
    </row>
    <row r="54" spans="1:10" s="18" customFormat="1" ht="39" hidden="1" customHeight="1" x14ac:dyDescent="0.25">
      <c r="A54" s="354"/>
      <c r="B54" s="371"/>
      <c r="C54" s="371"/>
      <c r="D54" s="372" t="e">
        <f>C54/B54*100</f>
        <v>#DIV/0!</v>
      </c>
      <c r="E54" s="373">
        <f t="shared" si="3"/>
        <v>0</v>
      </c>
    </row>
    <row r="55" spans="1:10" s="18" customFormat="1" ht="40.5" hidden="1" customHeight="1" x14ac:dyDescent="0.25">
      <c r="A55" s="354"/>
      <c r="B55" s="371"/>
      <c r="C55" s="371"/>
      <c r="D55" s="372" t="e">
        <f>C55/B55*100</f>
        <v>#DIV/0!</v>
      </c>
      <c r="E55" s="373">
        <f t="shared" si="3"/>
        <v>0</v>
      </c>
    </row>
    <row r="56" spans="1:10" s="18" customFormat="1" ht="44.25" hidden="1" customHeight="1" x14ac:dyDescent="0.25">
      <c r="A56" s="354"/>
      <c r="B56" s="371"/>
      <c r="C56" s="371"/>
      <c r="D56" s="372"/>
      <c r="E56" s="373">
        <f t="shared" si="3"/>
        <v>0</v>
      </c>
    </row>
    <row r="57" spans="1:10" s="18" customFormat="1" ht="12" hidden="1" customHeight="1" x14ac:dyDescent="0.25">
      <c r="A57" s="354"/>
      <c r="B57" s="371"/>
      <c r="C57" s="371"/>
      <c r="D57" s="372" t="e">
        <f>C57/B57*100</f>
        <v>#DIV/0!</v>
      </c>
      <c r="E57" s="373">
        <f t="shared" si="3"/>
        <v>0</v>
      </c>
    </row>
    <row r="58" spans="1:10" s="18" customFormat="1" ht="26.25" hidden="1" customHeight="1" x14ac:dyDescent="0.25">
      <c r="A58" s="354" t="s">
        <v>710</v>
      </c>
      <c r="B58" s="371"/>
      <c r="C58" s="371"/>
      <c r="D58" s="372"/>
      <c r="E58" s="373">
        <f t="shared" si="3"/>
        <v>0</v>
      </c>
    </row>
    <row r="59" spans="1:10" s="18" customFormat="1" ht="1.5" hidden="1" customHeight="1" x14ac:dyDescent="0.25">
      <c r="A59" s="378"/>
      <c r="B59" s="379"/>
      <c r="C59" s="379"/>
      <c r="D59" s="380"/>
      <c r="E59" s="381"/>
    </row>
    <row r="60" spans="1:10" s="382" customFormat="1" ht="12.75" customHeight="1" x14ac:dyDescent="0.3">
      <c r="A60" s="356" t="s">
        <v>17</v>
      </c>
      <c r="B60" s="367">
        <f>B8+B9+B11+B12+B13+B14+B15+B16+B17+B18+B23+B24+B25+B29+B30+B32+B33+B34+B35+B36+B39+B42+B10+B38+B40+B37+B31</f>
        <v>88661958</v>
      </c>
      <c r="C60" s="367">
        <f>C8+C9+C11+C12+C13+C14+C15+C16+C17+C18+C23+C24+C25+C29+C30+C32+C33+C34+C35+C36+C39+C42+C10+C38+C40+C37+C31</f>
        <v>87286882.160000011</v>
      </c>
      <c r="D60" s="368">
        <f>C60/B60*100</f>
        <v>98.449080224463358</v>
      </c>
      <c r="E60" s="369">
        <f>E8+E9+E11+E12+E13+E14+E15+E16+E17+E18+E23+E24+E25+E29+E30+E32+E33+E34+E35+E36+E39+E42+E10+E38+E40+E37</f>
        <v>-1298332.449999999</v>
      </c>
      <c r="G60" s="382">
        <v>88661958</v>
      </c>
      <c r="H60" s="382">
        <v>87286882.159999996</v>
      </c>
      <c r="I60" s="382">
        <v>-1375075.84</v>
      </c>
      <c r="J60" s="382">
        <v>98.45</v>
      </c>
    </row>
    <row r="61" spans="1:10" s="382" customFormat="1" ht="15.6" x14ac:dyDescent="0.3">
      <c r="A61" s="356" t="s">
        <v>18</v>
      </c>
      <c r="B61" s="367">
        <f>B60+B43</f>
        <v>127472265</v>
      </c>
      <c r="C61" s="367">
        <f>C60+C43</f>
        <v>126097189.16000001</v>
      </c>
      <c r="D61" s="368">
        <f>C61/B61*100</f>
        <v>98.921274490572529</v>
      </c>
      <c r="E61" s="369">
        <f>E60+E43</f>
        <v>-1298332.449999999</v>
      </c>
      <c r="G61" s="382">
        <v>127472265</v>
      </c>
      <c r="H61" s="382">
        <v>126097189.16</v>
      </c>
      <c r="I61" s="382">
        <v>-1375075.84</v>
      </c>
      <c r="J61" s="382">
        <v>98.92</v>
      </c>
    </row>
    <row r="62" spans="1:10" s="382" customFormat="1" ht="15" customHeight="1" x14ac:dyDescent="0.25">
      <c r="A62" s="686" t="s">
        <v>19</v>
      </c>
      <c r="B62" s="687"/>
      <c r="C62" s="687"/>
      <c r="D62" s="687"/>
      <c r="E62" s="688"/>
    </row>
    <row r="63" spans="1:10" s="18" customFormat="1" ht="15" customHeight="1" x14ac:dyDescent="0.25">
      <c r="A63" s="354" t="s">
        <v>76</v>
      </c>
      <c r="B63" s="367">
        <v>41100</v>
      </c>
      <c r="C63" s="367">
        <v>51618.79</v>
      </c>
      <c r="D63" s="368">
        <f>C63/B63*100</f>
        <v>125.59316301703163</v>
      </c>
      <c r="E63" s="369">
        <f t="shared" ref="E63:E74" si="7">C63-B63</f>
        <v>10518.79</v>
      </c>
    </row>
    <row r="64" spans="1:10" s="18" customFormat="1" ht="25.5" hidden="1" customHeight="1" x14ac:dyDescent="0.25">
      <c r="A64" s="357" t="s">
        <v>136</v>
      </c>
      <c r="B64" s="371"/>
      <c r="C64" s="371">
        <v>0</v>
      </c>
      <c r="D64" s="368"/>
      <c r="E64" s="369">
        <f t="shared" si="7"/>
        <v>0</v>
      </c>
    </row>
    <row r="65" spans="1:5" s="18" customFormat="1" ht="37.5" customHeight="1" x14ac:dyDescent="0.25">
      <c r="A65" s="357" t="s">
        <v>145</v>
      </c>
      <c r="B65" s="371">
        <v>0</v>
      </c>
      <c r="C65" s="371">
        <v>30129.66</v>
      </c>
      <c r="D65" s="368"/>
      <c r="E65" s="369">
        <f t="shared" si="7"/>
        <v>30129.66</v>
      </c>
    </row>
    <row r="66" spans="1:5" s="18" customFormat="1" ht="12.75" hidden="1" customHeight="1" x14ac:dyDescent="0.25">
      <c r="A66" s="354" t="s">
        <v>154</v>
      </c>
      <c r="B66" s="371"/>
      <c r="C66" s="371"/>
      <c r="D66" s="368">
        <v>0</v>
      </c>
      <c r="E66" s="369">
        <f t="shared" si="7"/>
        <v>0</v>
      </c>
    </row>
    <row r="67" spans="1:5" s="17" customFormat="1" x14ac:dyDescent="0.25">
      <c r="A67" s="358" t="s">
        <v>146</v>
      </c>
      <c r="B67" s="367">
        <f>B68+B69+B70+B71+B72</f>
        <v>1561929.1</v>
      </c>
      <c r="C67" s="367">
        <f>C68+C69+C70+C71+C72</f>
        <v>2882709.04</v>
      </c>
      <c r="D67" s="368">
        <f t="shared" ref="D67:D72" si="8">C67/B67*100</f>
        <v>184.56081265148333</v>
      </c>
      <c r="E67" s="369">
        <f t="shared" si="7"/>
        <v>1320779.94</v>
      </c>
    </row>
    <row r="68" spans="1:5" s="18" customFormat="1" ht="25.5" customHeight="1" x14ac:dyDescent="0.25">
      <c r="A68" s="357" t="s">
        <v>147</v>
      </c>
      <c r="B68" s="371">
        <v>323581</v>
      </c>
      <c r="C68" s="371">
        <v>486269.14</v>
      </c>
      <c r="D68" s="372">
        <f t="shared" si="8"/>
        <v>150.27740812964916</v>
      </c>
      <c r="E68" s="373">
        <f t="shared" si="7"/>
        <v>162688.14000000001</v>
      </c>
    </row>
    <row r="69" spans="1:5" s="18" customFormat="1" ht="12.75" customHeight="1" x14ac:dyDescent="0.25">
      <c r="A69" s="359" t="s">
        <v>134</v>
      </c>
      <c r="B69" s="371">
        <v>31616</v>
      </c>
      <c r="C69" s="371">
        <v>41999.69</v>
      </c>
      <c r="D69" s="372">
        <f t="shared" si="8"/>
        <v>132.84314903846155</v>
      </c>
      <c r="E69" s="373">
        <f t="shared" si="7"/>
        <v>10383.690000000002</v>
      </c>
    </row>
    <row r="70" spans="1:5" s="18" customFormat="1" ht="27" customHeight="1" x14ac:dyDescent="0.25">
      <c r="A70" s="357" t="s">
        <v>135</v>
      </c>
      <c r="B70" s="371">
        <v>38383.25</v>
      </c>
      <c r="C70" s="371">
        <v>17742.5</v>
      </c>
      <c r="D70" s="372">
        <f t="shared" si="8"/>
        <v>46.224590153256955</v>
      </c>
      <c r="E70" s="373">
        <f t="shared" si="7"/>
        <v>-20640.75</v>
      </c>
    </row>
    <row r="71" spans="1:5" s="18" customFormat="1" ht="13.8" x14ac:dyDescent="0.3">
      <c r="A71" s="359" t="s">
        <v>143</v>
      </c>
      <c r="B71" s="383">
        <v>1018877.18</v>
      </c>
      <c r="C71" s="383">
        <v>2037754.37</v>
      </c>
      <c r="D71" s="372">
        <f t="shared" si="8"/>
        <v>200.00000098147254</v>
      </c>
      <c r="E71" s="373">
        <f t="shared" si="7"/>
        <v>1018877.1900000001</v>
      </c>
    </row>
    <row r="72" spans="1:5" s="18" customFormat="1" ht="40.5" customHeight="1" x14ac:dyDescent="0.3">
      <c r="A72" s="357" t="s">
        <v>144</v>
      </c>
      <c r="B72" s="383">
        <v>149471.67000000001</v>
      </c>
      <c r="C72" s="383">
        <v>298943.34000000003</v>
      </c>
      <c r="D72" s="372">
        <f t="shared" si="8"/>
        <v>200</v>
      </c>
      <c r="E72" s="373">
        <f t="shared" si="7"/>
        <v>149471.67000000001</v>
      </c>
    </row>
    <row r="73" spans="1:5" s="18" customFormat="1" ht="0.75" hidden="1" customHeight="1" x14ac:dyDescent="0.25">
      <c r="A73" s="359" t="s">
        <v>155</v>
      </c>
      <c r="B73" s="384"/>
      <c r="C73" s="373"/>
      <c r="D73" s="372"/>
      <c r="E73" s="373">
        <f t="shared" si="7"/>
        <v>0</v>
      </c>
    </row>
    <row r="74" spans="1:5" s="18" customFormat="1" ht="16.5" customHeight="1" x14ac:dyDescent="0.25">
      <c r="A74" s="359" t="s">
        <v>255</v>
      </c>
      <c r="B74" s="385">
        <v>0</v>
      </c>
      <c r="C74" s="373">
        <v>250221.53</v>
      </c>
      <c r="D74" s="372">
        <v>0</v>
      </c>
      <c r="E74" s="373">
        <f t="shared" si="7"/>
        <v>250221.53</v>
      </c>
    </row>
    <row r="75" spans="1:5" s="18" customFormat="1" ht="16.5" hidden="1" customHeight="1" x14ac:dyDescent="0.25">
      <c r="A75" s="357"/>
      <c r="B75" s="385"/>
      <c r="C75" s="373"/>
      <c r="D75" s="372"/>
      <c r="E75" s="373"/>
    </row>
    <row r="76" spans="1:5" s="382" customFormat="1" ht="14.25" customHeight="1" x14ac:dyDescent="0.25">
      <c r="A76" s="360" t="s">
        <v>20</v>
      </c>
      <c r="B76" s="369">
        <f>B63+B64+B65+B66+B67+B73+B74</f>
        <v>1603029.1</v>
      </c>
      <c r="C76" s="369">
        <f>C63+C64+C65+C66+C67+C73+C74</f>
        <v>3214679.02</v>
      </c>
      <c r="D76" s="368">
        <f>C76/B76*100</f>
        <v>200.5377831257087</v>
      </c>
      <c r="E76" s="369">
        <f>E77+E78</f>
        <v>-39000000</v>
      </c>
    </row>
    <row r="77" spans="1:5" s="15" customFormat="1" ht="14.25" customHeight="1" x14ac:dyDescent="0.25">
      <c r="A77" s="361" t="s">
        <v>376</v>
      </c>
      <c r="B77" s="369">
        <f>B78+B80+B79</f>
        <v>19872520</v>
      </c>
      <c r="C77" s="369">
        <f>C78+C80+C79</f>
        <v>372520</v>
      </c>
      <c r="D77" s="368"/>
      <c r="E77" s="369">
        <f t="shared" ref="E77:E82" si="9">C77-B77</f>
        <v>-19500000</v>
      </c>
    </row>
    <row r="78" spans="1:5" s="15" customFormat="1" ht="42.75" customHeight="1" x14ac:dyDescent="0.25">
      <c r="A78" s="357" t="s">
        <v>739</v>
      </c>
      <c r="B78" s="371">
        <v>19500000</v>
      </c>
      <c r="C78" s="371">
        <v>0</v>
      </c>
      <c r="D78" s="386">
        <v>0</v>
      </c>
      <c r="E78" s="369">
        <f t="shared" si="9"/>
        <v>-19500000</v>
      </c>
    </row>
    <row r="79" spans="1:5" s="15" customFormat="1" ht="24" customHeight="1" x14ac:dyDescent="0.25">
      <c r="A79" s="357" t="s">
        <v>374</v>
      </c>
      <c r="B79" s="371">
        <v>372520</v>
      </c>
      <c r="C79" s="371">
        <v>372520</v>
      </c>
      <c r="D79" s="386">
        <v>0</v>
      </c>
      <c r="E79" s="369">
        <f t="shared" si="9"/>
        <v>0</v>
      </c>
    </row>
    <row r="80" spans="1:5" s="382" customFormat="1" ht="25.5" hidden="1" customHeight="1" x14ac:dyDescent="0.25">
      <c r="A80" s="357"/>
      <c r="B80" s="369"/>
      <c r="C80" s="369"/>
      <c r="D80" s="372">
        <v>0</v>
      </c>
      <c r="E80" s="373">
        <f t="shared" si="9"/>
        <v>0</v>
      </c>
    </row>
    <row r="81" spans="1:5" s="382" customFormat="1" ht="17.25" customHeight="1" x14ac:dyDescent="0.25">
      <c r="A81" s="362" t="s">
        <v>238</v>
      </c>
      <c r="B81" s="369">
        <f>B76+B77</f>
        <v>21475549.100000001</v>
      </c>
      <c r="C81" s="369">
        <f>C76+C77</f>
        <v>3587199.02</v>
      </c>
      <c r="D81" s="368">
        <f>C81/B81*100</f>
        <v>16.703642841895949</v>
      </c>
      <c r="E81" s="369">
        <f t="shared" si="9"/>
        <v>-17888350.080000002</v>
      </c>
    </row>
    <row r="82" spans="1:5" s="382" customFormat="1" ht="17.25" customHeight="1" x14ac:dyDescent="0.25">
      <c r="A82" s="360" t="s">
        <v>375</v>
      </c>
      <c r="B82" s="369">
        <f>B61+B81</f>
        <v>148947814.09999999</v>
      </c>
      <c r="C82" s="369">
        <f>C61+C81</f>
        <v>129684388.18000001</v>
      </c>
      <c r="D82" s="368">
        <f>C82/B82*100</f>
        <v>87.066996560911605</v>
      </c>
      <c r="E82" s="369">
        <f t="shared" si="9"/>
        <v>-19263425.919999987</v>
      </c>
    </row>
    <row r="83" spans="1:5" s="40" customFormat="1" ht="15.6" x14ac:dyDescent="0.25">
      <c r="A83" s="669" t="s">
        <v>21</v>
      </c>
      <c r="B83" s="670"/>
      <c r="C83" s="670"/>
      <c r="D83" s="670"/>
      <c r="E83" s="671"/>
    </row>
    <row r="84" spans="1:5" s="40" customFormat="1" ht="15.6" x14ac:dyDescent="0.25">
      <c r="A84" s="672" t="s">
        <v>22</v>
      </c>
      <c r="B84" s="673"/>
      <c r="C84" s="673"/>
      <c r="D84" s="673"/>
      <c r="E84" s="674"/>
    </row>
    <row r="85" spans="1:5" s="40" customFormat="1" ht="52.8" x14ac:dyDescent="0.25">
      <c r="A85" s="561" t="s">
        <v>159</v>
      </c>
      <c r="B85" s="290">
        <v>12271250</v>
      </c>
      <c r="C85" s="290">
        <v>9369828.1899999995</v>
      </c>
      <c r="D85" s="294">
        <f t="shared" ref="D85:D153" si="10">C85/B85*100</f>
        <v>76.355939207497187</v>
      </c>
      <c r="E85" s="295">
        <f t="shared" ref="E85:E153" si="11">C85-B85</f>
        <v>-2901421.8100000005</v>
      </c>
    </row>
    <row r="86" spans="1:5" s="40" customFormat="1" ht="26.4" x14ac:dyDescent="0.25">
      <c r="A86" s="561" t="s">
        <v>378</v>
      </c>
      <c r="B86" s="290">
        <v>5546879.4299999997</v>
      </c>
      <c r="C86" s="290">
        <v>4593530.12</v>
      </c>
      <c r="D86" s="294">
        <f t="shared" si="10"/>
        <v>82.812871236323232</v>
      </c>
      <c r="E86" s="295">
        <f t="shared" si="11"/>
        <v>-953349.30999999959</v>
      </c>
    </row>
    <row r="87" spans="1:5" s="40" customFormat="1" x14ac:dyDescent="0.25">
      <c r="A87" s="561" t="s">
        <v>160</v>
      </c>
      <c r="B87" s="290">
        <v>158932</v>
      </c>
      <c r="C87" s="290">
        <v>51157.97</v>
      </c>
      <c r="D87" s="294">
        <f t="shared" si="10"/>
        <v>32.188590088843029</v>
      </c>
      <c r="E87" s="295">
        <f t="shared" si="11"/>
        <v>-107774.03</v>
      </c>
    </row>
    <row r="88" spans="1:5" s="40" customFormat="1" hidden="1" x14ac:dyDescent="0.25">
      <c r="A88" s="562" t="s">
        <v>370</v>
      </c>
      <c r="B88" s="290"/>
      <c r="C88" s="290"/>
      <c r="D88" s="294" t="e">
        <f t="shared" si="10"/>
        <v>#DIV/0!</v>
      </c>
      <c r="E88" s="295">
        <f t="shared" si="11"/>
        <v>0</v>
      </c>
    </row>
    <row r="89" spans="1:5" s="40" customFormat="1" x14ac:dyDescent="0.25">
      <c r="A89" s="561" t="s">
        <v>161</v>
      </c>
      <c r="B89" s="290">
        <v>20599955</v>
      </c>
      <c r="C89" s="290">
        <v>16777217.449999999</v>
      </c>
      <c r="D89" s="294">
        <f t="shared" si="10"/>
        <v>81.442981064764467</v>
      </c>
      <c r="E89" s="295">
        <f t="shared" si="11"/>
        <v>-3822737.5500000007</v>
      </c>
    </row>
    <row r="90" spans="1:5" s="40" customFormat="1" ht="39.6" x14ac:dyDescent="0.25">
      <c r="A90" s="563" t="s">
        <v>832</v>
      </c>
      <c r="B90" s="290">
        <v>21888723</v>
      </c>
      <c r="C90" s="290">
        <v>13769835.08</v>
      </c>
      <c r="D90" s="294">
        <f t="shared" si="10"/>
        <v>62.908352762287691</v>
      </c>
      <c r="E90" s="295">
        <f t="shared" si="11"/>
        <v>-8118887.9199999999</v>
      </c>
    </row>
    <row r="91" spans="1:5" s="40" customFormat="1" ht="39.6" x14ac:dyDescent="0.25">
      <c r="A91" s="564" t="s">
        <v>787</v>
      </c>
      <c r="B91" s="290">
        <v>4122539</v>
      </c>
      <c r="C91" s="290">
        <v>2596326.36</v>
      </c>
      <c r="D91" s="294">
        <f t="shared" si="10"/>
        <v>62.978818635797019</v>
      </c>
      <c r="E91" s="295">
        <f t="shared" si="11"/>
        <v>-1526212.6400000001</v>
      </c>
    </row>
    <row r="92" spans="1:5" s="40" customFormat="1" ht="26.4" x14ac:dyDescent="0.25">
      <c r="A92" s="565" t="s">
        <v>833</v>
      </c>
      <c r="B92" s="290">
        <v>29245700</v>
      </c>
      <c r="C92" s="290">
        <v>29183882.879999999</v>
      </c>
      <c r="D92" s="294">
        <f t="shared" si="10"/>
        <v>99.788628345363577</v>
      </c>
      <c r="E92" s="295">
        <f t="shared" si="11"/>
        <v>-61817.120000001043</v>
      </c>
    </row>
    <row r="93" spans="1:5" s="40" customFormat="1" ht="26.4" hidden="1" x14ac:dyDescent="0.25">
      <c r="A93" s="561" t="s">
        <v>446</v>
      </c>
      <c r="B93" s="290"/>
      <c r="C93" s="290"/>
      <c r="D93" s="294" t="e">
        <f t="shared" si="10"/>
        <v>#DIV/0!</v>
      </c>
      <c r="E93" s="295">
        <f t="shared" si="11"/>
        <v>0</v>
      </c>
    </row>
    <row r="94" spans="1:5" s="40" customFormat="1" ht="26.4" x14ac:dyDescent="0.25">
      <c r="A94" s="561" t="s">
        <v>379</v>
      </c>
      <c r="B94" s="290">
        <v>3599231</v>
      </c>
      <c r="C94" s="290">
        <v>3341788.21</v>
      </c>
      <c r="D94" s="294">
        <f t="shared" si="10"/>
        <v>92.847283489167538</v>
      </c>
      <c r="E94" s="295">
        <f t="shared" si="11"/>
        <v>-257442.79000000004</v>
      </c>
    </row>
    <row r="95" spans="1:5" s="40" customFormat="1" x14ac:dyDescent="0.25">
      <c r="A95" s="561" t="s">
        <v>788</v>
      </c>
      <c r="B95" s="290">
        <v>3271551</v>
      </c>
      <c r="C95" s="290">
        <v>2524598.9300000002</v>
      </c>
      <c r="D95" s="294">
        <f t="shared" si="10"/>
        <v>77.168258419324658</v>
      </c>
      <c r="E95" s="295">
        <f t="shared" si="11"/>
        <v>-746952.06999999983</v>
      </c>
    </row>
    <row r="96" spans="1:5" s="40" customFormat="1" x14ac:dyDescent="0.25">
      <c r="A96" s="561" t="s">
        <v>380</v>
      </c>
      <c r="B96" s="290">
        <v>2935572</v>
      </c>
      <c r="C96" s="290">
        <v>2512146.61</v>
      </c>
      <c r="D96" s="294">
        <f t="shared" si="10"/>
        <v>85.576051617878903</v>
      </c>
      <c r="E96" s="295">
        <f t="shared" si="11"/>
        <v>-423425.39000000013</v>
      </c>
    </row>
    <row r="97" spans="1:5" s="40" customFormat="1" ht="16.5" customHeight="1" x14ac:dyDescent="0.25">
      <c r="A97" s="561" t="s">
        <v>381</v>
      </c>
      <c r="B97" s="290">
        <v>945090</v>
      </c>
      <c r="C97" s="290">
        <v>419560</v>
      </c>
      <c r="D97" s="294">
        <f t="shared" si="10"/>
        <v>44.393655630680676</v>
      </c>
      <c r="E97" s="295">
        <f t="shared" si="11"/>
        <v>-525530</v>
      </c>
    </row>
    <row r="98" spans="1:5" s="40" customFormat="1" ht="26.4" x14ac:dyDescent="0.25">
      <c r="A98" s="561" t="s">
        <v>382</v>
      </c>
      <c r="B98" s="290">
        <v>45758</v>
      </c>
      <c r="C98" s="290">
        <v>3844.7</v>
      </c>
      <c r="D98" s="294">
        <f t="shared" si="10"/>
        <v>8.4022466016871373</v>
      </c>
      <c r="E98" s="295">
        <f t="shared" si="11"/>
        <v>-41913.300000000003</v>
      </c>
    </row>
    <row r="99" spans="1:5" s="40" customFormat="1" ht="26.4" x14ac:dyDescent="0.25">
      <c r="A99" s="561" t="s">
        <v>383</v>
      </c>
      <c r="B99" s="290">
        <v>811500</v>
      </c>
      <c r="C99" s="290">
        <v>781969.7</v>
      </c>
      <c r="D99" s="294">
        <f t="shared" si="10"/>
        <v>96.361022797288967</v>
      </c>
      <c r="E99" s="295">
        <f t="shared" si="11"/>
        <v>-29530.300000000047</v>
      </c>
    </row>
    <row r="100" spans="1:5" s="40" customFormat="1" ht="66" hidden="1" x14ac:dyDescent="0.25">
      <c r="A100" s="561" t="s">
        <v>459</v>
      </c>
      <c r="B100" s="290"/>
      <c r="C100" s="290"/>
      <c r="D100" s="294" t="e">
        <f t="shared" si="10"/>
        <v>#DIV/0!</v>
      </c>
      <c r="E100" s="295">
        <f t="shared" si="11"/>
        <v>0</v>
      </c>
    </row>
    <row r="101" spans="1:5" s="40" customFormat="1" ht="26.4" x14ac:dyDescent="0.25">
      <c r="A101" s="561" t="s">
        <v>384</v>
      </c>
      <c r="B101" s="290">
        <v>365554</v>
      </c>
      <c r="C101" s="290">
        <v>305727.56</v>
      </c>
      <c r="D101" s="294">
        <f t="shared" si="10"/>
        <v>83.6340349168659</v>
      </c>
      <c r="E101" s="295">
        <f t="shared" si="11"/>
        <v>-59826.44</v>
      </c>
    </row>
    <row r="102" spans="1:5" ht="52.8" hidden="1" x14ac:dyDescent="0.25">
      <c r="A102" s="566" t="s">
        <v>460</v>
      </c>
      <c r="B102" s="13"/>
      <c r="C102" s="13"/>
      <c r="D102" s="294" t="e">
        <f t="shared" si="10"/>
        <v>#DIV/0!</v>
      </c>
      <c r="E102" s="295">
        <f t="shared" si="11"/>
        <v>0</v>
      </c>
    </row>
    <row r="103" spans="1:5" ht="52.8" hidden="1" x14ac:dyDescent="0.25">
      <c r="A103" s="566" t="s">
        <v>461</v>
      </c>
      <c r="B103" s="13"/>
      <c r="C103" s="13"/>
      <c r="D103" s="294" t="e">
        <f t="shared" si="10"/>
        <v>#DIV/0!</v>
      </c>
      <c r="E103" s="295">
        <f t="shared" si="11"/>
        <v>0</v>
      </c>
    </row>
    <row r="104" spans="1:5" ht="39.6" x14ac:dyDescent="0.25">
      <c r="A104" s="567" t="s">
        <v>385</v>
      </c>
      <c r="B104" s="13">
        <v>112800</v>
      </c>
      <c r="C104" s="13">
        <v>112800</v>
      </c>
      <c r="D104" s="294">
        <f t="shared" si="10"/>
        <v>100</v>
      </c>
      <c r="E104" s="295">
        <f t="shared" si="11"/>
        <v>0</v>
      </c>
    </row>
    <row r="105" spans="1:5" ht="105.6" x14ac:dyDescent="0.25">
      <c r="A105" s="299" t="s">
        <v>873</v>
      </c>
      <c r="B105" s="13">
        <v>460138</v>
      </c>
      <c r="C105" s="13">
        <v>0</v>
      </c>
      <c r="D105" s="294">
        <f t="shared" si="10"/>
        <v>0</v>
      </c>
      <c r="E105" s="295">
        <f t="shared" ref="E105" si="12">C105-B105</f>
        <v>-460138</v>
      </c>
    </row>
    <row r="106" spans="1:5" ht="89.25" customHeight="1" x14ac:dyDescent="0.25">
      <c r="A106" s="578" t="s">
        <v>874</v>
      </c>
      <c r="B106" s="13">
        <v>460138</v>
      </c>
      <c r="C106" s="13">
        <v>0</v>
      </c>
      <c r="D106" s="294">
        <f t="shared" si="10"/>
        <v>0</v>
      </c>
      <c r="E106" s="295">
        <f t="shared" si="11"/>
        <v>-460138</v>
      </c>
    </row>
    <row r="107" spans="1:5" ht="79.2" customHeight="1" x14ac:dyDescent="0.25">
      <c r="A107" s="568" t="s">
        <v>789</v>
      </c>
      <c r="B107" s="13">
        <v>41153.800000000003</v>
      </c>
      <c r="C107" s="13">
        <v>41153.800000000003</v>
      </c>
      <c r="D107" s="294">
        <f t="shared" si="10"/>
        <v>100</v>
      </c>
      <c r="E107" s="295">
        <f t="shared" si="11"/>
        <v>0</v>
      </c>
    </row>
    <row r="108" spans="1:5" ht="39.6" x14ac:dyDescent="0.25">
      <c r="A108" s="569" t="s">
        <v>836</v>
      </c>
      <c r="B108" s="13">
        <v>2788900</v>
      </c>
      <c r="C108" s="13">
        <v>2211796.13</v>
      </c>
      <c r="D108" s="294">
        <f t="shared" si="10"/>
        <v>79.307114991573741</v>
      </c>
      <c r="E108" s="295">
        <f t="shared" si="11"/>
        <v>-577103.87000000011</v>
      </c>
    </row>
    <row r="109" spans="1:5" ht="26.4" x14ac:dyDescent="0.25">
      <c r="A109" s="567" t="s">
        <v>386</v>
      </c>
      <c r="B109" s="13">
        <v>9941106</v>
      </c>
      <c r="C109" s="13">
        <v>7663882.0599999996</v>
      </c>
      <c r="D109" s="294">
        <f t="shared" si="10"/>
        <v>77.09285123808155</v>
      </c>
      <c r="E109" s="295">
        <f t="shared" si="11"/>
        <v>-2277223.9400000004</v>
      </c>
    </row>
    <row r="110" spans="1:5" ht="39.6" x14ac:dyDescent="0.25">
      <c r="A110" s="567" t="s">
        <v>387</v>
      </c>
      <c r="B110" s="13">
        <v>3256068</v>
      </c>
      <c r="C110" s="13">
        <v>2411755</v>
      </c>
      <c r="D110" s="294">
        <f t="shared" si="10"/>
        <v>74.069552601481291</v>
      </c>
      <c r="E110" s="295">
        <f t="shared" si="11"/>
        <v>-844313</v>
      </c>
    </row>
    <row r="111" spans="1:5" ht="26.4" hidden="1" x14ac:dyDescent="0.25">
      <c r="A111" s="567" t="s">
        <v>388</v>
      </c>
      <c r="B111" s="13"/>
      <c r="C111" s="13"/>
      <c r="D111" s="294" t="e">
        <f t="shared" si="10"/>
        <v>#DIV/0!</v>
      </c>
      <c r="E111" s="295">
        <f t="shared" si="11"/>
        <v>0</v>
      </c>
    </row>
    <row r="112" spans="1:5" ht="24" customHeight="1" x14ac:dyDescent="0.25">
      <c r="A112" s="567" t="s">
        <v>389</v>
      </c>
      <c r="B112" s="13">
        <v>1000</v>
      </c>
      <c r="C112" s="13">
        <v>607.5</v>
      </c>
      <c r="D112" s="294">
        <f t="shared" si="10"/>
        <v>60.750000000000007</v>
      </c>
      <c r="E112" s="295">
        <f t="shared" si="11"/>
        <v>-392.5</v>
      </c>
    </row>
    <row r="113" spans="1:5" ht="33.75" customHeight="1" x14ac:dyDescent="0.25">
      <c r="A113" s="567" t="s">
        <v>390</v>
      </c>
      <c r="B113" s="290">
        <v>2429900.9500000002</v>
      </c>
      <c r="C113" s="13">
        <v>2429900.9500000002</v>
      </c>
      <c r="D113" s="294">
        <f t="shared" si="10"/>
        <v>100</v>
      </c>
      <c r="E113" s="295">
        <f t="shared" si="11"/>
        <v>0</v>
      </c>
    </row>
    <row r="114" spans="1:5" ht="33.75" customHeight="1" x14ac:dyDescent="0.25">
      <c r="A114" s="567" t="s">
        <v>149</v>
      </c>
      <c r="B114" s="290">
        <v>22300</v>
      </c>
      <c r="C114" s="13">
        <v>22275</v>
      </c>
      <c r="D114" s="294">
        <v>0</v>
      </c>
      <c r="E114" s="295">
        <f t="shared" si="11"/>
        <v>-25</v>
      </c>
    </row>
    <row r="115" spans="1:5" ht="59.25" customHeight="1" x14ac:dyDescent="0.25">
      <c r="A115" s="570" t="s">
        <v>834</v>
      </c>
      <c r="B115" s="290">
        <v>2168600.88</v>
      </c>
      <c r="C115" s="13">
        <v>1875842.12</v>
      </c>
      <c r="D115" s="294">
        <f t="shared" si="10"/>
        <v>86.500108770591297</v>
      </c>
      <c r="E115" s="295">
        <f t="shared" si="11"/>
        <v>-292758.75999999978</v>
      </c>
    </row>
    <row r="116" spans="1:5" ht="39.6" x14ac:dyDescent="0.25">
      <c r="A116" s="571" t="s">
        <v>829</v>
      </c>
      <c r="B116" s="13">
        <v>25000</v>
      </c>
      <c r="C116" s="13">
        <v>19393</v>
      </c>
      <c r="D116" s="294">
        <v>0</v>
      </c>
      <c r="E116" s="295">
        <f t="shared" si="11"/>
        <v>-5607</v>
      </c>
    </row>
    <row r="117" spans="1:5" ht="52.8" x14ac:dyDescent="0.25">
      <c r="A117" s="566" t="s">
        <v>166</v>
      </c>
      <c r="B117" s="13">
        <v>641850</v>
      </c>
      <c r="C117" s="13">
        <v>0</v>
      </c>
      <c r="D117" s="294">
        <f t="shared" si="10"/>
        <v>0</v>
      </c>
      <c r="E117" s="295">
        <f t="shared" si="11"/>
        <v>-641850</v>
      </c>
    </row>
    <row r="118" spans="1:5" ht="66" x14ac:dyDescent="0.25">
      <c r="A118" s="567" t="s">
        <v>689</v>
      </c>
      <c r="B118" s="13">
        <v>57150</v>
      </c>
      <c r="C118" s="13">
        <v>49150</v>
      </c>
      <c r="D118" s="294">
        <f t="shared" si="10"/>
        <v>86.00174978127734</v>
      </c>
      <c r="E118" s="295">
        <f t="shared" si="11"/>
        <v>-8000</v>
      </c>
    </row>
    <row r="119" spans="1:5" ht="24.6" customHeight="1" x14ac:dyDescent="0.25">
      <c r="A119" s="567" t="s">
        <v>391</v>
      </c>
      <c r="B119" s="13">
        <v>3600</v>
      </c>
      <c r="C119" s="13">
        <v>3600</v>
      </c>
      <c r="D119" s="294">
        <f t="shared" si="10"/>
        <v>100</v>
      </c>
      <c r="E119" s="295">
        <f t="shared" si="11"/>
        <v>0</v>
      </c>
    </row>
    <row r="120" spans="1:5" ht="39.6" x14ac:dyDescent="0.25">
      <c r="A120" s="567" t="s">
        <v>392</v>
      </c>
      <c r="B120" s="13">
        <v>51000</v>
      </c>
      <c r="C120" s="13">
        <v>28750</v>
      </c>
      <c r="D120" s="294">
        <f t="shared" si="10"/>
        <v>56.372549019607845</v>
      </c>
      <c r="E120" s="295">
        <f t="shared" si="11"/>
        <v>-22250</v>
      </c>
    </row>
    <row r="121" spans="1:5" ht="52.8" x14ac:dyDescent="0.25">
      <c r="A121" s="326" t="s">
        <v>799</v>
      </c>
      <c r="B121" s="13">
        <v>566891</v>
      </c>
      <c r="C121" s="13">
        <v>457329.79</v>
      </c>
      <c r="D121" s="294">
        <f t="shared" si="10"/>
        <v>80.673319915115954</v>
      </c>
      <c r="E121" s="295">
        <f t="shared" si="11"/>
        <v>-109561.21000000002</v>
      </c>
    </row>
    <row r="122" spans="1:5" x14ac:dyDescent="0.25">
      <c r="A122" s="567" t="s">
        <v>167</v>
      </c>
      <c r="B122" s="13">
        <v>325008</v>
      </c>
      <c r="C122" s="13">
        <v>126787.19</v>
      </c>
      <c r="D122" s="294">
        <f t="shared" si="10"/>
        <v>39.010482818884455</v>
      </c>
      <c r="E122" s="295">
        <f t="shared" si="11"/>
        <v>-198220.81</v>
      </c>
    </row>
    <row r="123" spans="1:5" ht="39.6" x14ac:dyDescent="0.25">
      <c r="A123" s="567" t="s">
        <v>682</v>
      </c>
      <c r="B123" s="13">
        <v>80000</v>
      </c>
      <c r="C123" s="13">
        <v>15000</v>
      </c>
      <c r="D123" s="294">
        <f t="shared" si="10"/>
        <v>18.75</v>
      </c>
      <c r="E123" s="295">
        <f t="shared" si="11"/>
        <v>-65000</v>
      </c>
    </row>
    <row r="124" spans="1:5" ht="39.6" x14ac:dyDescent="0.25">
      <c r="A124" s="572" t="s">
        <v>835</v>
      </c>
      <c r="B124" s="13">
        <v>2083319.74</v>
      </c>
      <c r="C124" s="13">
        <v>1154103.3999999999</v>
      </c>
      <c r="D124" s="294">
        <f t="shared" si="10"/>
        <v>55.397324656463908</v>
      </c>
      <c r="E124" s="295">
        <f t="shared" si="11"/>
        <v>-929216.34000000008</v>
      </c>
    </row>
    <row r="125" spans="1:5" ht="26.4" x14ac:dyDescent="0.25">
      <c r="A125" s="573" t="s">
        <v>168</v>
      </c>
      <c r="B125" s="13">
        <v>2194000</v>
      </c>
      <c r="C125" s="13">
        <v>1665713.99</v>
      </c>
      <c r="D125" s="294">
        <f t="shared" si="10"/>
        <v>75.921330446672741</v>
      </c>
      <c r="E125" s="295">
        <f t="shared" si="11"/>
        <v>-528286.01</v>
      </c>
    </row>
    <row r="126" spans="1:5" ht="43.5" hidden="1" customHeight="1" x14ac:dyDescent="0.25">
      <c r="A126" s="573" t="s">
        <v>169</v>
      </c>
      <c r="B126" s="13"/>
      <c r="C126" s="13"/>
      <c r="D126" s="294" t="e">
        <f t="shared" si="10"/>
        <v>#DIV/0!</v>
      </c>
      <c r="E126" s="295">
        <f t="shared" si="11"/>
        <v>0</v>
      </c>
    </row>
    <row r="127" spans="1:5" ht="17.25" customHeight="1" x14ac:dyDescent="0.25">
      <c r="A127" s="573" t="s">
        <v>170</v>
      </c>
      <c r="B127" s="13">
        <v>1885544</v>
      </c>
      <c r="C127" s="13">
        <v>1374420.62</v>
      </c>
      <c r="D127" s="294">
        <f t="shared" si="10"/>
        <v>72.892524385535424</v>
      </c>
      <c r="E127" s="295">
        <f t="shared" si="11"/>
        <v>-511123.37999999989</v>
      </c>
    </row>
    <row r="128" spans="1:5" ht="17.25" customHeight="1" x14ac:dyDescent="0.25">
      <c r="A128" s="574" t="s">
        <v>357</v>
      </c>
      <c r="B128" s="13">
        <v>201957</v>
      </c>
      <c r="C128" s="13">
        <v>99236.43</v>
      </c>
      <c r="D128" s="294">
        <f t="shared" si="10"/>
        <v>49.137405487306701</v>
      </c>
      <c r="E128" s="295">
        <f t="shared" si="11"/>
        <v>-102720.57</v>
      </c>
    </row>
    <row r="129" spans="1:5" ht="26.4" x14ac:dyDescent="0.25">
      <c r="A129" s="573" t="s">
        <v>393</v>
      </c>
      <c r="B129" s="290">
        <v>5602055</v>
      </c>
      <c r="C129" s="13">
        <v>3572100.81</v>
      </c>
      <c r="D129" s="294">
        <f t="shared" si="10"/>
        <v>63.764115311256319</v>
      </c>
      <c r="E129" s="295">
        <f t="shared" si="11"/>
        <v>-2029954.19</v>
      </c>
    </row>
    <row r="130" spans="1:5" ht="26.4" x14ac:dyDescent="0.25">
      <c r="A130" s="573" t="s">
        <v>171</v>
      </c>
      <c r="B130" s="13">
        <v>588294</v>
      </c>
      <c r="C130" s="13">
        <v>507241.66</v>
      </c>
      <c r="D130" s="294">
        <f t="shared" si="10"/>
        <v>86.222477196775756</v>
      </c>
      <c r="E130" s="295">
        <f t="shared" si="11"/>
        <v>-81052.340000000026</v>
      </c>
    </row>
    <row r="131" spans="1:5" ht="31.5" customHeight="1" x14ac:dyDescent="0.25">
      <c r="A131" s="573" t="s">
        <v>172</v>
      </c>
      <c r="B131" s="13">
        <v>302644</v>
      </c>
      <c r="C131" s="13">
        <v>277326</v>
      </c>
      <c r="D131" s="294">
        <f t="shared" si="10"/>
        <v>91.634395527418349</v>
      </c>
      <c r="E131" s="295">
        <f t="shared" si="11"/>
        <v>-25318</v>
      </c>
    </row>
    <row r="132" spans="1:5" ht="31.5" customHeight="1" x14ac:dyDescent="0.25">
      <c r="A132" s="326" t="s">
        <v>837</v>
      </c>
      <c r="B132" s="13">
        <v>48000</v>
      </c>
      <c r="C132" s="13">
        <v>0</v>
      </c>
      <c r="D132" s="294">
        <v>0</v>
      </c>
      <c r="E132" s="295">
        <f t="shared" si="11"/>
        <v>-48000</v>
      </c>
    </row>
    <row r="133" spans="1:5" ht="31.5" customHeight="1" x14ac:dyDescent="0.25">
      <c r="A133" s="573" t="s">
        <v>150</v>
      </c>
      <c r="B133" s="13">
        <v>348000</v>
      </c>
      <c r="C133" s="13">
        <v>282965.39</v>
      </c>
      <c r="D133" s="294">
        <f t="shared" si="10"/>
        <v>81.311893678160914</v>
      </c>
      <c r="E133" s="295">
        <f t="shared" si="11"/>
        <v>-65034.609999999986</v>
      </c>
    </row>
    <row r="134" spans="1:5" ht="39.6" x14ac:dyDescent="0.25">
      <c r="A134" s="575" t="s">
        <v>830</v>
      </c>
      <c r="B134" s="13">
        <v>3610002</v>
      </c>
      <c r="C134" s="13">
        <v>2101156.6</v>
      </c>
      <c r="D134" s="294">
        <f t="shared" si="10"/>
        <v>58.203751687672202</v>
      </c>
      <c r="E134" s="295">
        <f t="shared" si="11"/>
        <v>-1508845.4</v>
      </c>
    </row>
    <row r="135" spans="1:5" ht="39.6" hidden="1" x14ac:dyDescent="0.25">
      <c r="A135" s="573" t="s">
        <v>725</v>
      </c>
      <c r="B135" s="13"/>
      <c r="C135" s="13"/>
      <c r="D135" s="294" t="e">
        <f t="shared" si="10"/>
        <v>#DIV/0!</v>
      </c>
      <c r="E135" s="295">
        <f t="shared" si="11"/>
        <v>0</v>
      </c>
    </row>
    <row r="136" spans="1:5" ht="26.4" hidden="1" x14ac:dyDescent="0.25">
      <c r="A136" s="567" t="s">
        <v>718</v>
      </c>
      <c r="B136" s="13"/>
      <c r="C136" s="13"/>
      <c r="D136" s="294" t="e">
        <f t="shared" si="10"/>
        <v>#DIV/0!</v>
      </c>
      <c r="E136" s="295">
        <f t="shared" si="11"/>
        <v>0</v>
      </c>
    </row>
    <row r="137" spans="1:5" ht="26.4" x14ac:dyDescent="0.25">
      <c r="A137" s="566" t="s">
        <v>173</v>
      </c>
      <c r="B137" s="13">
        <v>1470000</v>
      </c>
      <c r="C137" s="13">
        <v>708718.7</v>
      </c>
      <c r="D137" s="294">
        <f t="shared" si="10"/>
        <v>48.212156462585028</v>
      </c>
      <c r="E137" s="295">
        <f t="shared" si="11"/>
        <v>-761281.3</v>
      </c>
    </row>
    <row r="138" spans="1:5" x14ac:dyDescent="0.25">
      <c r="A138" s="567" t="s">
        <v>174</v>
      </c>
      <c r="B138" s="13">
        <v>1100000</v>
      </c>
      <c r="C138" s="13">
        <v>1029643.84</v>
      </c>
      <c r="D138" s="294">
        <f t="shared" si="10"/>
        <v>93.603985454545452</v>
      </c>
      <c r="E138" s="295">
        <f t="shared" si="11"/>
        <v>-70356.160000000033</v>
      </c>
    </row>
    <row r="139" spans="1:5" ht="26.4" hidden="1" x14ac:dyDescent="0.25">
      <c r="A139" s="566" t="s">
        <v>239</v>
      </c>
      <c r="B139" s="13"/>
      <c r="C139" s="13"/>
      <c r="D139" s="294" t="e">
        <f t="shared" si="10"/>
        <v>#DIV/0!</v>
      </c>
      <c r="E139" s="295">
        <f t="shared" si="11"/>
        <v>0</v>
      </c>
    </row>
    <row r="140" spans="1:5" ht="39.6" x14ac:dyDescent="0.25">
      <c r="A140" s="567" t="s">
        <v>175</v>
      </c>
      <c r="B140" s="13">
        <v>2077047</v>
      </c>
      <c r="C140" s="13">
        <v>1288500.7</v>
      </c>
      <c r="D140" s="294">
        <f t="shared" si="10"/>
        <v>62.035221157730177</v>
      </c>
      <c r="E140" s="295">
        <f t="shared" si="11"/>
        <v>-788546.3</v>
      </c>
    </row>
    <row r="141" spans="1:5" s="18" customFormat="1" x14ac:dyDescent="0.25">
      <c r="A141" s="576" t="s">
        <v>176</v>
      </c>
      <c r="B141" s="13">
        <v>3658601</v>
      </c>
      <c r="C141" s="13">
        <v>2360373.06</v>
      </c>
      <c r="D141" s="294">
        <f t="shared" si="10"/>
        <v>64.515727733087047</v>
      </c>
      <c r="E141" s="295">
        <f t="shared" si="11"/>
        <v>-1298227.94</v>
      </c>
    </row>
    <row r="142" spans="1:5" ht="66" hidden="1" x14ac:dyDescent="0.25">
      <c r="A142" s="567" t="s">
        <v>177</v>
      </c>
      <c r="B142" s="13"/>
      <c r="C142" s="13"/>
      <c r="D142" s="294" t="e">
        <f t="shared" si="10"/>
        <v>#DIV/0!</v>
      </c>
      <c r="E142" s="295">
        <f t="shared" si="11"/>
        <v>0</v>
      </c>
    </row>
    <row r="143" spans="1:5" ht="26.4" x14ac:dyDescent="0.25">
      <c r="A143" s="567" t="s">
        <v>178</v>
      </c>
      <c r="B143" s="290">
        <v>145620</v>
      </c>
      <c r="C143" s="13">
        <v>77826.880000000005</v>
      </c>
      <c r="D143" s="294">
        <f t="shared" si="10"/>
        <v>53.445186100810325</v>
      </c>
      <c r="E143" s="295">
        <f t="shared" si="11"/>
        <v>-67793.119999999995</v>
      </c>
    </row>
    <row r="144" spans="1:5" ht="16.5" customHeight="1" x14ac:dyDescent="0.25">
      <c r="A144" s="567" t="s">
        <v>179</v>
      </c>
      <c r="B144" s="13">
        <v>182500</v>
      </c>
      <c r="C144" s="13">
        <v>82500</v>
      </c>
      <c r="D144" s="294">
        <f t="shared" si="10"/>
        <v>45.205479452054789</v>
      </c>
      <c r="E144" s="295">
        <f t="shared" si="11"/>
        <v>-100000</v>
      </c>
    </row>
    <row r="145" spans="1:5" ht="26.4" x14ac:dyDescent="0.25">
      <c r="A145" s="567" t="s">
        <v>180</v>
      </c>
      <c r="B145" s="13">
        <v>1425000</v>
      </c>
      <c r="C145" s="13">
        <v>0</v>
      </c>
      <c r="D145" s="294">
        <f t="shared" si="10"/>
        <v>0</v>
      </c>
      <c r="E145" s="295">
        <f t="shared" si="11"/>
        <v>-1425000</v>
      </c>
    </row>
    <row r="146" spans="1:5" ht="39.6" hidden="1" x14ac:dyDescent="0.25">
      <c r="A146" s="567" t="s">
        <v>462</v>
      </c>
      <c r="B146" s="13"/>
      <c r="C146" s="13"/>
      <c r="D146" s="294" t="e">
        <f t="shared" si="10"/>
        <v>#DIV/0!</v>
      </c>
      <c r="E146" s="295">
        <f t="shared" si="11"/>
        <v>0</v>
      </c>
    </row>
    <row r="147" spans="1:5" ht="26.4" hidden="1" x14ac:dyDescent="0.25">
      <c r="A147" s="567" t="s">
        <v>181</v>
      </c>
      <c r="B147" s="13">
        <v>0</v>
      </c>
      <c r="C147" s="13">
        <v>0</v>
      </c>
      <c r="D147" s="294">
        <v>0</v>
      </c>
      <c r="E147" s="295">
        <f t="shared" si="11"/>
        <v>0</v>
      </c>
    </row>
    <row r="148" spans="1:5" ht="26.4" x14ac:dyDescent="0.25">
      <c r="A148" s="567" t="s">
        <v>240</v>
      </c>
      <c r="B148" s="13">
        <v>15000</v>
      </c>
      <c r="C148" s="13">
        <v>0</v>
      </c>
      <c r="D148" s="294">
        <v>0</v>
      </c>
      <c r="E148" s="295">
        <f t="shared" si="11"/>
        <v>-15000</v>
      </c>
    </row>
    <row r="149" spans="1:5" ht="26.4" x14ac:dyDescent="0.25">
      <c r="A149" s="567" t="s">
        <v>182</v>
      </c>
      <c r="B149" s="13">
        <v>30000</v>
      </c>
      <c r="C149" s="13">
        <v>24000</v>
      </c>
      <c r="D149" s="294">
        <f t="shared" si="10"/>
        <v>80</v>
      </c>
      <c r="E149" s="295">
        <f t="shared" si="11"/>
        <v>-6000</v>
      </c>
    </row>
    <row r="150" spans="1:5" x14ac:dyDescent="0.25">
      <c r="A150" s="577" t="s">
        <v>358</v>
      </c>
      <c r="B150" s="13">
        <v>82000</v>
      </c>
      <c r="C150" s="13">
        <v>18216.77</v>
      </c>
      <c r="D150" s="294">
        <f t="shared" si="10"/>
        <v>22.215573170731709</v>
      </c>
      <c r="E150" s="295">
        <f t="shared" si="11"/>
        <v>-63783.229999999996</v>
      </c>
    </row>
    <row r="151" spans="1:5" ht="26.4" x14ac:dyDescent="0.25">
      <c r="A151" s="577" t="s">
        <v>363</v>
      </c>
      <c r="B151" s="13">
        <v>235000</v>
      </c>
      <c r="C151" s="13">
        <v>35069</v>
      </c>
      <c r="D151" s="294">
        <f t="shared" si="10"/>
        <v>14.922978723404256</v>
      </c>
      <c r="E151" s="295">
        <f t="shared" si="11"/>
        <v>-199931</v>
      </c>
    </row>
    <row r="152" spans="1:5" x14ac:dyDescent="0.25">
      <c r="A152" s="567" t="s">
        <v>183</v>
      </c>
      <c r="B152" s="13">
        <v>8500</v>
      </c>
      <c r="C152" s="13">
        <v>5000</v>
      </c>
      <c r="D152" s="294">
        <f t="shared" si="10"/>
        <v>58.82352941176471</v>
      </c>
      <c r="E152" s="295">
        <f t="shared" si="11"/>
        <v>-3500</v>
      </c>
    </row>
    <row r="153" spans="1:5" ht="26.4" x14ac:dyDescent="0.25">
      <c r="A153" s="567" t="s">
        <v>694</v>
      </c>
      <c r="B153" s="13">
        <v>80000</v>
      </c>
      <c r="C153" s="13">
        <v>31200</v>
      </c>
      <c r="D153" s="294">
        <f t="shared" si="10"/>
        <v>39</v>
      </c>
      <c r="E153" s="295">
        <f t="shared" si="11"/>
        <v>-48800</v>
      </c>
    </row>
    <row r="154" spans="1:5" x14ac:dyDescent="0.25">
      <c r="A154" s="567" t="s">
        <v>645</v>
      </c>
      <c r="B154" s="13">
        <v>55000</v>
      </c>
      <c r="C154" s="13">
        <v>24999.9</v>
      </c>
      <c r="D154" s="294">
        <f t="shared" ref="D154:D157" si="13">C154/B154*100</f>
        <v>45.454363636363638</v>
      </c>
      <c r="E154" s="295">
        <f t="shared" ref="E154:E161" si="14">C154-B154</f>
        <v>-30000.1</v>
      </c>
    </row>
    <row r="155" spans="1:5" x14ac:dyDescent="0.25">
      <c r="A155" s="567" t="s">
        <v>831</v>
      </c>
      <c r="B155" s="13">
        <v>180000</v>
      </c>
      <c r="C155" s="13">
        <v>120967.67</v>
      </c>
      <c r="D155" s="294">
        <f t="shared" si="13"/>
        <v>67.204261111111109</v>
      </c>
      <c r="E155" s="295">
        <f t="shared" si="14"/>
        <v>-59032.33</v>
      </c>
    </row>
    <row r="156" spans="1:5" x14ac:dyDescent="0.25">
      <c r="A156" s="567" t="s">
        <v>394</v>
      </c>
      <c r="B156" s="13">
        <v>100000</v>
      </c>
      <c r="C156" s="13">
        <v>0</v>
      </c>
      <c r="D156" s="294">
        <f t="shared" si="13"/>
        <v>0</v>
      </c>
      <c r="E156" s="295">
        <f t="shared" si="14"/>
        <v>-100000</v>
      </c>
    </row>
    <row r="157" spans="1:5" s="18" customFormat="1" ht="14.25" customHeight="1" x14ac:dyDescent="0.25">
      <c r="A157" s="342" t="s">
        <v>54</v>
      </c>
      <c r="B157" s="9">
        <f>B85+B86+B87+B88+B89+B90+B91+B92+B93+B94+B95+B96+B97+B98+B99+B100+B101+B102+B103+B104+B105+B106+B107+B108+B109+B110+B111+B112+B113+B114+B115+B116+B117+B118+B119+B120+B121+B122+B123+B124+B125+B126+B127+B128+B129+B130+B131+B132+B133+B134+B135+B136+B137+B138+B139+B140+B141+B142+B143+B144+B145+B146+B147+B148+B149+B150+B151+B152+B153+B154+B155+B156</f>
        <v>156948922.80000001</v>
      </c>
      <c r="C157" s="9">
        <f>C85+C86+C87+C88+C89+C90+C91+C92+C93+C94+C95+C96+C97+C98+C99+C100+C101+C102+C103+C104+C105+C106+C107+C108+C109+C110+C111+C112+C113+C114+C115+C116+C117+C118+C119+C120+C121+C122+C123+C124+C125+C126+C127+C128+C129+C130+C131+C132+C133+C134+C135+C136+C137+C138+C139+C140+C141+C142+C143+C144+C145+C146+C147+C148+C149+C150+C151+C152+C153+C154+C155+C156</f>
        <v>120542717.72000003</v>
      </c>
      <c r="D157" s="14">
        <f t="shared" si="13"/>
        <v>76.803787862633243</v>
      </c>
      <c r="E157" s="16">
        <f t="shared" si="14"/>
        <v>-36406205.079999983</v>
      </c>
    </row>
    <row r="158" spans="1:5" ht="46.8" hidden="1" x14ac:dyDescent="0.25">
      <c r="A158" s="141" t="s">
        <v>184</v>
      </c>
      <c r="B158" s="13">
        <v>0</v>
      </c>
      <c r="C158" s="13">
        <v>0</v>
      </c>
      <c r="D158" s="6">
        <v>0</v>
      </c>
      <c r="E158" s="10">
        <f t="shared" si="14"/>
        <v>0</v>
      </c>
    </row>
    <row r="159" spans="1:5" ht="15" hidden="1" customHeight="1" x14ac:dyDescent="0.25">
      <c r="A159" s="567" t="s">
        <v>185</v>
      </c>
      <c r="B159" s="13">
        <v>0</v>
      </c>
      <c r="C159" s="13">
        <v>0</v>
      </c>
      <c r="D159" s="6">
        <v>0</v>
      </c>
      <c r="E159" s="10">
        <f t="shared" si="14"/>
        <v>0</v>
      </c>
    </row>
    <row r="160" spans="1:5" ht="39.6" x14ac:dyDescent="0.25">
      <c r="A160" s="567" t="s">
        <v>186</v>
      </c>
      <c r="B160" s="13">
        <v>500000</v>
      </c>
      <c r="C160" s="13">
        <v>500000</v>
      </c>
      <c r="D160" s="6">
        <f>C160/B160*100</f>
        <v>100</v>
      </c>
      <c r="E160" s="10">
        <f t="shared" si="14"/>
        <v>0</v>
      </c>
    </row>
    <row r="161" spans="1:5" ht="15.6" x14ac:dyDescent="0.25">
      <c r="A161" s="344" t="s">
        <v>697</v>
      </c>
      <c r="B161" s="9">
        <f>B157+B158+B159+B160</f>
        <v>157448922.80000001</v>
      </c>
      <c r="C161" s="9">
        <f>C157+C158+C159+C160</f>
        <v>121042717.72000003</v>
      </c>
      <c r="D161" s="7">
        <f>C161/B161*100</f>
        <v>76.877450520099728</v>
      </c>
      <c r="E161" s="8">
        <f t="shared" si="14"/>
        <v>-36406205.079999983</v>
      </c>
    </row>
    <row r="162" spans="1:5" s="20" customFormat="1" ht="15.6" x14ac:dyDescent="0.25">
      <c r="A162" s="675" t="s">
        <v>23</v>
      </c>
      <c r="B162" s="676"/>
      <c r="C162" s="676"/>
      <c r="D162" s="676"/>
      <c r="E162" s="677"/>
    </row>
    <row r="163" spans="1:5" s="40" customFormat="1" ht="54" customHeight="1" x14ac:dyDescent="0.25">
      <c r="A163" s="669" t="s">
        <v>80</v>
      </c>
      <c r="B163" s="678"/>
      <c r="C163" s="678"/>
      <c r="D163" s="678"/>
      <c r="E163" s="679"/>
    </row>
    <row r="164" spans="1:5" ht="54" customHeight="1" x14ac:dyDescent="0.25">
      <c r="A164" s="567" t="s">
        <v>159</v>
      </c>
      <c r="B164" s="290">
        <v>20000</v>
      </c>
      <c r="C164" s="13">
        <v>19200</v>
      </c>
      <c r="D164" s="6">
        <f t="shared" ref="D164:D219" si="15">C164/B164*100</f>
        <v>96</v>
      </c>
      <c r="E164" s="10">
        <f t="shared" ref="E164:E219" si="16">C164-B164</f>
        <v>-800</v>
      </c>
    </row>
    <row r="165" spans="1:5" ht="54" customHeight="1" x14ac:dyDescent="0.25">
      <c r="A165" s="223" t="s">
        <v>838</v>
      </c>
      <c r="B165" s="13">
        <v>57500</v>
      </c>
      <c r="C165" s="13">
        <v>55900</v>
      </c>
      <c r="D165" s="6">
        <f t="shared" ref="D165:D218" si="17">C165/B165*100</f>
        <v>97.217391304347828</v>
      </c>
      <c r="E165" s="10">
        <f t="shared" ref="E165:E218" si="18">C165-B165</f>
        <v>-1600</v>
      </c>
    </row>
    <row r="166" spans="1:5" ht="25.5" customHeight="1" x14ac:dyDescent="0.25">
      <c r="A166" s="561" t="s">
        <v>160</v>
      </c>
      <c r="B166" s="13">
        <v>131600</v>
      </c>
      <c r="C166" s="13">
        <v>131500</v>
      </c>
      <c r="D166" s="6">
        <f t="shared" si="17"/>
        <v>99.924012158054708</v>
      </c>
      <c r="E166" s="10">
        <f t="shared" si="18"/>
        <v>-100</v>
      </c>
    </row>
    <row r="167" spans="1:5" hidden="1" x14ac:dyDescent="0.25">
      <c r="A167" s="567" t="s">
        <v>726</v>
      </c>
      <c r="B167" s="13"/>
      <c r="C167" s="13"/>
      <c r="D167" s="6" t="e">
        <f t="shared" si="17"/>
        <v>#DIV/0!</v>
      </c>
      <c r="E167" s="10">
        <f t="shared" si="18"/>
        <v>0</v>
      </c>
    </row>
    <row r="168" spans="1:5" ht="28.5" customHeight="1" x14ac:dyDescent="0.25">
      <c r="A168" s="563" t="s">
        <v>832</v>
      </c>
      <c r="B168" s="13">
        <v>81465</v>
      </c>
      <c r="C168" s="13">
        <v>46464.98</v>
      </c>
      <c r="D168" s="6">
        <f t="shared" si="17"/>
        <v>57.036739704167438</v>
      </c>
      <c r="E168" s="10">
        <f t="shared" si="18"/>
        <v>-35000.019999999997</v>
      </c>
    </row>
    <row r="169" spans="1:5" ht="27.75" hidden="1" customHeight="1" x14ac:dyDescent="0.25">
      <c r="A169" s="561" t="s">
        <v>379</v>
      </c>
      <c r="B169" s="13"/>
      <c r="C169" s="13"/>
      <c r="D169" s="6" t="e">
        <f t="shared" si="17"/>
        <v>#DIV/0!</v>
      </c>
      <c r="E169" s="10">
        <f t="shared" si="18"/>
        <v>0</v>
      </c>
    </row>
    <row r="170" spans="1:5" ht="17.25" customHeight="1" x14ac:dyDescent="0.25">
      <c r="A170" s="561" t="s">
        <v>380</v>
      </c>
      <c r="B170" s="13">
        <v>36000</v>
      </c>
      <c r="C170" s="13">
        <v>33876</v>
      </c>
      <c r="D170" s="6">
        <f t="shared" si="17"/>
        <v>94.1</v>
      </c>
      <c r="E170" s="10">
        <f t="shared" si="18"/>
        <v>-2124</v>
      </c>
    </row>
    <row r="171" spans="1:5" ht="30.75" customHeight="1" x14ac:dyDescent="0.25">
      <c r="A171" s="561" t="s">
        <v>384</v>
      </c>
      <c r="B171" s="13">
        <v>18400</v>
      </c>
      <c r="C171" s="13">
        <v>18390</v>
      </c>
      <c r="D171" s="6">
        <f t="shared" si="17"/>
        <v>99.945652173913047</v>
      </c>
      <c r="E171" s="10">
        <f t="shared" si="18"/>
        <v>-10</v>
      </c>
    </row>
    <row r="172" spans="1:5" ht="66" x14ac:dyDescent="0.25">
      <c r="A172" s="578" t="s">
        <v>839</v>
      </c>
      <c r="B172" s="13">
        <v>112712</v>
      </c>
      <c r="C172" s="13">
        <v>0</v>
      </c>
      <c r="D172" s="6">
        <f t="shared" si="17"/>
        <v>0</v>
      </c>
      <c r="E172" s="10">
        <f t="shared" si="18"/>
        <v>-112712</v>
      </c>
    </row>
    <row r="173" spans="1:5" ht="64.5" customHeight="1" x14ac:dyDescent="0.25">
      <c r="A173" s="578" t="s">
        <v>840</v>
      </c>
      <c r="B173" s="13">
        <v>573200</v>
      </c>
      <c r="C173" s="13">
        <v>0</v>
      </c>
      <c r="D173" s="6">
        <f t="shared" si="17"/>
        <v>0</v>
      </c>
      <c r="E173" s="10">
        <f t="shared" si="18"/>
        <v>-573200</v>
      </c>
    </row>
    <row r="174" spans="1:5" ht="41.25" hidden="1" customHeight="1" x14ac:dyDescent="0.25">
      <c r="A174" s="579" t="s">
        <v>631</v>
      </c>
      <c r="B174" s="13"/>
      <c r="C174" s="13"/>
      <c r="D174" s="6" t="e">
        <f t="shared" si="17"/>
        <v>#DIV/0!</v>
      </c>
      <c r="E174" s="10">
        <f t="shared" si="18"/>
        <v>0</v>
      </c>
    </row>
    <row r="175" spans="1:5" ht="60.75" hidden="1" customHeight="1" x14ac:dyDescent="0.25">
      <c r="A175" s="567" t="s">
        <v>385</v>
      </c>
      <c r="B175" s="13"/>
      <c r="C175" s="13"/>
      <c r="D175" s="6" t="e">
        <f t="shared" si="17"/>
        <v>#DIV/0!</v>
      </c>
      <c r="E175" s="10">
        <f t="shared" si="18"/>
        <v>0</v>
      </c>
    </row>
    <row r="176" spans="1:5" ht="26.4" hidden="1" x14ac:dyDescent="0.25">
      <c r="A176" s="567" t="s">
        <v>148</v>
      </c>
      <c r="B176" s="13"/>
      <c r="C176" s="13"/>
      <c r="D176" s="6" t="e">
        <f t="shared" si="17"/>
        <v>#DIV/0!</v>
      </c>
      <c r="E176" s="10">
        <f t="shared" si="18"/>
        <v>0</v>
      </c>
    </row>
    <row r="177" spans="1:5" ht="36.75" hidden="1" customHeight="1" x14ac:dyDescent="0.25">
      <c r="A177" s="567" t="s">
        <v>162</v>
      </c>
      <c r="B177" s="13"/>
      <c r="C177" s="13"/>
      <c r="D177" s="6" t="e">
        <f t="shared" si="17"/>
        <v>#DIV/0!</v>
      </c>
      <c r="E177" s="10">
        <f t="shared" si="18"/>
        <v>0</v>
      </c>
    </row>
    <row r="178" spans="1:5" hidden="1" x14ac:dyDescent="0.25">
      <c r="A178" s="567" t="s">
        <v>163</v>
      </c>
      <c r="B178" s="13"/>
      <c r="C178" s="13"/>
      <c r="D178" s="6" t="e">
        <f t="shared" si="17"/>
        <v>#DIV/0!</v>
      </c>
      <c r="E178" s="10">
        <f t="shared" si="18"/>
        <v>0</v>
      </c>
    </row>
    <row r="179" spans="1:5" hidden="1" x14ac:dyDescent="0.25">
      <c r="A179" s="567" t="s">
        <v>164</v>
      </c>
      <c r="B179" s="13"/>
      <c r="C179" s="13"/>
      <c r="D179" s="6" t="e">
        <f t="shared" si="17"/>
        <v>#DIV/0!</v>
      </c>
      <c r="E179" s="10">
        <f t="shared" si="18"/>
        <v>0</v>
      </c>
    </row>
    <row r="180" spans="1:5" ht="39.6" hidden="1" x14ac:dyDescent="0.25">
      <c r="A180" s="567" t="s">
        <v>257</v>
      </c>
      <c r="B180" s="13"/>
      <c r="C180" s="13"/>
      <c r="D180" s="6" t="e">
        <f t="shared" si="17"/>
        <v>#DIV/0!</v>
      </c>
      <c r="E180" s="10">
        <f t="shared" si="18"/>
        <v>0</v>
      </c>
    </row>
    <row r="181" spans="1:5" ht="26.4" hidden="1" x14ac:dyDescent="0.25">
      <c r="A181" s="567" t="s">
        <v>165</v>
      </c>
      <c r="B181" s="13"/>
      <c r="C181" s="13"/>
      <c r="D181" s="6" t="e">
        <f t="shared" si="17"/>
        <v>#DIV/0!</v>
      </c>
      <c r="E181" s="10">
        <f t="shared" si="18"/>
        <v>0</v>
      </c>
    </row>
    <row r="182" spans="1:5" hidden="1" x14ac:dyDescent="0.25">
      <c r="A182" s="567" t="s">
        <v>170</v>
      </c>
      <c r="B182" s="13"/>
      <c r="C182" s="13"/>
      <c r="D182" s="6" t="e">
        <f t="shared" si="17"/>
        <v>#DIV/0!</v>
      </c>
      <c r="E182" s="10">
        <f t="shared" si="18"/>
        <v>0</v>
      </c>
    </row>
    <row r="183" spans="1:5" ht="41.25" hidden="1" customHeight="1" x14ac:dyDescent="0.25">
      <c r="A183" s="567" t="s">
        <v>707</v>
      </c>
      <c r="B183" s="13"/>
      <c r="C183" s="13"/>
      <c r="D183" s="6" t="e">
        <f t="shared" si="17"/>
        <v>#DIV/0!</v>
      </c>
      <c r="E183" s="10">
        <f t="shared" si="18"/>
        <v>0</v>
      </c>
    </row>
    <row r="184" spans="1:5" ht="79.2" x14ac:dyDescent="0.25">
      <c r="A184" s="567" t="s">
        <v>789</v>
      </c>
      <c r="B184" s="13">
        <v>99935.2</v>
      </c>
      <c r="C184" s="13">
        <v>99935.2</v>
      </c>
      <c r="D184" s="6">
        <f t="shared" si="17"/>
        <v>100</v>
      </c>
      <c r="E184" s="10">
        <f t="shared" si="18"/>
        <v>0</v>
      </c>
    </row>
    <row r="185" spans="1:5" ht="79.2" x14ac:dyDescent="0.25">
      <c r="A185" s="567" t="s">
        <v>790</v>
      </c>
      <c r="B185" s="13">
        <v>1269793.33</v>
      </c>
      <c r="C185" s="13">
        <v>1269793.33</v>
      </c>
      <c r="D185" s="6">
        <f t="shared" si="17"/>
        <v>100</v>
      </c>
      <c r="E185" s="10">
        <f t="shared" si="18"/>
        <v>0</v>
      </c>
    </row>
    <row r="186" spans="1:5" x14ac:dyDescent="0.25">
      <c r="A186" s="567" t="s">
        <v>875</v>
      </c>
      <c r="B186" s="13">
        <v>835000</v>
      </c>
      <c r="C186" s="13">
        <v>0</v>
      </c>
      <c r="D186" s="6">
        <f t="shared" si="17"/>
        <v>0</v>
      </c>
      <c r="E186" s="10">
        <f t="shared" si="18"/>
        <v>-835000</v>
      </c>
    </row>
    <row r="187" spans="1:5" ht="39" customHeight="1" x14ac:dyDescent="0.25">
      <c r="A187" s="578" t="s">
        <v>798</v>
      </c>
      <c r="B187" s="13">
        <v>1387900</v>
      </c>
      <c r="C187" s="13">
        <v>1173645.04</v>
      </c>
      <c r="D187" s="6">
        <f t="shared" si="17"/>
        <v>84.56265148785937</v>
      </c>
      <c r="E187" s="10">
        <f t="shared" si="18"/>
        <v>-214254.95999999996</v>
      </c>
    </row>
    <row r="188" spans="1:5" ht="15.75" hidden="1" customHeight="1" x14ac:dyDescent="0.25">
      <c r="A188" s="567" t="s">
        <v>386</v>
      </c>
      <c r="B188" s="13">
        <v>0</v>
      </c>
      <c r="C188" s="13">
        <v>0</v>
      </c>
      <c r="D188" s="6" t="e">
        <f t="shared" si="17"/>
        <v>#DIV/0!</v>
      </c>
      <c r="E188" s="10">
        <f t="shared" si="18"/>
        <v>0</v>
      </c>
    </row>
    <row r="189" spans="1:5" ht="37.200000000000003" customHeight="1" x14ac:dyDescent="0.25">
      <c r="A189" s="544" t="s">
        <v>841</v>
      </c>
      <c r="B189" s="13">
        <v>372520</v>
      </c>
      <c r="C189" s="13">
        <v>113781.75999999999</v>
      </c>
      <c r="D189" s="6">
        <f t="shared" si="17"/>
        <v>30.543798990658217</v>
      </c>
      <c r="E189" s="10">
        <f t="shared" si="18"/>
        <v>-258738.24</v>
      </c>
    </row>
    <row r="190" spans="1:5" ht="224.25" hidden="1" customHeight="1" x14ac:dyDescent="0.25">
      <c r="A190" s="326" t="s">
        <v>791</v>
      </c>
      <c r="B190" s="13"/>
      <c r="C190" s="13"/>
      <c r="D190" s="6" t="e">
        <f t="shared" si="17"/>
        <v>#DIV/0!</v>
      </c>
      <c r="E190" s="10">
        <f t="shared" si="18"/>
        <v>0</v>
      </c>
    </row>
    <row r="191" spans="1:5" ht="27.75" hidden="1" customHeight="1" x14ac:dyDescent="0.25">
      <c r="A191" s="573" t="s">
        <v>393</v>
      </c>
      <c r="B191" s="13"/>
      <c r="C191" s="13"/>
      <c r="D191" s="6" t="e">
        <f t="shared" si="17"/>
        <v>#DIV/0!</v>
      </c>
      <c r="E191" s="10">
        <f t="shared" si="18"/>
        <v>0</v>
      </c>
    </row>
    <row r="192" spans="1:5" ht="26.4" x14ac:dyDescent="0.25">
      <c r="A192" s="567" t="s">
        <v>173</v>
      </c>
      <c r="B192" s="13">
        <v>126353</v>
      </c>
      <c r="C192" s="13">
        <v>0</v>
      </c>
      <c r="D192" s="6">
        <f t="shared" si="17"/>
        <v>0</v>
      </c>
      <c r="E192" s="10">
        <f t="shared" si="18"/>
        <v>-126353</v>
      </c>
    </row>
    <row r="193" spans="1:5" ht="39" customHeight="1" x14ac:dyDescent="0.25">
      <c r="A193" s="567" t="s">
        <v>175</v>
      </c>
      <c r="B193" s="13">
        <v>741000</v>
      </c>
      <c r="C193" s="13">
        <v>519750</v>
      </c>
      <c r="D193" s="6">
        <f t="shared" si="17"/>
        <v>70.141700404858298</v>
      </c>
      <c r="E193" s="10">
        <f t="shared" si="18"/>
        <v>-221250</v>
      </c>
    </row>
    <row r="194" spans="1:5" hidden="1" x14ac:dyDescent="0.25">
      <c r="A194" s="567" t="s">
        <v>174</v>
      </c>
      <c r="B194" s="13"/>
      <c r="C194" s="13"/>
      <c r="D194" s="6" t="e">
        <f t="shared" si="17"/>
        <v>#DIV/0!</v>
      </c>
      <c r="E194" s="10">
        <f t="shared" si="18"/>
        <v>0</v>
      </c>
    </row>
    <row r="195" spans="1:5" x14ac:dyDescent="0.25">
      <c r="A195" s="576" t="s">
        <v>176</v>
      </c>
      <c r="B195" s="13">
        <v>117267</v>
      </c>
      <c r="C195" s="13">
        <v>82500</v>
      </c>
      <c r="D195" s="6">
        <f t="shared" si="17"/>
        <v>70.352273017984601</v>
      </c>
      <c r="E195" s="10">
        <f t="shared" si="18"/>
        <v>-34767</v>
      </c>
    </row>
    <row r="196" spans="1:5" ht="26.4" x14ac:dyDescent="0.25">
      <c r="A196" s="567" t="s">
        <v>178</v>
      </c>
      <c r="B196" s="13">
        <v>80000</v>
      </c>
      <c r="C196" s="13">
        <v>80000</v>
      </c>
      <c r="D196" s="6">
        <f t="shared" si="17"/>
        <v>100</v>
      </c>
      <c r="E196" s="10">
        <f t="shared" si="18"/>
        <v>0</v>
      </c>
    </row>
    <row r="197" spans="1:5" hidden="1" x14ac:dyDescent="0.25">
      <c r="A197" s="567" t="s">
        <v>792</v>
      </c>
      <c r="B197" s="13"/>
      <c r="C197" s="13"/>
      <c r="D197" s="6" t="e">
        <f t="shared" si="17"/>
        <v>#DIV/0!</v>
      </c>
      <c r="E197" s="10">
        <f t="shared" si="18"/>
        <v>0</v>
      </c>
    </row>
    <row r="198" spans="1:5" hidden="1" x14ac:dyDescent="0.25">
      <c r="A198" s="567" t="s">
        <v>179</v>
      </c>
      <c r="B198" s="13"/>
      <c r="C198" s="13"/>
      <c r="D198" s="6" t="e">
        <f t="shared" si="17"/>
        <v>#DIV/0!</v>
      </c>
      <c r="E198" s="10">
        <f t="shared" si="18"/>
        <v>0</v>
      </c>
    </row>
    <row r="199" spans="1:5" ht="26.4" hidden="1" x14ac:dyDescent="0.25">
      <c r="A199" s="567" t="s">
        <v>258</v>
      </c>
      <c r="B199" s="13"/>
      <c r="C199" s="13"/>
      <c r="D199" s="6" t="e">
        <f t="shared" si="17"/>
        <v>#DIV/0!</v>
      </c>
      <c r="E199" s="10">
        <f t="shared" si="18"/>
        <v>0</v>
      </c>
    </row>
    <row r="200" spans="1:5" ht="26.4" hidden="1" x14ac:dyDescent="0.25">
      <c r="A200" s="576" t="s">
        <v>646</v>
      </c>
      <c r="B200" s="13"/>
      <c r="C200" s="13"/>
      <c r="D200" s="6" t="e">
        <f t="shared" si="17"/>
        <v>#DIV/0!</v>
      </c>
      <c r="E200" s="10">
        <f t="shared" si="18"/>
        <v>0</v>
      </c>
    </row>
    <row r="201" spans="1:5" hidden="1" x14ac:dyDescent="0.25">
      <c r="A201" s="567" t="s">
        <v>719</v>
      </c>
      <c r="B201" s="13"/>
      <c r="C201" s="13"/>
      <c r="D201" s="6" t="e">
        <f t="shared" si="17"/>
        <v>#DIV/0!</v>
      </c>
      <c r="E201" s="10">
        <f t="shared" si="18"/>
        <v>0</v>
      </c>
    </row>
    <row r="202" spans="1:5" ht="33.75" hidden="1" customHeight="1" x14ac:dyDescent="0.25">
      <c r="A202" s="566" t="s">
        <v>632</v>
      </c>
      <c r="B202" s="13"/>
      <c r="C202" s="13"/>
      <c r="D202" s="6" t="e">
        <f t="shared" si="17"/>
        <v>#DIV/0!</v>
      </c>
      <c r="E202" s="10">
        <f t="shared" si="18"/>
        <v>0</v>
      </c>
    </row>
    <row r="203" spans="1:5" x14ac:dyDescent="0.25">
      <c r="A203" s="567" t="s">
        <v>395</v>
      </c>
      <c r="B203" s="13">
        <v>133211</v>
      </c>
      <c r="C203" s="13">
        <v>14210.53</v>
      </c>
      <c r="D203" s="6">
        <f t="shared" si="17"/>
        <v>10.667685101080242</v>
      </c>
      <c r="E203" s="10">
        <f t="shared" si="18"/>
        <v>-119000.47</v>
      </c>
    </row>
    <row r="204" spans="1:5" ht="26.4" x14ac:dyDescent="0.25">
      <c r="A204" s="567" t="s">
        <v>396</v>
      </c>
      <c r="B204" s="13">
        <v>78000</v>
      </c>
      <c r="C204" s="13">
        <v>78000</v>
      </c>
      <c r="D204" s="6">
        <f t="shared" si="17"/>
        <v>100</v>
      </c>
      <c r="E204" s="10">
        <f t="shared" si="18"/>
        <v>0</v>
      </c>
    </row>
    <row r="205" spans="1:5" ht="29.25" hidden="1" customHeight="1" x14ac:dyDescent="0.25">
      <c r="A205" s="567" t="s">
        <v>241</v>
      </c>
      <c r="B205" s="13"/>
      <c r="C205" s="13"/>
      <c r="D205" s="6" t="e">
        <f t="shared" si="17"/>
        <v>#DIV/0!</v>
      </c>
      <c r="E205" s="10">
        <f t="shared" si="18"/>
        <v>0</v>
      </c>
    </row>
    <row r="206" spans="1:5" ht="39.6" hidden="1" x14ac:dyDescent="0.25">
      <c r="A206" s="567" t="s">
        <v>187</v>
      </c>
      <c r="B206" s="13"/>
      <c r="C206" s="13"/>
      <c r="D206" s="6" t="e">
        <f t="shared" si="17"/>
        <v>#DIV/0!</v>
      </c>
      <c r="E206" s="10">
        <f t="shared" si="18"/>
        <v>0</v>
      </c>
    </row>
    <row r="207" spans="1:5" ht="26.4" x14ac:dyDescent="0.25">
      <c r="A207" s="567" t="s">
        <v>727</v>
      </c>
      <c r="B207" s="13">
        <v>31628835</v>
      </c>
      <c r="C207" s="13">
        <v>299998.3</v>
      </c>
      <c r="D207" s="6">
        <f t="shared" si="17"/>
        <v>0.94849620607271812</v>
      </c>
      <c r="E207" s="10">
        <f t="shared" si="18"/>
        <v>-31328836.699999999</v>
      </c>
    </row>
    <row r="208" spans="1:5" ht="26.4" hidden="1" x14ac:dyDescent="0.25">
      <c r="A208" s="567" t="s">
        <v>180</v>
      </c>
      <c r="B208" s="13"/>
      <c r="C208" s="13"/>
      <c r="D208" s="6" t="e">
        <f t="shared" si="17"/>
        <v>#DIV/0!</v>
      </c>
      <c r="E208" s="10">
        <f t="shared" si="18"/>
        <v>0</v>
      </c>
    </row>
    <row r="209" spans="1:5" ht="26.4" x14ac:dyDescent="0.25">
      <c r="A209" s="577" t="s">
        <v>359</v>
      </c>
      <c r="B209" s="13">
        <v>23000</v>
      </c>
      <c r="C209" s="13">
        <v>23000</v>
      </c>
      <c r="D209" s="6">
        <f t="shared" si="17"/>
        <v>100</v>
      </c>
      <c r="E209" s="10">
        <f t="shared" si="18"/>
        <v>0</v>
      </c>
    </row>
    <row r="210" spans="1:5" ht="52.8" hidden="1" x14ac:dyDescent="0.25">
      <c r="A210" s="577" t="s">
        <v>360</v>
      </c>
      <c r="B210" s="13">
        <v>0</v>
      </c>
      <c r="C210" s="13">
        <v>0</v>
      </c>
      <c r="D210" s="6" t="e">
        <f t="shared" si="17"/>
        <v>#DIV/0!</v>
      </c>
      <c r="E210" s="10">
        <f t="shared" si="18"/>
        <v>0</v>
      </c>
    </row>
    <row r="211" spans="1:5" hidden="1" x14ac:dyDescent="0.25">
      <c r="A211" s="577" t="s">
        <v>463</v>
      </c>
      <c r="B211" s="13"/>
      <c r="C211" s="13"/>
      <c r="D211" s="6" t="e">
        <f t="shared" si="17"/>
        <v>#DIV/0!</v>
      </c>
      <c r="E211" s="10">
        <f t="shared" si="18"/>
        <v>0</v>
      </c>
    </row>
    <row r="212" spans="1:5" ht="26.4" x14ac:dyDescent="0.25">
      <c r="A212" s="577" t="s">
        <v>363</v>
      </c>
      <c r="B212" s="13">
        <v>53000</v>
      </c>
      <c r="C212" s="13">
        <v>0</v>
      </c>
      <c r="D212" s="6">
        <f t="shared" si="17"/>
        <v>0</v>
      </c>
      <c r="E212" s="10">
        <f t="shared" si="18"/>
        <v>-53000</v>
      </c>
    </row>
    <row r="213" spans="1:5" x14ac:dyDescent="0.25">
      <c r="A213" s="577" t="s">
        <v>793</v>
      </c>
      <c r="B213" s="13">
        <v>70000</v>
      </c>
      <c r="C213" s="13">
        <v>70000</v>
      </c>
      <c r="D213" s="6">
        <f t="shared" si="17"/>
        <v>100</v>
      </c>
      <c r="E213" s="10">
        <f t="shared" si="18"/>
        <v>0</v>
      </c>
    </row>
    <row r="214" spans="1:5" x14ac:dyDescent="0.25">
      <c r="A214" s="567" t="s">
        <v>188</v>
      </c>
      <c r="B214" s="13">
        <v>159082.98000000001</v>
      </c>
      <c r="C214" s="13">
        <v>49600</v>
      </c>
      <c r="D214" s="6">
        <f t="shared" si="17"/>
        <v>31.178696803391539</v>
      </c>
      <c r="E214" s="10">
        <f t="shared" si="18"/>
        <v>-109482.98000000001</v>
      </c>
    </row>
    <row r="215" spans="1:5" ht="26.4" hidden="1" x14ac:dyDescent="0.25">
      <c r="A215" s="567" t="s">
        <v>794</v>
      </c>
      <c r="B215" s="13"/>
      <c r="C215" s="13"/>
      <c r="D215" s="6" t="e">
        <f t="shared" si="17"/>
        <v>#DIV/0!</v>
      </c>
      <c r="E215" s="10">
        <f t="shared" si="18"/>
        <v>0</v>
      </c>
    </row>
    <row r="216" spans="1:5" ht="26.4" hidden="1" x14ac:dyDescent="0.25">
      <c r="A216" s="567" t="s">
        <v>242</v>
      </c>
      <c r="B216" s="13"/>
      <c r="C216" s="13"/>
      <c r="D216" s="6" t="e">
        <f t="shared" si="17"/>
        <v>#DIV/0!</v>
      </c>
      <c r="E216" s="10">
        <f t="shared" si="18"/>
        <v>0</v>
      </c>
    </row>
    <row r="217" spans="1:5" hidden="1" x14ac:dyDescent="0.25">
      <c r="A217" s="567" t="s">
        <v>189</v>
      </c>
      <c r="B217" s="13"/>
      <c r="C217" s="13"/>
      <c r="D217" s="6" t="e">
        <f t="shared" si="17"/>
        <v>#DIV/0!</v>
      </c>
      <c r="E217" s="10">
        <f t="shared" si="18"/>
        <v>0</v>
      </c>
    </row>
    <row r="218" spans="1:5" ht="39.6" x14ac:dyDescent="0.25">
      <c r="A218" s="567" t="s">
        <v>186</v>
      </c>
      <c r="B218" s="13">
        <v>550000</v>
      </c>
      <c r="C218" s="13">
        <v>550000</v>
      </c>
      <c r="D218" s="6">
        <f t="shared" si="17"/>
        <v>100</v>
      </c>
      <c r="E218" s="10">
        <f t="shared" si="18"/>
        <v>0</v>
      </c>
    </row>
    <row r="219" spans="1:5" x14ac:dyDescent="0.25">
      <c r="A219" s="345" t="s">
        <v>34</v>
      </c>
      <c r="B219" s="41">
        <f>B164+B165+B166+B167+B168+B169+B170+B171+B172+B173+B174+B175+B176+B177+B178+B179+B180+B181+B182+B183+B184+B185+B186+B187+B188+B189+B190+B191+B192+B193+B194+B195+B196+B197+B198+B199+B200+B201+B202+B203+B204+B205+B206+B207+B208+B209+B210+B211+B212+B213+B214+B215+B216+B217+B218</f>
        <v>38755774.509999998</v>
      </c>
      <c r="C219" s="41">
        <f>C164+C165+C166+C167+C168+C169+C170+C171+C172+C173+C174+C175+C176+C177+C178+C179+C180+C181+C182+C183+C184+C185+C186+C187+C188+C189+C190+C191+C192+C193+C194+C195+C196+C197+C198+C199+C200+C201+C202+C203+C204+C205+C206+C207+C208+C209+C210+C211+C212+C213+C214+C215+C216+C217+C218</f>
        <v>4729545.1399999987</v>
      </c>
      <c r="D219" s="7">
        <f t="shared" si="15"/>
        <v>12.203459225875237</v>
      </c>
      <c r="E219" s="8">
        <f t="shared" si="16"/>
        <v>-34026229.369999997</v>
      </c>
    </row>
    <row r="220" spans="1:5" ht="16.5" customHeight="1" x14ac:dyDescent="0.25">
      <c r="A220" s="680" t="s">
        <v>79</v>
      </c>
      <c r="B220" s="681"/>
      <c r="C220" s="681"/>
      <c r="D220" s="681"/>
      <c r="E220" s="682"/>
    </row>
    <row r="221" spans="1:5" ht="39.75" hidden="1" customHeight="1" x14ac:dyDescent="0.25">
      <c r="A221" s="580" t="s">
        <v>647</v>
      </c>
      <c r="B221" s="13"/>
      <c r="C221" s="13"/>
      <c r="D221" s="6" t="e">
        <f t="shared" ref="D221:D236" si="19">C221/B221*100</f>
        <v>#DIV/0!</v>
      </c>
      <c r="E221" s="10">
        <f t="shared" ref="E221:E236" si="20">C221-B221:B222</f>
        <v>0</v>
      </c>
    </row>
    <row r="222" spans="1:5" ht="15.75" customHeight="1" x14ac:dyDescent="0.25">
      <c r="A222" s="573" t="s">
        <v>161</v>
      </c>
      <c r="B222" s="13">
        <v>694025.1</v>
      </c>
      <c r="C222" s="13">
        <v>524059.78</v>
      </c>
      <c r="D222" s="6">
        <f t="shared" si="19"/>
        <v>75.510205610719268</v>
      </c>
      <c r="E222" s="10">
        <f t="shared" si="20"/>
        <v>-169965.31999999995</v>
      </c>
    </row>
    <row r="223" spans="1:5" ht="39.6" x14ac:dyDescent="0.25">
      <c r="A223" s="563" t="s">
        <v>832</v>
      </c>
      <c r="B223" s="13">
        <v>99735.679999999993</v>
      </c>
      <c r="C223" s="13">
        <v>81319.7</v>
      </c>
      <c r="D223" s="6">
        <f t="shared" si="19"/>
        <v>81.53521387732053</v>
      </c>
      <c r="E223" s="10">
        <f>C223-B223:B225</f>
        <v>-18415.979999999996</v>
      </c>
    </row>
    <row r="224" spans="1:5" ht="39.6" x14ac:dyDescent="0.25">
      <c r="A224" s="564" t="s">
        <v>787</v>
      </c>
      <c r="B224" s="13">
        <v>9200</v>
      </c>
      <c r="C224" s="13">
        <v>0</v>
      </c>
      <c r="D224" s="6">
        <f t="shared" si="19"/>
        <v>0</v>
      </c>
      <c r="E224" s="10">
        <f>C224-B224:B226</f>
        <v>-9200</v>
      </c>
    </row>
    <row r="225" spans="1:5" ht="26.4" x14ac:dyDescent="0.25">
      <c r="A225" s="573" t="s">
        <v>379</v>
      </c>
      <c r="B225" s="13">
        <v>31502.68</v>
      </c>
      <c r="C225" s="13">
        <v>1804.73</v>
      </c>
      <c r="D225" s="6">
        <f t="shared" si="19"/>
        <v>5.7288141834282031</v>
      </c>
      <c r="E225" s="10">
        <f t="shared" si="20"/>
        <v>-29697.95</v>
      </c>
    </row>
    <row r="226" spans="1:5" x14ac:dyDescent="0.25">
      <c r="A226" s="573" t="s">
        <v>788</v>
      </c>
      <c r="B226" s="13">
        <v>45000</v>
      </c>
      <c r="C226" s="13">
        <v>31764.23</v>
      </c>
      <c r="D226" s="6">
        <f t="shared" si="19"/>
        <v>70.587177777777782</v>
      </c>
      <c r="E226" s="10">
        <f t="shared" si="20"/>
        <v>-13235.77</v>
      </c>
    </row>
    <row r="227" spans="1:5" hidden="1" x14ac:dyDescent="0.25">
      <c r="A227" s="573" t="s">
        <v>380</v>
      </c>
      <c r="B227" s="13"/>
      <c r="C227" s="13"/>
      <c r="D227" s="6" t="e">
        <f t="shared" si="19"/>
        <v>#DIV/0!</v>
      </c>
      <c r="E227" s="10">
        <f t="shared" si="20"/>
        <v>0</v>
      </c>
    </row>
    <row r="228" spans="1:5" ht="26.4" x14ac:dyDescent="0.25">
      <c r="A228" s="346" t="s">
        <v>633</v>
      </c>
      <c r="B228" s="13">
        <v>735</v>
      </c>
      <c r="C228" s="13">
        <v>1470</v>
      </c>
      <c r="D228" s="6">
        <f t="shared" si="19"/>
        <v>200</v>
      </c>
      <c r="E228" s="10">
        <f t="shared" si="20"/>
        <v>735</v>
      </c>
    </row>
    <row r="229" spans="1:5" ht="39.6" hidden="1" x14ac:dyDescent="0.25">
      <c r="A229" s="573" t="s">
        <v>390</v>
      </c>
      <c r="B229" s="13"/>
      <c r="C229" s="13"/>
      <c r="D229" s="6" t="e">
        <f t="shared" si="19"/>
        <v>#DIV/0!</v>
      </c>
      <c r="E229" s="10">
        <f t="shared" si="20"/>
        <v>0</v>
      </c>
    </row>
    <row r="230" spans="1:5" x14ac:dyDescent="0.25">
      <c r="A230" s="573" t="s">
        <v>170</v>
      </c>
      <c r="B230" s="13">
        <v>2500</v>
      </c>
      <c r="C230" s="13">
        <v>0</v>
      </c>
      <c r="D230" s="6">
        <f t="shared" si="19"/>
        <v>0</v>
      </c>
      <c r="E230" s="10">
        <f t="shared" si="20"/>
        <v>-2500</v>
      </c>
    </row>
    <row r="231" spans="1:5" hidden="1" x14ac:dyDescent="0.25">
      <c r="A231" s="574" t="s">
        <v>357</v>
      </c>
      <c r="B231" s="13"/>
      <c r="C231" s="13"/>
      <c r="D231" s="6" t="e">
        <f t="shared" si="19"/>
        <v>#DIV/0!</v>
      </c>
      <c r="E231" s="10">
        <f t="shared" si="20"/>
        <v>0</v>
      </c>
    </row>
    <row r="232" spans="1:5" ht="26.4" x14ac:dyDescent="0.25">
      <c r="A232" s="573" t="s">
        <v>393</v>
      </c>
      <c r="B232" s="13">
        <v>9720</v>
      </c>
      <c r="C232" s="13">
        <v>2429</v>
      </c>
      <c r="D232" s="6">
        <f t="shared" si="19"/>
        <v>24.989711934156379</v>
      </c>
      <c r="E232" s="10">
        <f>C232-B232:B234</f>
        <v>-7291</v>
      </c>
    </row>
    <row r="233" spans="1:5" ht="18" hidden="1" customHeight="1" x14ac:dyDescent="0.25">
      <c r="A233" s="566" t="s">
        <v>173</v>
      </c>
      <c r="B233" s="13"/>
      <c r="C233" s="13"/>
      <c r="D233" s="6" t="e">
        <f t="shared" si="19"/>
        <v>#DIV/0!</v>
      </c>
      <c r="E233" s="10">
        <f>C233-B233:B236</f>
        <v>0</v>
      </c>
    </row>
    <row r="234" spans="1:5" hidden="1" x14ac:dyDescent="0.25">
      <c r="A234" s="576" t="s">
        <v>176</v>
      </c>
      <c r="B234" s="13"/>
      <c r="C234" s="13"/>
      <c r="D234" s="6" t="e">
        <f t="shared" si="19"/>
        <v>#DIV/0!</v>
      </c>
      <c r="E234" s="10">
        <f>C234-B234:B236</f>
        <v>0</v>
      </c>
    </row>
    <row r="235" spans="1:5" hidden="1" x14ac:dyDescent="0.25">
      <c r="A235" s="326" t="s">
        <v>800</v>
      </c>
      <c r="B235" s="13"/>
      <c r="C235" s="13"/>
      <c r="D235" s="6" t="e">
        <f t="shared" si="19"/>
        <v>#DIV/0!</v>
      </c>
      <c r="E235" s="10">
        <f>C235-B235:B237</f>
        <v>0</v>
      </c>
    </row>
    <row r="236" spans="1:5" ht="15.6" x14ac:dyDescent="0.25">
      <c r="A236" s="581" t="s">
        <v>54</v>
      </c>
      <c r="B236" s="9">
        <f>B221+B222+B223+B224+B225+B226+B227+B228+B229+B230+B231+B232+B233+B234+B235</f>
        <v>892418.46000000008</v>
      </c>
      <c r="C236" s="9">
        <f>C221+C222+C223+C224+C225+C226+C227+C228+C229+C230+C231+C232+C233+C234+C235</f>
        <v>642847.43999999994</v>
      </c>
      <c r="D236" s="7">
        <f t="shared" si="19"/>
        <v>72.034305520753108</v>
      </c>
      <c r="E236" s="8">
        <f t="shared" si="20"/>
        <v>-249571.02000000014</v>
      </c>
    </row>
    <row r="237" spans="1:5" ht="18" customHeight="1" x14ac:dyDescent="0.25">
      <c r="A237" s="680" t="s">
        <v>81</v>
      </c>
      <c r="B237" s="681"/>
      <c r="C237" s="681"/>
      <c r="D237" s="681"/>
      <c r="E237" s="682"/>
    </row>
    <row r="238" spans="1:5" ht="56.25" hidden="1" customHeight="1" x14ac:dyDescent="0.25">
      <c r="A238" s="582" t="s">
        <v>647</v>
      </c>
      <c r="B238" s="13"/>
      <c r="C238" s="13"/>
      <c r="D238" s="6" t="e">
        <f t="shared" ref="D238:D273" si="21">C238/B238*100</f>
        <v>#DIV/0!</v>
      </c>
      <c r="E238" s="10">
        <f t="shared" ref="E238:E273" si="22">C238-B238</f>
        <v>0</v>
      </c>
    </row>
    <row r="239" spans="1:5" ht="27.75" customHeight="1" x14ac:dyDescent="0.25">
      <c r="A239" s="561" t="s">
        <v>378</v>
      </c>
      <c r="B239" s="13">
        <v>31918.35</v>
      </c>
      <c r="C239" s="13">
        <v>63836.69</v>
      </c>
      <c r="D239" s="6">
        <f t="shared" si="21"/>
        <v>199.9999686700597</v>
      </c>
      <c r="E239" s="10">
        <f t="shared" si="22"/>
        <v>31918.340000000004</v>
      </c>
    </row>
    <row r="240" spans="1:5" hidden="1" x14ac:dyDescent="0.25">
      <c r="A240" s="567" t="s">
        <v>161</v>
      </c>
      <c r="B240" s="13"/>
      <c r="C240" s="13"/>
      <c r="D240" s="6" t="e">
        <f t="shared" si="21"/>
        <v>#DIV/0!</v>
      </c>
      <c r="E240" s="10">
        <f t="shared" si="22"/>
        <v>0</v>
      </c>
    </row>
    <row r="241" spans="1:5" ht="27" customHeight="1" x14ac:dyDescent="0.25">
      <c r="A241" s="563" t="s">
        <v>832</v>
      </c>
      <c r="B241" s="13">
        <v>200601.92</v>
      </c>
      <c r="C241" s="13">
        <v>401203.83</v>
      </c>
      <c r="D241" s="6">
        <f t="shared" si="21"/>
        <v>199.99999501500284</v>
      </c>
      <c r="E241" s="10">
        <f t="shared" si="22"/>
        <v>200601.91</v>
      </c>
    </row>
    <row r="242" spans="1:5" ht="37.5" customHeight="1" x14ac:dyDescent="0.25">
      <c r="A242" s="564" t="s">
        <v>787</v>
      </c>
      <c r="B242" s="13">
        <v>65980.259999999995</v>
      </c>
      <c r="C242" s="13">
        <v>131960.51999999999</v>
      </c>
      <c r="D242" s="6">
        <f t="shared" si="21"/>
        <v>200</v>
      </c>
      <c r="E242" s="10">
        <f t="shared" si="22"/>
        <v>65980.259999999995</v>
      </c>
    </row>
    <row r="243" spans="1:5" ht="27.75" customHeight="1" x14ac:dyDescent="0.25">
      <c r="A243" s="221" t="s">
        <v>634</v>
      </c>
      <c r="B243" s="13">
        <v>264130.64</v>
      </c>
      <c r="C243" s="13">
        <v>528261.28</v>
      </c>
      <c r="D243" s="6">
        <f t="shared" si="21"/>
        <v>200</v>
      </c>
      <c r="E243" s="10">
        <f t="shared" si="22"/>
        <v>264130.64</v>
      </c>
    </row>
    <row r="244" spans="1:5" ht="18" hidden="1" customHeight="1" x14ac:dyDescent="0.25">
      <c r="A244" s="567" t="s">
        <v>380</v>
      </c>
      <c r="B244" s="13"/>
      <c r="C244" s="13"/>
      <c r="D244" s="6" t="e">
        <f t="shared" si="21"/>
        <v>#DIV/0!</v>
      </c>
      <c r="E244" s="10">
        <f t="shared" si="22"/>
        <v>0</v>
      </c>
    </row>
    <row r="245" spans="1:5" ht="27.75" customHeight="1" x14ac:dyDescent="0.25">
      <c r="A245" s="567" t="s">
        <v>382</v>
      </c>
      <c r="B245" s="13">
        <v>21821</v>
      </c>
      <c r="C245" s="13">
        <v>38247</v>
      </c>
      <c r="D245" s="6">
        <f t="shared" si="21"/>
        <v>175.27611016910316</v>
      </c>
      <c r="E245" s="10">
        <f t="shared" si="22"/>
        <v>16426</v>
      </c>
    </row>
    <row r="246" spans="1:5" ht="25.5" hidden="1" customHeight="1" x14ac:dyDescent="0.25">
      <c r="A246" s="567" t="s">
        <v>384</v>
      </c>
      <c r="B246" s="13"/>
      <c r="C246" s="13"/>
      <c r="D246" s="6" t="e">
        <f t="shared" si="21"/>
        <v>#DIV/0!</v>
      </c>
      <c r="E246" s="10">
        <f t="shared" si="22"/>
        <v>0</v>
      </c>
    </row>
    <row r="247" spans="1:5" ht="12" hidden="1" customHeight="1" x14ac:dyDescent="0.25">
      <c r="A247" s="566" t="s">
        <v>256</v>
      </c>
      <c r="B247" s="35"/>
      <c r="C247" s="35"/>
      <c r="D247" s="6" t="e">
        <f t="shared" si="21"/>
        <v>#DIV/0!</v>
      </c>
      <c r="E247" s="10">
        <f t="shared" si="22"/>
        <v>0</v>
      </c>
    </row>
    <row r="248" spans="1:5" ht="39.6" x14ac:dyDescent="0.25">
      <c r="A248" s="567" t="s">
        <v>257</v>
      </c>
      <c r="B248" s="35">
        <v>10703.9</v>
      </c>
      <c r="C248" s="35">
        <v>21407.8</v>
      </c>
      <c r="D248" s="6">
        <f t="shared" si="21"/>
        <v>200</v>
      </c>
      <c r="E248" s="10">
        <f t="shared" si="22"/>
        <v>10703.9</v>
      </c>
    </row>
    <row r="249" spans="1:5" ht="66" customHeight="1" x14ac:dyDescent="0.25">
      <c r="A249" s="570" t="s">
        <v>834</v>
      </c>
      <c r="B249" s="35">
        <v>187587.37</v>
      </c>
      <c r="C249" s="35">
        <v>375174.73</v>
      </c>
      <c r="D249" s="6">
        <f t="shared" si="21"/>
        <v>199.99999466915071</v>
      </c>
      <c r="E249" s="10">
        <f t="shared" si="22"/>
        <v>187587.36</v>
      </c>
    </row>
    <row r="250" spans="1:5" ht="42.75" hidden="1" customHeight="1" x14ac:dyDescent="0.25">
      <c r="A250" s="567" t="s">
        <v>339</v>
      </c>
      <c r="B250" s="35"/>
      <c r="C250" s="35"/>
      <c r="D250" s="6" t="e">
        <f t="shared" si="21"/>
        <v>#DIV/0!</v>
      </c>
      <c r="E250" s="10">
        <f t="shared" si="22"/>
        <v>0</v>
      </c>
    </row>
    <row r="251" spans="1:5" x14ac:dyDescent="0.25">
      <c r="A251" s="567" t="s">
        <v>167</v>
      </c>
      <c r="B251" s="230">
        <v>27168.68</v>
      </c>
      <c r="C251" s="230">
        <v>54337.35</v>
      </c>
      <c r="D251" s="6">
        <f t="shared" si="21"/>
        <v>199.99996319291182</v>
      </c>
      <c r="E251" s="10">
        <f t="shared" si="22"/>
        <v>27168.67</v>
      </c>
    </row>
    <row r="252" spans="1:5" ht="39.6" x14ac:dyDescent="0.25">
      <c r="A252" s="567" t="s">
        <v>682</v>
      </c>
      <c r="B252" s="35">
        <v>14753.39</v>
      </c>
      <c r="C252" s="35">
        <v>29506.78</v>
      </c>
      <c r="D252" s="6">
        <f t="shared" si="21"/>
        <v>200</v>
      </c>
      <c r="E252" s="10">
        <f t="shared" si="22"/>
        <v>14753.39</v>
      </c>
    </row>
    <row r="253" spans="1:5" ht="39.6" x14ac:dyDescent="0.25">
      <c r="A253" s="572" t="s">
        <v>835</v>
      </c>
      <c r="B253" s="35">
        <v>284594.5</v>
      </c>
      <c r="C253" s="35">
        <v>569189</v>
      </c>
      <c r="D253" s="6">
        <f t="shared" si="21"/>
        <v>200</v>
      </c>
      <c r="E253" s="10">
        <f t="shared" si="22"/>
        <v>284594.5</v>
      </c>
    </row>
    <row r="254" spans="1:5" ht="15" hidden="1" customHeight="1" x14ac:dyDescent="0.25">
      <c r="A254" s="567" t="s">
        <v>168</v>
      </c>
      <c r="B254" s="35"/>
      <c r="C254" s="35"/>
      <c r="D254" s="6" t="e">
        <f t="shared" si="21"/>
        <v>#DIV/0!</v>
      </c>
      <c r="E254" s="10">
        <f t="shared" si="22"/>
        <v>0</v>
      </c>
    </row>
    <row r="255" spans="1:5" x14ac:dyDescent="0.25">
      <c r="A255" s="567" t="s">
        <v>170</v>
      </c>
      <c r="B255" s="35">
        <v>17090.04</v>
      </c>
      <c r="C255" s="35">
        <v>34180.07</v>
      </c>
      <c r="D255" s="6">
        <f t="shared" si="21"/>
        <v>199.99994148638621</v>
      </c>
      <c r="E255" s="10">
        <f t="shared" si="22"/>
        <v>17090.03</v>
      </c>
    </row>
    <row r="256" spans="1:5" ht="26.4" hidden="1" x14ac:dyDescent="0.25">
      <c r="A256" s="567" t="s">
        <v>393</v>
      </c>
      <c r="B256" s="35"/>
      <c r="C256" s="35"/>
      <c r="D256" s="6" t="e">
        <f t="shared" si="21"/>
        <v>#DIV/0!</v>
      </c>
      <c r="E256" s="10">
        <f t="shared" si="22"/>
        <v>0</v>
      </c>
    </row>
    <row r="257" spans="1:5" hidden="1" x14ac:dyDescent="0.25">
      <c r="A257" s="567"/>
      <c r="B257" s="35"/>
      <c r="C257" s="35"/>
      <c r="D257" s="6" t="e">
        <f t="shared" si="21"/>
        <v>#DIV/0!</v>
      </c>
      <c r="E257" s="10">
        <f t="shared" si="22"/>
        <v>0</v>
      </c>
    </row>
    <row r="258" spans="1:5" hidden="1" x14ac:dyDescent="0.25">
      <c r="A258" s="567"/>
      <c r="B258" s="35"/>
      <c r="C258" s="35"/>
      <c r="D258" s="6" t="e">
        <f t="shared" si="21"/>
        <v>#DIV/0!</v>
      </c>
      <c r="E258" s="10">
        <f t="shared" si="22"/>
        <v>0</v>
      </c>
    </row>
    <row r="259" spans="1:5" hidden="1" x14ac:dyDescent="0.25">
      <c r="A259" s="567"/>
      <c r="B259" s="35"/>
      <c r="C259" s="35"/>
      <c r="D259" s="6" t="e">
        <f t="shared" si="21"/>
        <v>#DIV/0!</v>
      </c>
      <c r="E259" s="10">
        <f t="shared" si="22"/>
        <v>0</v>
      </c>
    </row>
    <row r="260" spans="1:5" hidden="1" x14ac:dyDescent="0.25">
      <c r="A260" s="567"/>
      <c r="B260" s="35"/>
      <c r="C260" s="35"/>
      <c r="D260" s="6" t="e">
        <f t="shared" si="21"/>
        <v>#DIV/0!</v>
      </c>
      <c r="E260" s="10">
        <f t="shared" si="22"/>
        <v>0</v>
      </c>
    </row>
    <row r="261" spans="1:5" hidden="1" x14ac:dyDescent="0.25">
      <c r="A261" s="567"/>
      <c r="B261" s="35"/>
      <c r="C261" s="35"/>
      <c r="D261" s="6" t="e">
        <f t="shared" si="21"/>
        <v>#DIV/0!</v>
      </c>
      <c r="E261" s="10">
        <f t="shared" si="22"/>
        <v>0</v>
      </c>
    </row>
    <row r="262" spans="1:5" ht="39.6" hidden="1" x14ac:dyDescent="0.25">
      <c r="A262" s="575" t="s">
        <v>830</v>
      </c>
      <c r="B262" s="35"/>
      <c r="C262" s="35"/>
      <c r="D262" s="6" t="e">
        <f t="shared" si="21"/>
        <v>#DIV/0!</v>
      </c>
      <c r="E262" s="10">
        <f t="shared" si="22"/>
        <v>0</v>
      </c>
    </row>
    <row r="263" spans="1:5" hidden="1" x14ac:dyDescent="0.25">
      <c r="A263" s="567" t="s">
        <v>357</v>
      </c>
      <c r="B263" s="230"/>
      <c r="C263" s="230"/>
      <c r="D263" s="6" t="e">
        <f t="shared" si="21"/>
        <v>#DIV/0!</v>
      </c>
      <c r="E263" s="10">
        <f t="shared" si="22"/>
        <v>0</v>
      </c>
    </row>
    <row r="264" spans="1:5" ht="17.25" hidden="1" customHeight="1" x14ac:dyDescent="0.25">
      <c r="A264" s="221" t="s">
        <v>795</v>
      </c>
      <c r="B264" s="230"/>
      <c r="C264" s="230"/>
      <c r="D264" s="6" t="e">
        <f t="shared" si="21"/>
        <v>#DIV/0!</v>
      </c>
      <c r="E264" s="10">
        <f t="shared" si="22"/>
        <v>0</v>
      </c>
    </row>
    <row r="265" spans="1:5" hidden="1" x14ac:dyDescent="0.25">
      <c r="A265" s="576" t="s">
        <v>176</v>
      </c>
      <c r="B265" s="230"/>
      <c r="C265" s="230"/>
      <c r="D265" s="6" t="e">
        <f t="shared" si="21"/>
        <v>#DIV/0!</v>
      </c>
      <c r="E265" s="10">
        <f t="shared" si="22"/>
        <v>0</v>
      </c>
    </row>
    <row r="266" spans="1:5" hidden="1" x14ac:dyDescent="0.25">
      <c r="A266" s="567" t="s">
        <v>395</v>
      </c>
      <c r="B266" s="230"/>
      <c r="C266" s="230"/>
      <c r="D266" s="6" t="e">
        <f t="shared" si="21"/>
        <v>#DIV/0!</v>
      </c>
      <c r="E266" s="10">
        <f t="shared" si="22"/>
        <v>0</v>
      </c>
    </row>
    <row r="267" spans="1:5" ht="26.4" hidden="1" x14ac:dyDescent="0.25">
      <c r="A267" s="566" t="s">
        <v>180</v>
      </c>
      <c r="B267" s="230"/>
      <c r="C267" s="230"/>
      <c r="D267" s="6" t="e">
        <f t="shared" si="21"/>
        <v>#DIV/0!</v>
      </c>
      <c r="E267" s="10">
        <f t="shared" si="22"/>
        <v>0</v>
      </c>
    </row>
    <row r="268" spans="1:5" hidden="1" x14ac:dyDescent="0.25">
      <c r="A268" s="583" t="s">
        <v>683</v>
      </c>
      <c r="B268" s="230"/>
      <c r="C268" s="230"/>
      <c r="D268" s="6" t="e">
        <f t="shared" si="21"/>
        <v>#DIV/0!</v>
      </c>
      <c r="E268" s="10">
        <f t="shared" si="22"/>
        <v>0</v>
      </c>
    </row>
    <row r="269" spans="1:5" ht="15" customHeight="1" x14ac:dyDescent="0.25">
      <c r="A269" s="583" t="s">
        <v>720</v>
      </c>
      <c r="B269" s="230">
        <v>41998.83</v>
      </c>
      <c r="C269" s="230">
        <v>83997.66</v>
      </c>
      <c r="D269" s="6">
        <f t="shared" si="21"/>
        <v>200</v>
      </c>
      <c r="E269" s="10">
        <f t="shared" si="22"/>
        <v>41998.83</v>
      </c>
    </row>
    <row r="270" spans="1:5" ht="15" hidden="1" customHeight="1" x14ac:dyDescent="0.25">
      <c r="A270" s="584" t="s">
        <v>645</v>
      </c>
      <c r="B270" s="230"/>
      <c r="C270" s="230"/>
      <c r="D270" s="6" t="e">
        <f t="shared" si="21"/>
        <v>#DIV/0!</v>
      </c>
      <c r="E270" s="10">
        <f t="shared" si="22"/>
        <v>0</v>
      </c>
    </row>
    <row r="271" spans="1:5" ht="15" customHeight="1" x14ac:dyDescent="0.25">
      <c r="A271" s="280" t="s">
        <v>54</v>
      </c>
      <c r="B271" s="9">
        <f>B238+B239+B240+B241+B242+B243+B244+B245+B246+B247+B248+B249+B250+B251+B252+B253+B254+B255+B256+B262+B263+B264+B265+B266+B267+B268+B269+B270</f>
        <v>1168348.8800000004</v>
      </c>
      <c r="C271" s="9">
        <f>C238+C239+C240+C241+C242+C243+C244+C245+C246+C247+C248+C249+C250+C251+C252+C253+C254+C255+C256+C262+C263+C264+C265+C266+C267+C268+C269+C270</f>
        <v>2331302.7100000004</v>
      </c>
      <c r="D271" s="7">
        <f t="shared" si="21"/>
        <v>199.53823296342782</v>
      </c>
      <c r="E271" s="8">
        <f t="shared" si="22"/>
        <v>1162953.83</v>
      </c>
    </row>
    <row r="272" spans="1:5" ht="16.2" thickBot="1" x14ac:dyDescent="0.3">
      <c r="A272" s="280" t="s">
        <v>56</v>
      </c>
      <c r="B272" s="42">
        <f>B219+B236+B271</f>
        <v>40816541.850000001</v>
      </c>
      <c r="C272" s="42">
        <f>C219+C236+C271</f>
        <v>7703695.2899999991</v>
      </c>
      <c r="D272" s="347">
        <f t="shared" si="21"/>
        <v>18.87395389425917</v>
      </c>
      <c r="E272" s="348">
        <f t="shared" si="22"/>
        <v>-33112846.560000002</v>
      </c>
    </row>
    <row r="273" spans="1:5" ht="16.2" thickBot="1" x14ac:dyDescent="0.3">
      <c r="A273" s="281" t="s">
        <v>57</v>
      </c>
      <c r="B273" s="261">
        <f>B161+B272</f>
        <v>198265464.65000001</v>
      </c>
      <c r="C273" s="261">
        <f>C161+C272</f>
        <v>128746413.01000002</v>
      </c>
      <c r="D273" s="349">
        <f t="shared" si="21"/>
        <v>64.936378727014983</v>
      </c>
      <c r="E273" s="350">
        <f t="shared" si="22"/>
        <v>-69519051.639999986</v>
      </c>
    </row>
    <row r="274" spans="1:5" ht="18.600000000000001" customHeight="1" x14ac:dyDescent="0.3">
      <c r="A274" s="665"/>
      <c r="B274" s="666"/>
      <c r="C274" s="666"/>
      <c r="D274" s="666"/>
      <c r="E274" s="666"/>
    </row>
    <row r="275" spans="1:5" ht="15.6" hidden="1" x14ac:dyDescent="0.3">
      <c r="A275" s="286"/>
      <c r="B275" s="351"/>
      <c r="C275" s="352"/>
      <c r="D275" s="353"/>
      <c r="E275" s="286"/>
    </row>
    <row r="276" spans="1:5" ht="15.6" x14ac:dyDescent="0.3">
      <c r="A276" s="286" t="s">
        <v>796</v>
      </c>
      <c r="B276" s="351"/>
      <c r="C276" s="353" t="s">
        <v>797</v>
      </c>
      <c r="D276" s="353"/>
      <c r="E276" s="286"/>
    </row>
  </sheetData>
  <mergeCells count="12">
    <mergeCell ref="A274:E274"/>
    <mergeCell ref="A1:E1"/>
    <mergeCell ref="A2:E2"/>
    <mergeCell ref="A83:E83"/>
    <mergeCell ref="A84:E84"/>
    <mergeCell ref="A162:E162"/>
    <mergeCell ref="A163:E163"/>
    <mergeCell ref="A220:E220"/>
    <mergeCell ref="A237:E237"/>
    <mergeCell ref="A6:E6"/>
    <mergeCell ref="A7:E7"/>
    <mergeCell ref="A62:E62"/>
  </mergeCells>
  <pageMargins left="1.1023622047244095" right="0.19685039370078741" top="0.74803149606299213" bottom="0.74803149606299213" header="0.11811023622047245" footer="0.11811023622047245"/>
  <pageSetup paperSize="9" scale="95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дод 1</vt:lpstr>
      <vt:lpstr>Дод 2</vt:lpstr>
      <vt:lpstr>дод 3 </vt:lpstr>
      <vt:lpstr>дод 4</vt:lpstr>
      <vt:lpstr>2025</vt:lpstr>
      <vt:lpstr>'Дод 2'!Заголовки_для_печати</vt:lpstr>
      <vt:lpstr>'дод 3 '!Заголовки_для_печати</vt:lpstr>
    </vt:vector>
  </TitlesOfParts>
  <Company>М.Рада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</dc:creator>
  <cp:lastModifiedBy>Antonina</cp:lastModifiedBy>
  <cp:lastPrinted>2025-07-15T15:33:03Z</cp:lastPrinted>
  <dcterms:created xsi:type="dcterms:W3CDTF">2004-01-19T13:15:00Z</dcterms:created>
  <dcterms:modified xsi:type="dcterms:W3CDTF">2025-07-15T15:47:43Z</dcterms:modified>
</cp:coreProperties>
</file>