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410" windowHeight="7755" activeTab="4"/>
  </bookViews>
  <sheets>
    <sheet name="дод 1" sheetId="45" r:id="rId1"/>
    <sheet name="Дод 2" sheetId="46" r:id="rId2"/>
    <sheet name="дод 3 " sheetId="58" r:id="rId3"/>
    <sheet name="дод 4" sheetId="56" r:id="rId4"/>
    <sheet name="2025" sheetId="57" r:id="rId5"/>
  </sheets>
  <definedNames>
    <definedName name="_xlnm.Print_Titles" localSheetId="1">'Дод 2'!$8:$8</definedName>
    <definedName name="_xlnm.Print_Titles" localSheetId="2">'дод 3 '!$9:$12</definedName>
  </definedNames>
  <calcPr calcId="144525"/>
</workbook>
</file>

<file path=xl/calcChain.xml><?xml version="1.0" encoding="utf-8"?>
<calcChain xmlns="http://schemas.openxmlformats.org/spreadsheetml/2006/main">
  <c r="E83" i="56" l="1"/>
  <c r="E31" i="57"/>
  <c r="D31" i="57"/>
  <c r="C18" i="57" l="1"/>
  <c r="B18" i="57"/>
  <c r="B58" i="57" s="1"/>
  <c r="C25" i="57"/>
  <c r="B25" i="57"/>
  <c r="N125" i="46" l="1"/>
  <c r="M125" i="46"/>
  <c r="O125" i="46" s="1"/>
  <c r="L125" i="46"/>
  <c r="P125" i="46" s="1"/>
  <c r="N124" i="46"/>
  <c r="M124" i="46"/>
  <c r="L124" i="46"/>
  <c r="N123" i="46"/>
  <c r="M123" i="46"/>
  <c r="L123" i="46"/>
  <c r="N122" i="46"/>
  <c r="M122" i="46"/>
  <c r="O122" i="46" s="1"/>
  <c r="L122" i="46"/>
  <c r="N121" i="46"/>
  <c r="M121" i="46"/>
  <c r="L121" i="46"/>
  <c r="N120" i="46"/>
  <c r="M120" i="46"/>
  <c r="L120" i="46"/>
  <c r="N119" i="46"/>
  <c r="M119" i="46"/>
  <c r="L119" i="46"/>
  <c r="N118" i="46"/>
  <c r="M118" i="46"/>
  <c r="L118" i="46"/>
  <c r="N117" i="46"/>
  <c r="M117" i="46"/>
  <c r="L117" i="46"/>
  <c r="N116" i="46"/>
  <c r="M116" i="46"/>
  <c r="L116" i="46"/>
  <c r="N114" i="46"/>
  <c r="M114" i="46"/>
  <c r="O114" i="46" s="1"/>
  <c r="L114" i="46"/>
  <c r="N113" i="46"/>
  <c r="N112" i="46"/>
  <c r="M112" i="46"/>
  <c r="L112" i="46"/>
  <c r="N111" i="46"/>
  <c r="M111" i="46"/>
  <c r="L111" i="46"/>
  <c r="N110" i="46"/>
  <c r="M110" i="46"/>
  <c r="O110" i="46" s="1"/>
  <c r="L110" i="46"/>
  <c r="N109" i="46"/>
  <c r="M109" i="46"/>
  <c r="L109" i="46"/>
  <c r="N108" i="46"/>
  <c r="M108" i="46"/>
  <c r="O108" i="46" s="1"/>
  <c r="L108" i="46"/>
  <c r="N107" i="46"/>
  <c r="M107" i="46"/>
  <c r="L107" i="46"/>
  <c r="N106" i="46"/>
  <c r="M106" i="46"/>
  <c r="O106" i="46" s="1"/>
  <c r="L106" i="46"/>
  <c r="N104" i="46"/>
  <c r="M104" i="46"/>
  <c r="O104" i="46" s="1"/>
  <c r="L104" i="46"/>
  <c r="N100" i="46"/>
  <c r="M100" i="46"/>
  <c r="L100" i="46"/>
  <c r="N99" i="46"/>
  <c r="M99" i="46"/>
  <c r="L99" i="46"/>
  <c r="N96" i="46"/>
  <c r="M96" i="46"/>
  <c r="O96" i="46" s="1"/>
  <c r="L96" i="46"/>
  <c r="N95" i="46"/>
  <c r="M95" i="46"/>
  <c r="L95" i="46"/>
  <c r="N94" i="46"/>
  <c r="N92" i="46"/>
  <c r="M92" i="46"/>
  <c r="O92" i="46" s="1"/>
  <c r="L92" i="46"/>
  <c r="N91" i="46"/>
  <c r="M91" i="46"/>
  <c r="L91" i="46"/>
  <c r="N90" i="46"/>
  <c r="N89" i="46"/>
  <c r="M89" i="46"/>
  <c r="P89" i="46" s="1"/>
  <c r="L89" i="46"/>
  <c r="N88" i="46"/>
  <c r="M88" i="46"/>
  <c r="L88" i="46"/>
  <c r="N87" i="46"/>
  <c r="M87" i="46"/>
  <c r="P87" i="46" s="1"/>
  <c r="L87" i="46"/>
  <c r="N86" i="46"/>
  <c r="N85" i="46"/>
  <c r="N84" i="46"/>
  <c r="M84" i="46"/>
  <c r="O84" i="46" s="1"/>
  <c r="L84" i="46"/>
  <c r="N83" i="46"/>
  <c r="M83" i="46"/>
  <c r="L83" i="46"/>
  <c r="N82" i="46"/>
  <c r="M82" i="46"/>
  <c r="L82" i="46"/>
  <c r="N81" i="46"/>
  <c r="M81" i="46"/>
  <c r="L81" i="46"/>
  <c r="N80" i="46"/>
  <c r="N78" i="46"/>
  <c r="M78" i="46"/>
  <c r="L78" i="46"/>
  <c r="N77" i="46"/>
  <c r="M77" i="46"/>
  <c r="L77" i="46"/>
  <c r="N76" i="46"/>
  <c r="M76" i="46"/>
  <c r="L76" i="46"/>
  <c r="N75" i="46"/>
  <c r="M75" i="46"/>
  <c r="L75" i="46"/>
  <c r="N74" i="46"/>
  <c r="N73" i="46"/>
  <c r="M73" i="46"/>
  <c r="L73" i="46"/>
  <c r="N72" i="46"/>
  <c r="N71" i="46"/>
  <c r="M71" i="46"/>
  <c r="L71" i="46"/>
  <c r="N70" i="46"/>
  <c r="M70" i="46"/>
  <c r="O70" i="46" s="1"/>
  <c r="L70" i="46"/>
  <c r="N69" i="46"/>
  <c r="M69" i="46"/>
  <c r="P69" i="46" s="1"/>
  <c r="L69" i="46"/>
  <c r="N68" i="46"/>
  <c r="N67" i="46"/>
  <c r="N66" i="46"/>
  <c r="M66" i="46"/>
  <c r="L66" i="46"/>
  <c r="N65" i="46"/>
  <c r="M65" i="46"/>
  <c r="L65" i="46"/>
  <c r="N64" i="46"/>
  <c r="M64" i="46"/>
  <c r="O64" i="46" s="1"/>
  <c r="L64" i="46"/>
  <c r="N63" i="46"/>
  <c r="M63" i="46"/>
  <c r="P63" i="46" s="1"/>
  <c r="L63" i="46"/>
  <c r="N62" i="46"/>
  <c r="N61" i="46"/>
  <c r="N59" i="46"/>
  <c r="M59" i="46"/>
  <c r="P59" i="46" s="1"/>
  <c r="L59" i="46"/>
  <c r="N58" i="46"/>
  <c r="M58" i="46"/>
  <c r="O58" i="46" s="1"/>
  <c r="L58" i="46"/>
  <c r="N57" i="46"/>
  <c r="M57" i="46"/>
  <c r="P57" i="46" s="1"/>
  <c r="L57" i="46"/>
  <c r="N56" i="46"/>
  <c r="N55" i="46"/>
  <c r="N54" i="46"/>
  <c r="M54" i="46"/>
  <c r="L54" i="46"/>
  <c r="N53" i="46"/>
  <c r="M53" i="46"/>
  <c r="L53" i="46"/>
  <c r="N52" i="46"/>
  <c r="M52" i="46"/>
  <c r="L52" i="46"/>
  <c r="N51" i="46"/>
  <c r="N50" i="46"/>
  <c r="M50" i="46"/>
  <c r="O50" i="46" s="1"/>
  <c r="L50" i="46"/>
  <c r="N49" i="46"/>
  <c r="M49" i="46"/>
  <c r="P49" i="46" s="1"/>
  <c r="L49" i="46"/>
  <c r="N47" i="46"/>
  <c r="M47" i="46"/>
  <c r="L47" i="46"/>
  <c r="N46" i="46"/>
  <c r="M46" i="46"/>
  <c r="O46" i="46" s="1"/>
  <c r="L46" i="46"/>
  <c r="N45" i="46"/>
  <c r="M45" i="46"/>
  <c r="L45" i="46"/>
  <c r="N44" i="46"/>
  <c r="M44" i="46"/>
  <c r="L44" i="46"/>
  <c r="P44" i="46" s="1"/>
  <c r="N43" i="46"/>
  <c r="M43" i="46"/>
  <c r="P43" i="46" s="1"/>
  <c r="L43" i="46"/>
  <c r="N42" i="46"/>
  <c r="M42" i="46"/>
  <c r="L42" i="46"/>
  <c r="P42" i="46" s="1"/>
  <c r="N41" i="46"/>
  <c r="M41" i="46"/>
  <c r="L41" i="46"/>
  <c r="N40" i="46"/>
  <c r="M40" i="46"/>
  <c r="L40" i="46"/>
  <c r="N39" i="46"/>
  <c r="M39" i="46"/>
  <c r="L39" i="46"/>
  <c r="P39" i="46" s="1"/>
  <c r="N38" i="46"/>
  <c r="M38" i="46"/>
  <c r="P38" i="46" s="1"/>
  <c r="L38" i="46"/>
  <c r="N37" i="46"/>
  <c r="N36" i="46"/>
  <c r="N35" i="46"/>
  <c r="M35" i="46"/>
  <c r="O35" i="46" s="1"/>
  <c r="L35" i="46"/>
  <c r="P35" i="46" s="1"/>
  <c r="N34" i="46"/>
  <c r="M34" i="46"/>
  <c r="L34" i="46"/>
  <c r="N33" i="46"/>
  <c r="N32" i="46"/>
  <c r="M32" i="46"/>
  <c r="P32" i="46" s="1"/>
  <c r="L32" i="46"/>
  <c r="N31" i="46"/>
  <c r="N30" i="46"/>
  <c r="M30" i="46"/>
  <c r="P30" i="46" s="1"/>
  <c r="L30" i="46"/>
  <c r="N29" i="46"/>
  <c r="N28" i="46"/>
  <c r="N27" i="46"/>
  <c r="M27" i="46"/>
  <c r="O27" i="46" s="1"/>
  <c r="L27" i="46"/>
  <c r="N26" i="46"/>
  <c r="N25" i="46"/>
  <c r="M25" i="46"/>
  <c r="O25" i="46" s="1"/>
  <c r="L25" i="46"/>
  <c r="N24" i="46"/>
  <c r="M24" i="46"/>
  <c r="P24" i="46" s="1"/>
  <c r="L24" i="46"/>
  <c r="N23" i="46"/>
  <c r="N22" i="46"/>
  <c r="N21" i="46"/>
  <c r="M21" i="46"/>
  <c r="O21" i="46" s="1"/>
  <c r="L21" i="46"/>
  <c r="N20" i="46"/>
  <c r="N19" i="46"/>
  <c r="M19" i="46"/>
  <c r="L19" i="46"/>
  <c r="N18" i="46"/>
  <c r="M18" i="46"/>
  <c r="P18" i="46" s="1"/>
  <c r="L18" i="46"/>
  <c r="N17" i="46"/>
  <c r="M17" i="46"/>
  <c r="O17" i="46" s="1"/>
  <c r="L17" i="46"/>
  <c r="N16" i="46"/>
  <c r="M16" i="46"/>
  <c r="P16" i="46" s="1"/>
  <c r="L16" i="46"/>
  <c r="N15" i="46"/>
  <c r="M15" i="46"/>
  <c r="L15" i="46"/>
  <c r="N14" i="46"/>
  <c r="M14" i="46"/>
  <c r="L14" i="46"/>
  <c r="N13" i="46"/>
  <c r="N12" i="46"/>
  <c r="H105" i="46"/>
  <c r="G105" i="46"/>
  <c r="I115" i="46"/>
  <c r="N115" i="46" s="1"/>
  <c r="J122" i="46"/>
  <c r="F108" i="46"/>
  <c r="E108" i="46"/>
  <c r="F109" i="46"/>
  <c r="E109" i="46"/>
  <c r="D105" i="46"/>
  <c r="M105" i="46" s="1"/>
  <c r="C105" i="46"/>
  <c r="L105" i="46" s="1"/>
  <c r="D13" i="46"/>
  <c r="O52" i="46" l="1"/>
  <c r="P75" i="46"/>
  <c r="O15" i="46"/>
  <c r="O39" i="46"/>
  <c r="P47" i="46"/>
  <c r="O78" i="46"/>
  <c r="P71" i="46"/>
  <c r="P34" i="46"/>
  <c r="O88" i="46"/>
  <c r="O124" i="46"/>
  <c r="P65" i="46"/>
  <c r="P45" i="46"/>
  <c r="P53" i="46"/>
  <c r="O66" i="46"/>
  <c r="O76" i="46"/>
  <c r="P91" i="46"/>
  <c r="O112" i="46"/>
  <c r="O82" i="46"/>
  <c r="P40" i="46"/>
  <c r="O44" i="46"/>
  <c r="O19" i="46"/>
  <c r="P117" i="46"/>
  <c r="P14" i="46"/>
  <c r="O54" i="46"/>
  <c r="O100" i="46"/>
  <c r="P105" i="46"/>
  <c r="P119" i="46"/>
  <c r="P109" i="46"/>
  <c r="P111" i="46"/>
  <c r="O116" i="46"/>
  <c r="O123" i="46"/>
  <c r="P121" i="46"/>
  <c r="O118" i="46"/>
  <c r="O120" i="46"/>
  <c r="O14" i="46"/>
  <c r="P15" i="46"/>
  <c r="O16" i="46"/>
  <c r="P17" i="46"/>
  <c r="O18" i="46"/>
  <c r="P19" i="46"/>
  <c r="P21" i="46"/>
  <c r="O24" i="46"/>
  <c r="P25" i="46"/>
  <c r="P27" i="46"/>
  <c r="O30" i="46"/>
  <c r="O32" i="46"/>
  <c r="O34" i="46"/>
  <c r="O38" i="46"/>
  <c r="O40" i="46"/>
  <c r="P41" i="46"/>
  <c r="O41" i="46"/>
  <c r="O42" i="46"/>
  <c r="O43" i="46"/>
  <c r="O45" i="46"/>
  <c r="P46" i="46"/>
  <c r="O47" i="46"/>
  <c r="O49" i="46"/>
  <c r="P50" i="46"/>
  <c r="P52" i="46"/>
  <c r="O53" i="46"/>
  <c r="P54" i="46"/>
  <c r="O57" i="46"/>
  <c r="P58" i="46"/>
  <c r="O59" i="46"/>
  <c r="O63" i="46"/>
  <c r="O65" i="46"/>
  <c r="O69" i="46"/>
  <c r="P70" i="46"/>
  <c r="O71" i="46"/>
  <c r="O73" i="46"/>
  <c r="O75" i="46"/>
  <c r="O77" i="46"/>
  <c r="P78" i="46"/>
  <c r="O81" i="46"/>
  <c r="O83" i="46"/>
  <c r="O87" i="46"/>
  <c r="P88" i="46"/>
  <c r="O89" i="46"/>
  <c r="O91" i="46"/>
  <c r="P92" i="46"/>
  <c r="O95" i="46"/>
  <c r="O99" i="46"/>
  <c r="P104" i="46"/>
  <c r="O105" i="46"/>
  <c r="P106" i="46"/>
  <c r="O107" i="46"/>
  <c r="P108" i="46"/>
  <c r="O109" i="46"/>
  <c r="O111" i="46"/>
  <c r="P112" i="46"/>
  <c r="P114" i="46"/>
  <c r="P116" i="46"/>
  <c r="O117" i="46"/>
  <c r="P118" i="46"/>
  <c r="O119" i="46"/>
  <c r="P120" i="46"/>
  <c r="O121" i="46"/>
  <c r="P122" i="46"/>
  <c r="J205" i="58"/>
  <c r="P205" i="58" s="1"/>
  <c r="E205" i="58"/>
  <c r="J204" i="58"/>
  <c r="P204" i="58" s="1"/>
  <c r="E204" i="58"/>
  <c r="J203" i="58"/>
  <c r="E203" i="58"/>
  <c r="E202" i="58"/>
  <c r="Q202" i="58" s="1"/>
  <c r="O201" i="58"/>
  <c r="N201" i="58"/>
  <c r="N200" i="58" s="1"/>
  <c r="M201" i="58"/>
  <c r="L201" i="58"/>
  <c r="L200" i="58" s="1"/>
  <c r="K201" i="58"/>
  <c r="J201" i="58"/>
  <c r="J200" i="58" s="1"/>
  <c r="I201" i="58"/>
  <c r="H201" i="58"/>
  <c r="H200" i="58" s="1"/>
  <c r="G201" i="58"/>
  <c r="G200" i="58" s="1"/>
  <c r="F201" i="58"/>
  <c r="F200" i="58" s="1"/>
  <c r="O200" i="58"/>
  <c r="M200" i="58"/>
  <c r="K200" i="58"/>
  <c r="I200" i="58"/>
  <c r="J199" i="58"/>
  <c r="E199" i="58"/>
  <c r="J198" i="58"/>
  <c r="E198" i="58"/>
  <c r="J197" i="58"/>
  <c r="E197" i="58"/>
  <c r="J196" i="58"/>
  <c r="E196" i="58"/>
  <c r="J195" i="58"/>
  <c r="E195" i="58"/>
  <c r="J194" i="58"/>
  <c r="E194" i="58"/>
  <c r="J193" i="58"/>
  <c r="E193" i="58"/>
  <c r="J192" i="58"/>
  <c r="E192" i="58"/>
  <c r="Q192" i="58" s="1"/>
  <c r="J191" i="58"/>
  <c r="E191" i="58"/>
  <c r="Q191" i="58" s="1"/>
  <c r="Q190" i="58"/>
  <c r="Q189" i="58"/>
  <c r="E188" i="58"/>
  <c r="Q188" i="58" s="1"/>
  <c r="P187" i="58"/>
  <c r="O187" i="58"/>
  <c r="N187" i="58"/>
  <c r="M187" i="58"/>
  <c r="L187" i="58"/>
  <c r="K187" i="58"/>
  <c r="J187" i="58"/>
  <c r="I187" i="58"/>
  <c r="H187" i="58"/>
  <c r="H186" i="58" s="1"/>
  <c r="G187" i="58"/>
  <c r="F187" i="58"/>
  <c r="P186" i="58"/>
  <c r="O186" i="58"/>
  <c r="N186" i="58"/>
  <c r="M186" i="58"/>
  <c r="L186" i="58"/>
  <c r="K186" i="58"/>
  <c r="J186" i="58"/>
  <c r="I186" i="58"/>
  <c r="G186" i="58"/>
  <c r="F186" i="58"/>
  <c r="J185" i="58"/>
  <c r="E185" i="58"/>
  <c r="J184" i="58"/>
  <c r="E184" i="58"/>
  <c r="J183" i="58"/>
  <c r="E183" i="58"/>
  <c r="J182" i="58"/>
  <c r="E182" i="58"/>
  <c r="J181" i="58"/>
  <c r="E181" i="58"/>
  <c r="J180" i="58"/>
  <c r="J149" i="58" s="1"/>
  <c r="E180" i="58"/>
  <c r="E149" i="58" s="1"/>
  <c r="J179" i="58"/>
  <c r="E179" i="58"/>
  <c r="J178" i="58"/>
  <c r="E178" i="58"/>
  <c r="E177" i="58"/>
  <c r="J176" i="58"/>
  <c r="E176" i="58"/>
  <c r="Q176" i="58" s="1"/>
  <c r="J175" i="58"/>
  <c r="E175" i="58"/>
  <c r="Q175" i="58" s="1"/>
  <c r="J174" i="58"/>
  <c r="Q174" i="58" s="1"/>
  <c r="J173" i="58"/>
  <c r="Q173" i="58" s="1"/>
  <c r="E172" i="58"/>
  <c r="Q172" i="58" s="1"/>
  <c r="J171" i="58"/>
  <c r="E171" i="58"/>
  <c r="Q171" i="58" s="1"/>
  <c r="J170" i="58"/>
  <c r="E170" i="58"/>
  <c r="Q170" i="58" s="1"/>
  <c r="J169" i="58"/>
  <c r="E169" i="58"/>
  <c r="Q169" i="58" s="1"/>
  <c r="J168" i="58"/>
  <c r="E168" i="58"/>
  <c r="Q168" i="58" s="1"/>
  <c r="J167" i="58"/>
  <c r="E167" i="58"/>
  <c r="Q167" i="58" s="1"/>
  <c r="J166" i="58"/>
  <c r="E166" i="58"/>
  <c r="Q166" i="58" s="1"/>
  <c r="J165" i="58"/>
  <c r="E165" i="58"/>
  <c r="Q165" i="58" s="1"/>
  <c r="J164" i="58"/>
  <c r="Q164" i="58" s="1"/>
  <c r="J163" i="58"/>
  <c r="E163" i="58"/>
  <c r="J162" i="58"/>
  <c r="E162" i="58"/>
  <c r="J161" i="58"/>
  <c r="E161" i="58"/>
  <c r="J160" i="58"/>
  <c r="E160" i="58"/>
  <c r="J159" i="58"/>
  <c r="E159" i="58"/>
  <c r="J158" i="58"/>
  <c r="E158" i="58"/>
  <c r="J157" i="58"/>
  <c r="E157" i="58"/>
  <c r="J156" i="58"/>
  <c r="E156" i="58"/>
  <c r="J155" i="58"/>
  <c r="E155" i="58"/>
  <c r="J154" i="58"/>
  <c r="E154" i="58"/>
  <c r="J153" i="58"/>
  <c r="E153" i="58"/>
  <c r="P152" i="58"/>
  <c r="O152" i="58"/>
  <c r="N152" i="58"/>
  <c r="M152" i="58"/>
  <c r="L152" i="58"/>
  <c r="K152" i="58"/>
  <c r="J152" i="58"/>
  <c r="I152" i="58"/>
  <c r="E152" i="58" s="1"/>
  <c r="H152" i="58"/>
  <c r="G152" i="58"/>
  <c r="P151" i="58"/>
  <c r="O151" i="58"/>
  <c r="N151" i="58"/>
  <c r="M151" i="58"/>
  <c r="L151" i="58"/>
  <c r="K151" i="58"/>
  <c r="J151" i="58"/>
  <c r="I151" i="58"/>
  <c r="H151" i="58"/>
  <c r="G151" i="58"/>
  <c r="F151" i="58"/>
  <c r="E151" i="58"/>
  <c r="P150" i="58"/>
  <c r="O150" i="58"/>
  <c r="N150" i="58"/>
  <c r="M150" i="58"/>
  <c r="L150" i="58"/>
  <c r="K150" i="58"/>
  <c r="J150" i="58"/>
  <c r="I150" i="58"/>
  <c r="H150" i="58"/>
  <c r="G150" i="58"/>
  <c r="F150" i="58"/>
  <c r="E150" i="58"/>
  <c r="P149" i="58"/>
  <c r="O149" i="58"/>
  <c r="N149" i="58"/>
  <c r="M149" i="58"/>
  <c r="L149" i="58"/>
  <c r="K149" i="58"/>
  <c r="I149" i="58"/>
  <c r="H149" i="58"/>
  <c r="G149" i="58"/>
  <c r="F149" i="58"/>
  <c r="P148" i="58"/>
  <c r="O148" i="58"/>
  <c r="N148" i="58"/>
  <c r="M148" i="58"/>
  <c r="L148" i="58"/>
  <c r="K148" i="58"/>
  <c r="J148" i="58"/>
  <c r="I148" i="58"/>
  <c r="H148" i="58"/>
  <c r="G148" i="58"/>
  <c r="F148" i="58"/>
  <c r="E148" i="58"/>
  <c r="P147" i="58"/>
  <c r="O147" i="58"/>
  <c r="N147" i="58"/>
  <c r="M147" i="58"/>
  <c r="L147" i="58"/>
  <c r="K147" i="58"/>
  <c r="J147" i="58"/>
  <c r="I147" i="58"/>
  <c r="H147" i="58"/>
  <c r="G147" i="58"/>
  <c r="F147" i="58"/>
  <c r="E147" i="58"/>
  <c r="P146" i="58"/>
  <c r="O146" i="58"/>
  <c r="N146" i="58"/>
  <c r="N145" i="58" s="1"/>
  <c r="M146" i="58"/>
  <c r="M145" i="58" s="1"/>
  <c r="L146" i="58"/>
  <c r="L145" i="58" s="1"/>
  <c r="K146" i="58"/>
  <c r="J146" i="58"/>
  <c r="J145" i="58" s="1"/>
  <c r="I146" i="58"/>
  <c r="H146" i="58"/>
  <c r="G146" i="58"/>
  <c r="G145" i="58" s="1"/>
  <c r="F146" i="58"/>
  <c r="F145" i="58" s="1"/>
  <c r="E146" i="58"/>
  <c r="P145" i="58"/>
  <c r="O145" i="58"/>
  <c r="K145" i="58"/>
  <c r="I145" i="58"/>
  <c r="H145" i="58"/>
  <c r="J144" i="58"/>
  <c r="P144" i="58" s="1"/>
  <c r="E144" i="58"/>
  <c r="J143" i="58"/>
  <c r="Q143" i="58" s="1"/>
  <c r="J142" i="58"/>
  <c r="E142" i="58"/>
  <c r="Q142" i="58" s="1"/>
  <c r="J141" i="58"/>
  <c r="E141" i="58"/>
  <c r="E140" i="58"/>
  <c r="Q140" i="58" s="1"/>
  <c r="J139" i="58"/>
  <c r="E139" i="58"/>
  <c r="J138" i="58"/>
  <c r="E138" i="58"/>
  <c r="J137" i="58"/>
  <c r="E137" i="58"/>
  <c r="J136" i="58"/>
  <c r="E136" i="58"/>
  <c r="J135" i="58"/>
  <c r="E135" i="58"/>
  <c r="J134" i="58"/>
  <c r="E134" i="58"/>
  <c r="E133" i="58"/>
  <c r="Q133" i="58" s="1"/>
  <c r="J132" i="58"/>
  <c r="E132" i="58"/>
  <c r="Q132" i="58" s="1"/>
  <c r="J131" i="58"/>
  <c r="E131" i="58"/>
  <c r="Q131" i="58" s="1"/>
  <c r="J130" i="58"/>
  <c r="E130" i="58"/>
  <c r="Q130" i="58" s="1"/>
  <c r="J129" i="58"/>
  <c r="E129" i="58"/>
  <c r="Q129" i="58" s="1"/>
  <c r="J128" i="58"/>
  <c r="Q128" i="58" s="1"/>
  <c r="J127" i="58"/>
  <c r="Q127" i="58" s="1"/>
  <c r="J126" i="58"/>
  <c r="E126" i="58"/>
  <c r="Q126" i="58" s="1"/>
  <c r="E125" i="58"/>
  <c r="Q125" i="58" s="1"/>
  <c r="J124" i="58"/>
  <c r="E124" i="58"/>
  <c r="J123" i="58"/>
  <c r="E123" i="58"/>
  <c r="J122" i="58"/>
  <c r="E122" i="58"/>
  <c r="J121" i="58"/>
  <c r="E121" i="58"/>
  <c r="J120" i="58"/>
  <c r="E120" i="58"/>
  <c r="J119" i="58"/>
  <c r="E119" i="58"/>
  <c r="J118" i="58"/>
  <c r="Q118" i="58" s="1"/>
  <c r="J117" i="58"/>
  <c r="E117" i="58"/>
  <c r="Q117" i="58" s="1"/>
  <c r="J116" i="58"/>
  <c r="E116" i="58"/>
  <c r="Q116" i="58" s="1"/>
  <c r="J115" i="58"/>
  <c r="E115" i="58"/>
  <c r="Q115" i="58" s="1"/>
  <c r="J114" i="58"/>
  <c r="E114" i="58"/>
  <c r="Q114" i="58" s="1"/>
  <c r="J113" i="58"/>
  <c r="E113" i="58"/>
  <c r="Q113" i="58" s="1"/>
  <c r="J112" i="58"/>
  <c r="E112" i="58"/>
  <c r="Q112" i="58" s="1"/>
  <c r="J111" i="58"/>
  <c r="E111" i="58"/>
  <c r="Q111" i="58" s="1"/>
  <c r="E110" i="58"/>
  <c r="Q110" i="58" s="1"/>
  <c r="J109" i="58"/>
  <c r="E109" i="58"/>
  <c r="J108" i="58"/>
  <c r="E108" i="58"/>
  <c r="J107" i="58"/>
  <c r="E107" i="58"/>
  <c r="J106" i="58"/>
  <c r="E106" i="58"/>
  <c r="Q105" i="58"/>
  <c r="P104" i="58"/>
  <c r="O104" i="58"/>
  <c r="N104" i="58"/>
  <c r="M104" i="58"/>
  <c r="L104" i="58"/>
  <c r="K104" i="58"/>
  <c r="J104" i="58"/>
  <c r="I104" i="58"/>
  <c r="H104" i="58"/>
  <c r="G104" i="58"/>
  <c r="F104" i="58"/>
  <c r="E104" i="58"/>
  <c r="Q104" i="58" s="1"/>
  <c r="P103" i="58"/>
  <c r="P209" i="58" s="1"/>
  <c r="O103" i="58"/>
  <c r="O209" i="58" s="1"/>
  <c r="N103" i="58"/>
  <c r="N209" i="58" s="1"/>
  <c r="M103" i="58"/>
  <c r="M209" i="58" s="1"/>
  <c r="L103" i="58"/>
  <c r="L209" i="58" s="1"/>
  <c r="K103" i="58"/>
  <c r="K209" i="58" s="1"/>
  <c r="J103" i="58"/>
  <c r="J209" i="58" s="1"/>
  <c r="I103" i="58"/>
  <c r="I209" i="58" s="1"/>
  <c r="H103" i="58"/>
  <c r="H209" i="58" s="1"/>
  <c r="G103" i="58"/>
  <c r="G209" i="58" s="1"/>
  <c r="F103" i="58"/>
  <c r="F209" i="58" s="1"/>
  <c r="E103" i="58"/>
  <c r="E209" i="58" s="1"/>
  <c r="Q209" i="58" s="1"/>
  <c r="P102" i="58"/>
  <c r="O102" i="58"/>
  <c r="N102" i="58"/>
  <c r="M102" i="58"/>
  <c r="L102" i="58"/>
  <c r="K102" i="58"/>
  <c r="J102" i="58"/>
  <c r="I102" i="58"/>
  <c r="H102" i="58"/>
  <c r="G102" i="58"/>
  <c r="F102" i="58"/>
  <c r="E102" i="58"/>
  <c r="Q102" i="58" s="1"/>
  <c r="P101" i="58"/>
  <c r="O101" i="58"/>
  <c r="N101" i="58"/>
  <c r="M101" i="58"/>
  <c r="L101" i="58"/>
  <c r="K101" i="58"/>
  <c r="J101" i="58"/>
  <c r="I101" i="58"/>
  <c r="H101" i="58"/>
  <c r="G101" i="58"/>
  <c r="F101" i="58"/>
  <c r="E101" i="58"/>
  <c r="Q101" i="58" s="1"/>
  <c r="P100" i="58"/>
  <c r="O100" i="58"/>
  <c r="N100" i="58"/>
  <c r="M100" i="58"/>
  <c r="L100" i="58"/>
  <c r="K100" i="58"/>
  <c r="J100" i="58"/>
  <c r="I100" i="58"/>
  <c r="H100" i="58"/>
  <c r="G100" i="58"/>
  <c r="F100" i="58"/>
  <c r="E100" i="58"/>
  <c r="Q100" i="58" s="1"/>
  <c r="P99" i="58"/>
  <c r="O99" i="58"/>
  <c r="N99" i="58"/>
  <c r="M99" i="58"/>
  <c r="L99" i="58"/>
  <c r="K99" i="58"/>
  <c r="J99" i="58"/>
  <c r="I99" i="58"/>
  <c r="H99" i="58"/>
  <c r="G99" i="58"/>
  <c r="F99" i="58"/>
  <c r="E99" i="58"/>
  <c r="Q99" i="58" s="1"/>
  <c r="P98" i="58"/>
  <c r="O98" i="58"/>
  <c r="N98" i="58"/>
  <c r="M98" i="58"/>
  <c r="L98" i="58"/>
  <c r="K98" i="58"/>
  <c r="J98" i="58"/>
  <c r="I98" i="58"/>
  <c r="H98" i="58"/>
  <c r="G98" i="58"/>
  <c r="F98" i="58"/>
  <c r="E98" i="58"/>
  <c r="Q98" i="58" s="1"/>
  <c r="P97" i="58"/>
  <c r="O97" i="58"/>
  <c r="N97" i="58"/>
  <c r="M97" i="58"/>
  <c r="L97" i="58"/>
  <c r="K97" i="58"/>
  <c r="J97" i="58"/>
  <c r="I97" i="58"/>
  <c r="H97" i="58"/>
  <c r="G97" i="58"/>
  <c r="F97" i="58"/>
  <c r="E97" i="58"/>
  <c r="Q97" i="58" s="1"/>
  <c r="P96" i="58"/>
  <c r="O96" i="58"/>
  <c r="O207" i="58" s="1"/>
  <c r="N96" i="58"/>
  <c r="N207" i="58" s="1"/>
  <c r="M96" i="58"/>
  <c r="M207" i="58" s="1"/>
  <c r="L96" i="58"/>
  <c r="L207" i="58" s="1"/>
  <c r="K96" i="58"/>
  <c r="K207" i="58" s="1"/>
  <c r="J96" i="58"/>
  <c r="I96" i="58"/>
  <c r="I207" i="58" s="1"/>
  <c r="H96" i="58"/>
  <c r="G96" i="58"/>
  <c r="G207" i="58" s="1"/>
  <c r="F96" i="58"/>
  <c r="F207" i="58" s="1"/>
  <c r="E96" i="58"/>
  <c r="P95" i="58"/>
  <c r="O95" i="58"/>
  <c r="N95" i="58"/>
  <c r="M95" i="58"/>
  <c r="L95" i="58"/>
  <c r="K95" i="58"/>
  <c r="J95" i="58"/>
  <c r="I95" i="58"/>
  <c r="H95" i="58"/>
  <c r="G95" i="58"/>
  <c r="R95" i="58" s="1"/>
  <c r="F95" i="58"/>
  <c r="E95" i="58"/>
  <c r="P94" i="58"/>
  <c r="O94" i="58"/>
  <c r="N94" i="58"/>
  <c r="M94" i="58"/>
  <c r="L94" i="58"/>
  <c r="K94" i="58"/>
  <c r="J94" i="58"/>
  <c r="I94" i="58"/>
  <c r="H94" i="58"/>
  <c r="G94" i="58"/>
  <c r="F94" i="58"/>
  <c r="E94" i="58"/>
  <c r="Q94" i="58" s="1"/>
  <c r="O91" i="58"/>
  <c r="J91" i="58"/>
  <c r="E91" i="58"/>
  <c r="O90" i="58"/>
  <c r="J90" i="58"/>
  <c r="E90" i="58"/>
  <c r="Q90" i="58" s="1"/>
  <c r="O89" i="58"/>
  <c r="J89" i="58"/>
  <c r="E89" i="58"/>
  <c r="P88" i="58"/>
  <c r="O88" i="58"/>
  <c r="J88" i="58"/>
  <c r="E88" i="58"/>
  <c r="O87" i="58"/>
  <c r="J87" i="58"/>
  <c r="E87" i="58"/>
  <c r="Q87" i="58" s="1"/>
  <c r="O86" i="58"/>
  <c r="J86" i="58"/>
  <c r="E86" i="58"/>
  <c r="P85" i="58"/>
  <c r="O85" i="58"/>
  <c r="J85" i="58"/>
  <c r="Q85" i="58" s="1"/>
  <c r="O84" i="58"/>
  <c r="J84" i="58"/>
  <c r="E84" i="58"/>
  <c r="O83" i="58"/>
  <c r="J83" i="58"/>
  <c r="E83" i="58"/>
  <c r="Q83" i="58" s="1"/>
  <c r="E82" i="58"/>
  <c r="Q82" i="58" s="1"/>
  <c r="O81" i="58"/>
  <c r="J81" i="58"/>
  <c r="E81" i="58"/>
  <c r="Q81" i="58" s="1"/>
  <c r="J80" i="58"/>
  <c r="E80" i="58"/>
  <c r="Q80" i="58" s="1"/>
  <c r="J79" i="58"/>
  <c r="E79" i="58"/>
  <c r="Q79" i="58" s="1"/>
  <c r="J78" i="58"/>
  <c r="E78" i="58"/>
  <c r="Q78" i="58" s="1"/>
  <c r="J77" i="58"/>
  <c r="E77" i="58"/>
  <c r="Q77" i="58" s="1"/>
  <c r="J76" i="58"/>
  <c r="E76" i="58"/>
  <c r="Q76" i="58" s="1"/>
  <c r="J75" i="58"/>
  <c r="E75" i="58"/>
  <c r="Q75" i="58" s="1"/>
  <c r="J74" i="58"/>
  <c r="E74" i="58"/>
  <c r="Q74" i="58" s="1"/>
  <c r="J73" i="58"/>
  <c r="E73" i="58"/>
  <c r="Q73" i="58" s="1"/>
  <c r="O72" i="58"/>
  <c r="J72" i="58"/>
  <c r="E72" i="58"/>
  <c r="E71" i="58"/>
  <c r="Q71" i="58" s="1"/>
  <c r="E70" i="58"/>
  <c r="Q70" i="58" s="1"/>
  <c r="J69" i="58"/>
  <c r="E69" i="58"/>
  <c r="J68" i="58"/>
  <c r="E68" i="58"/>
  <c r="J67" i="58"/>
  <c r="E67" i="58"/>
  <c r="J66" i="58"/>
  <c r="E66" i="58"/>
  <c r="J65" i="58"/>
  <c r="Q65" i="58" s="1"/>
  <c r="J64" i="58"/>
  <c r="Q64" i="58" s="1"/>
  <c r="J63" i="58"/>
  <c r="E63" i="58"/>
  <c r="J62" i="58"/>
  <c r="E62" i="58"/>
  <c r="J61" i="58"/>
  <c r="E61" i="58"/>
  <c r="J60" i="58"/>
  <c r="E60" i="58"/>
  <c r="J59" i="58"/>
  <c r="E59" i="58"/>
  <c r="J58" i="58"/>
  <c r="E58" i="58"/>
  <c r="J57" i="58"/>
  <c r="E57" i="58"/>
  <c r="J56" i="58"/>
  <c r="E56" i="58"/>
  <c r="J55" i="58"/>
  <c r="E55" i="58"/>
  <c r="J54" i="58"/>
  <c r="E54" i="58"/>
  <c r="J53" i="58"/>
  <c r="E53" i="58"/>
  <c r="Q52" i="58"/>
  <c r="E52" i="58"/>
  <c r="J51" i="58"/>
  <c r="E51" i="58"/>
  <c r="J50" i="58"/>
  <c r="Q50" i="58" s="1"/>
  <c r="J49" i="58"/>
  <c r="Q49" i="58" s="1"/>
  <c r="J48" i="58"/>
  <c r="E48" i="58"/>
  <c r="J47" i="58"/>
  <c r="E47" i="58"/>
  <c r="J46" i="58"/>
  <c r="E46" i="58"/>
  <c r="J45" i="58"/>
  <c r="E45" i="58"/>
  <c r="J44" i="58"/>
  <c r="E44" i="58"/>
  <c r="J43" i="58"/>
  <c r="E43" i="58"/>
  <c r="J42" i="58"/>
  <c r="E42" i="58"/>
  <c r="J41" i="58"/>
  <c r="E41" i="58"/>
  <c r="J40" i="58"/>
  <c r="E40" i="58"/>
  <c r="J39" i="58"/>
  <c r="E39" i="58"/>
  <c r="J38" i="58"/>
  <c r="E38" i="58"/>
  <c r="J37" i="58"/>
  <c r="E37" i="58"/>
  <c r="J36" i="58"/>
  <c r="E36" i="58"/>
  <c r="J35" i="58"/>
  <c r="E35" i="58"/>
  <c r="J34" i="58"/>
  <c r="E34" i="58"/>
  <c r="Q33" i="58"/>
  <c r="E33" i="58"/>
  <c r="Q32" i="58"/>
  <c r="E32" i="58"/>
  <c r="J31" i="58"/>
  <c r="E31" i="58"/>
  <c r="Q30" i="58"/>
  <c r="J29" i="58"/>
  <c r="E29" i="58"/>
  <c r="Q29" i="58" s="1"/>
  <c r="E28" i="58"/>
  <c r="Q28" i="58" s="1"/>
  <c r="Q27" i="58"/>
  <c r="E26" i="58"/>
  <c r="Q26" i="58" s="1"/>
  <c r="Q25" i="58"/>
  <c r="Q24" i="58"/>
  <c r="E23" i="58"/>
  <c r="Q23" i="58" s="1"/>
  <c r="E22" i="58"/>
  <c r="Q22" i="58" s="1"/>
  <c r="J21" i="58"/>
  <c r="E21" i="58"/>
  <c r="J20" i="58"/>
  <c r="E20" i="58"/>
  <c r="J19" i="58"/>
  <c r="E19" i="58"/>
  <c r="J18" i="58"/>
  <c r="E18" i="58"/>
  <c r="P17" i="58"/>
  <c r="O17" i="58"/>
  <c r="N17" i="58"/>
  <c r="M17" i="58"/>
  <c r="L17" i="58"/>
  <c r="K17" i="58"/>
  <c r="J17" i="58"/>
  <c r="I17" i="58"/>
  <c r="E17" i="58" s="1"/>
  <c r="P16" i="58"/>
  <c r="O16" i="58"/>
  <c r="N16" i="58"/>
  <c r="M16" i="58"/>
  <c r="L16" i="58"/>
  <c r="K16" i="58"/>
  <c r="J16" i="58"/>
  <c r="I16" i="58"/>
  <c r="H16" i="58"/>
  <c r="G16" i="58"/>
  <c r="F16" i="58"/>
  <c r="E16" i="58"/>
  <c r="P15" i="58"/>
  <c r="P208" i="58" s="1"/>
  <c r="O15" i="58"/>
  <c r="O208" i="58" s="1"/>
  <c r="N15" i="58"/>
  <c r="N208" i="58" s="1"/>
  <c r="M15" i="58"/>
  <c r="M208" i="58" s="1"/>
  <c r="L15" i="58"/>
  <c r="L208" i="58" s="1"/>
  <c r="K15" i="58"/>
  <c r="K208" i="58" s="1"/>
  <c r="J15" i="58"/>
  <c r="J208" i="58" s="1"/>
  <c r="I15" i="58"/>
  <c r="I208" i="58" s="1"/>
  <c r="H15" i="58"/>
  <c r="H208" i="58" s="1"/>
  <c r="G15" i="58"/>
  <c r="G208" i="58" s="1"/>
  <c r="F15" i="58"/>
  <c r="F208" i="58" s="1"/>
  <c r="E15" i="58"/>
  <c r="E208" i="58" s="1"/>
  <c r="R14" i="58"/>
  <c r="P14" i="58"/>
  <c r="P93" i="58" s="1"/>
  <c r="O14" i="58"/>
  <c r="O93" i="58" s="1"/>
  <c r="N14" i="58"/>
  <c r="N93" i="58" s="1"/>
  <c r="M14" i="58"/>
  <c r="M93" i="58" s="1"/>
  <c r="L14" i="58"/>
  <c r="L93" i="58" s="1"/>
  <c r="K14" i="58"/>
  <c r="K93" i="58" s="1"/>
  <c r="J14" i="58"/>
  <c r="J93" i="58" s="1"/>
  <c r="I14" i="58"/>
  <c r="I93" i="58" s="1"/>
  <c r="H14" i="58"/>
  <c r="H93" i="58" s="1"/>
  <c r="G14" i="58"/>
  <c r="G93" i="58" s="1"/>
  <c r="F14" i="58"/>
  <c r="F13" i="58" s="1"/>
  <c r="E14" i="58"/>
  <c r="E93" i="58" s="1"/>
  <c r="Q93" i="58" s="1"/>
  <c r="P13" i="58"/>
  <c r="O13" i="58"/>
  <c r="O206" i="58" s="1"/>
  <c r="N13" i="58"/>
  <c r="M13" i="58"/>
  <c r="L13" i="58"/>
  <c r="K13" i="58"/>
  <c r="K206" i="58" s="1"/>
  <c r="J13" i="58"/>
  <c r="I13" i="58"/>
  <c r="I206" i="58" s="1"/>
  <c r="H13" i="58"/>
  <c r="G13" i="58"/>
  <c r="Q141" i="58" l="1"/>
  <c r="Q194" i="58"/>
  <c r="Q196" i="58"/>
  <c r="Q198" i="58"/>
  <c r="Q19" i="58"/>
  <c r="Q21" i="58"/>
  <c r="Q193" i="58"/>
  <c r="Q195" i="58"/>
  <c r="Q197" i="58"/>
  <c r="Q199" i="58"/>
  <c r="Q208" i="58"/>
  <c r="Q16" i="58"/>
  <c r="Q17" i="58"/>
  <c r="Q18" i="58"/>
  <c r="Q20" i="58"/>
  <c r="Q31" i="58"/>
  <c r="Q35" i="58"/>
  <c r="Q37" i="58"/>
  <c r="Q39" i="58"/>
  <c r="Q41" i="58"/>
  <c r="Q43" i="58"/>
  <c r="Q45" i="58"/>
  <c r="Q47" i="58"/>
  <c r="Q54" i="58"/>
  <c r="Q56" i="58"/>
  <c r="Q58" i="58"/>
  <c r="Q60" i="58"/>
  <c r="Q62" i="58"/>
  <c r="Q67" i="58"/>
  <c r="Q69" i="58"/>
  <c r="Q72" i="58"/>
  <c r="Q86" i="58"/>
  <c r="Q91" i="58"/>
  <c r="Q106" i="58"/>
  <c r="Q108" i="58"/>
  <c r="Q119" i="58"/>
  <c r="Q121" i="58"/>
  <c r="Q123" i="58"/>
  <c r="Q135" i="58"/>
  <c r="Q137" i="58"/>
  <c r="Q139" i="58"/>
  <c r="Q144" i="58"/>
  <c r="Q147" i="58"/>
  <c r="Q148" i="58"/>
  <c r="Q152" i="58"/>
  <c r="Q153" i="58"/>
  <c r="Q155" i="58"/>
  <c r="Q157" i="58"/>
  <c r="Q159" i="58"/>
  <c r="Q161" i="58"/>
  <c r="Q163" i="58"/>
  <c r="Q178" i="58"/>
  <c r="E187" i="58"/>
  <c r="E201" i="58"/>
  <c r="Q203" i="58"/>
  <c r="Q205" i="58"/>
  <c r="H206" i="58"/>
  <c r="Q34" i="58"/>
  <c r="Q36" i="58"/>
  <c r="Q38" i="58"/>
  <c r="Q40" i="58"/>
  <c r="Q42" i="58"/>
  <c r="Q44" i="58"/>
  <c r="Q46" i="58"/>
  <c r="Q48" i="58"/>
  <c r="Q51" i="58"/>
  <c r="Q53" i="58"/>
  <c r="Q55" i="58"/>
  <c r="Q57" i="58"/>
  <c r="Q59" i="58"/>
  <c r="Q61" i="58"/>
  <c r="Q63" i="58"/>
  <c r="Q66" i="58"/>
  <c r="Q68" i="58"/>
  <c r="Q84" i="58"/>
  <c r="Q88" i="58"/>
  <c r="Q89" i="58"/>
  <c r="Q107" i="58"/>
  <c r="Q109" i="58"/>
  <c r="Q120" i="58"/>
  <c r="Q122" i="58"/>
  <c r="Q124" i="58"/>
  <c r="Q134" i="58"/>
  <c r="Q136" i="58"/>
  <c r="Q138" i="58"/>
  <c r="Q150" i="58"/>
  <c r="Q154" i="58"/>
  <c r="Q156" i="58"/>
  <c r="Q158" i="58"/>
  <c r="Q160" i="58"/>
  <c r="Q162" i="58"/>
  <c r="Q181" i="58"/>
  <c r="Q185" i="58"/>
  <c r="Q204" i="58"/>
  <c r="E13" i="58"/>
  <c r="E207" i="58"/>
  <c r="Q182" i="58"/>
  <c r="G206" i="58"/>
  <c r="J207" i="58"/>
  <c r="Q180" i="58"/>
  <c r="Q184" i="58"/>
  <c r="J206" i="58"/>
  <c r="F206" i="58"/>
  <c r="Q146" i="58"/>
  <c r="L206" i="58"/>
  <c r="M206" i="58"/>
  <c r="H207" i="58"/>
  <c r="P207" i="58"/>
  <c r="N206" i="58"/>
  <c r="E145" i="58"/>
  <c r="Q145" i="58" s="1"/>
  <c r="Q149" i="58"/>
  <c r="Q179" i="58"/>
  <c r="Q183" i="58"/>
  <c r="F93" i="58"/>
  <c r="Q14" i="58"/>
  <c r="Q13" i="58" s="1"/>
  <c r="Q15" i="58"/>
  <c r="Q96" i="58"/>
  <c r="Q103" i="58"/>
  <c r="P201" i="58"/>
  <c r="P200" i="58" s="1"/>
  <c r="P206" i="58" s="1"/>
  <c r="Q151" i="58"/>
  <c r="C127" i="45"/>
  <c r="C128" i="45"/>
  <c r="C129" i="45"/>
  <c r="C130" i="45"/>
  <c r="C131" i="45"/>
  <c r="Q95" i="58" l="1"/>
  <c r="R96" i="58" s="1"/>
  <c r="Q187" i="58"/>
  <c r="E186" i="58"/>
  <c r="Q186" i="58" s="1"/>
  <c r="Q207" i="58"/>
  <c r="Q201" i="58"/>
  <c r="E200" i="58"/>
  <c r="Q200" i="58" s="1"/>
  <c r="G162" i="56"/>
  <c r="G163" i="56"/>
  <c r="G164" i="56"/>
  <c r="G165" i="56"/>
  <c r="G166" i="56"/>
  <c r="G167" i="56"/>
  <c r="G168" i="56"/>
  <c r="G169" i="56"/>
  <c r="G170" i="56"/>
  <c r="G171" i="56"/>
  <c r="G172" i="56"/>
  <c r="G173" i="56"/>
  <c r="G174" i="56"/>
  <c r="G175" i="56"/>
  <c r="G176" i="56"/>
  <c r="G177" i="56"/>
  <c r="G178" i="56"/>
  <c r="G145" i="56"/>
  <c r="G146" i="56"/>
  <c r="G147" i="56"/>
  <c r="G148" i="56"/>
  <c r="G149" i="56"/>
  <c r="G150" i="56"/>
  <c r="G151" i="56"/>
  <c r="G152" i="56"/>
  <c r="G153" i="56"/>
  <c r="G154" i="56"/>
  <c r="F145" i="56"/>
  <c r="F146" i="56"/>
  <c r="F147" i="56"/>
  <c r="F148" i="56"/>
  <c r="F149" i="56"/>
  <c r="F150" i="56"/>
  <c r="F151" i="56"/>
  <c r="F152" i="56"/>
  <c r="F153" i="56"/>
  <c r="F154" i="56"/>
  <c r="G92" i="56"/>
  <c r="G93" i="56"/>
  <c r="G94" i="56"/>
  <c r="G95" i="56"/>
  <c r="G96" i="56"/>
  <c r="G97" i="56"/>
  <c r="G98" i="56"/>
  <c r="G99" i="56"/>
  <c r="G100" i="56"/>
  <c r="G101" i="56"/>
  <c r="G102" i="56"/>
  <c r="G103" i="56"/>
  <c r="G104" i="56"/>
  <c r="G105" i="56"/>
  <c r="G106" i="56"/>
  <c r="G107" i="56"/>
  <c r="G108" i="56"/>
  <c r="G109" i="56"/>
  <c r="G110" i="56"/>
  <c r="G111" i="56"/>
  <c r="G112" i="56"/>
  <c r="G113" i="56"/>
  <c r="G114" i="56"/>
  <c r="G115" i="56"/>
  <c r="G116" i="56"/>
  <c r="G117" i="56"/>
  <c r="G118" i="56"/>
  <c r="G119" i="56"/>
  <c r="G120" i="56"/>
  <c r="G121" i="56"/>
  <c r="G122" i="56"/>
  <c r="G123" i="56"/>
  <c r="G124" i="56"/>
  <c r="G125" i="56"/>
  <c r="G126" i="56"/>
  <c r="G127" i="56"/>
  <c r="G128" i="56"/>
  <c r="G129" i="56"/>
  <c r="G130" i="56"/>
  <c r="G131" i="56"/>
  <c r="G132" i="56"/>
  <c r="G133" i="56"/>
  <c r="G134" i="56"/>
  <c r="G135" i="56"/>
  <c r="G136" i="56"/>
  <c r="G137" i="56"/>
  <c r="G138" i="56"/>
  <c r="G139" i="56"/>
  <c r="G140" i="56"/>
  <c r="D141" i="56"/>
  <c r="E141" i="56"/>
  <c r="C141" i="56"/>
  <c r="C213" i="57"/>
  <c r="B213" i="57"/>
  <c r="D183" i="57"/>
  <c r="E183" i="57"/>
  <c r="C154" i="57"/>
  <c r="B154" i="57"/>
  <c r="E129" i="57"/>
  <c r="E206" i="58" l="1"/>
  <c r="Q206" i="58" s="1"/>
  <c r="R206" i="58" s="1"/>
  <c r="R207" i="58"/>
  <c r="D83" i="56"/>
  <c r="G83" i="56" s="1"/>
  <c r="C83" i="56"/>
  <c r="F83" i="56" s="1"/>
  <c r="G58" i="56"/>
  <c r="F58" i="56" l="1"/>
  <c r="F125" i="46" l="1"/>
  <c r="E125" i="46"/>
  <c r="F124" i="46"/>
  <c r="E124" i="46"/>
  <c r="F123" i="46"/>
  <c r="E123" i="46"/>
  <c r="F122" i="46"/>
  <c r="E122" i="46"/>
  <c r="F121" i="46"/>
  <c r="E121" i="46"/>
  <c r="F120" i="46"/>
  <c r="E120" i="46"/>
  <c r="J119" i="46"/>
  <c r="F119" i="46"/>
  <c r="E119" i="46"/>
  <c r="E115" i="46" s="1"/>
  <c r="J118" i="46"/>
  <c r="F118" i="46"/>
  <c r="E118" i="46"/>
  <c r="F117" i="46"/>
  <c r="E117" i="46"/>
  <c r="F116" i="46"/>
  <c r="E116" i="46"/>
  <c r="H115" i="46"/>
  <c r="G115" i="46"/>
  <c r="D115" i="46"/>
  <c r="C115" i="46"/>
  <c r="J114" i="46"/>
  <c r="F114" i="46"/>
  <c r="E114" i="46"/>
  <c r="H113" i="46"/>
  <c r="G113" i="46"/>
  <c r="D113" i="46"/>
  <c r="C113" i="46"/>
  <c r="F112" i="46"/>
  <c r="E112" i="46"/>
  <c r="J111" i="46"/>
  <c r="F111" i="46"/>
  <c r="E111" i="46"/>
  <c r="J110" i="46"/>
  <c r="F110" i="46"/>
  <c r="E110" i="46"/>
  <c r="J109" i="46"/>
  <c r="J108" i="46"/>
  <c r="F107" i="46"/>
  <c r="E107" i="46"/>
  <c r="I105" i="46"/>
  <c r="N105" i="46" s="1"/>
  <c r="J105" i="46"/>
  <c r="F105" i="46"/>
  <c r="F104" i="46"/>
  <c r="E104" i="46"/>
  <c r="E103" i="46" s="1"/>
  <c r="J103" i="46"/>
  <c r="I103" i="46"/>
  <c r="N103" i="46" s="1"/>
  <c r="H103" i="46"/>
  <c r="H102" i="46" s="1"/>
  <c r="H101" i="46" s="1"/>
  <c r="G103" i="46"/>
  <c r="G102" i="46" s="1"/>
  <c r="G101" i="46" s="1"/>
  <c r="F103" i="46"/>
  <c r="D103" i="46"/>
  <c r="C103" i="46"/>
  <c r="J99" i="46"/>
  <c r="F99" i="46"/>
  <c r="E99" i="46"/>
  <c r="I98" i="46"/>
  <c r="N98" i="46" s="1"/>
  <c r="H98" i="46"/>
  <c r="G98" i="46"/>
  <c r="D98" i="46"/>
  <c r="C98" i="46"/>
  <c r="L98" i="46" s="1"/>
  <c r="G97" i="46"/>
  <c r="C97" i="46"/>
  <c r="L97" i="46" s="1"/>
  <c r="J96" i="46"/>
  <c r="F96" i="46"/>
  <c r="E96" i="46"/>
  <c r="J95" i="46"/>
  <c r="F95" i="46"/>
  <c r="E95" i="46"/>
  <c r="H94" i="46"/>
  <c r="G94" i="46"/>
  <c r="G93" i="46" s="1"/>
  <c r="D94" i="46"/>
  <c r="M94" i="46" s="1"/>
  <c r="C94" i="46"/>
  <c r="K92" i="46"/>
  <c r="J92" i="46"/>
  <c r="F92" i="46"/>
  <c r="E92" i="46"/>
  <c r="K91" i="46"/>
  <c r="J91" i="46"/>
  <c r="F91" i="46"/>
  <c r="E91" i="46"/>
  <c r="H90" i="46"/>
  <c r="G90" i="46"/>
  <c r="D90" i="46"/>
  <c r="C90" i="46"/>
  <c r="L90" i="46" s="1"/>
  <c r="K89" i="46"/>
  <c r="J89" i="46"/>
  <c r="F89" i="46"/>
  <c r="E89" i="46"/>
  <c r="K88" i="46"/>
  <c r="J88" i="46"/>
  <c r="F88" i="46"/>
  <c r="E88" i="46"/>
  <c r="K87" i="46"/>
  <c r="J87" i="46"/>
  <c r="F87" i="46"/>
  <c r="E87" i="46"/>
  <c r="H86" i="46"/>
  <c r="G86" i="46"/>
  <c r="G85" i="46" s="1"/>
  <c r="D86" i="46"/>
  <c r="C86" i="46"/>
  <c r="L86" i="46" s="1"/>
  <c r="H85" i="46"/>
  <c r="D85" i="46"/>
  <c r="M85" i="46" s="1"/>
  <c r="C85" i="46"/>
  <c r="J84" i="46"/>
  <c r="F84" i="46"/>
  <c r="E84" i="46"/>
  <c r="J83" i="46"/>
  <c r="F83" i="46"/>
  <c r="E83" i="46"/>
  <c r="J82" i="46"/>
  <c r="J81" i="46"/>
  <c r="F81" i="46"/>
  <c r="E81" i="46"/>
  <c r="H80" i="46"/>
  <c r="G80" i="46"/>
  <c r="G79" i="46" s="1"/>
  <c r="D80" i="46"/>
  <c r="M80" i="46" s="1"/>
  <c r="C80" i="46"/>
  <c r="L80" i="46" s="1"/>
  <c r="I79" i="46"/>
  <c r="N79" i="46" s="1"/>
  <c r="F78" i="46"/>
  <c r="E78" i="46"/>
  <c r="J77" i="46"/>
  <c r="F77" i="46"/>
  <c r="E77" i="46"/>
  <c r="J76" i="46"/>
  <c r="F76" i="46"/>
  <c r="E76" i="46"/>
  <c r="J75" i="46"/>
  <c r="F75" i="46"/>
  <c r="E75" i="46"/>
  <c r="H74" i="46"/>
  <c r="J74" i="46" s="1"/>
  <c r="G74" i="46"/>
  <c r="D74" i="46"/>
  <c r="M74" i="46" s="1"/>
  <c r="C74" i="46"/>
  <c r="L74" i="46" s="1"/>
  <c r="J73" i="46"/>
  <c r="F73" i="46"/>
  <c r="E73" i="46"/>
  <c r="H72" i="46"/>
  <c r="G72" i="46"/>
  <c r="D72" i="46"/>
  <c r="C72" i="46"/>
  <c r="J71" i="46"/>
  <c r="F71" i="46"/>
  <c r="E71" i="46"/>
  <c r="J70" i="46"/>
  <c r="F70" i="46"/>
  <c r="E70" i="46"/>
  <c r="J69" i="46"/>
  <c r="F69" i="46"/>
  <c r="E69" i="46"/>
  <c r="H68" i="46"/>
  <c r="G68" i="46"/>
  <c r="D68" i="46"/>
  <c r="C68" i="46"/>
  <c r="J66" i="46"/>
  <c r="F66" i="46"/>
  <c r="E66" i="46"/>
  <c r="J65" i="46"/>
  <c r="F65" i="46"/>
  <c r="E65" i="46"/>
  <c r="J64" i="46"/>
  <c r="F64" i="46"/>
  <c r="E64" i="46"/>
  <c r="J63" i="46"/>
  <c r="F63" i="46"/>
  <c r="E63" i="46"/>
  <c r="H62" i="46"/>
  <c r="H61" i="46" s="1"/>
  <c r="G62" i="46"/>
  <c r="D62" i="46"/>
  <c r="C62" i="46"/>
  <c r="D61" i="46"/>
  <c r="C61" i="46"/>
  <c r="I60" i="46"/>
  <c r="N60" i="46" s="1"/>
  <c r="K59" i="46"/>
  <c r="J59" i="46"/>
  <c r="F59" i="46"/>
  <c r="E59" i="46"/>
  <c r="K58" i="46"/>
  <c r="J58" i="46"/>
  <c r="F58" i="46"/>
  <c r="E58" i="46"/>
  <c r="K57" i="46"/>
  <c r="J57" i="46"/>
  <c r="F57" i="46"/>
  <c r="E57" i="46"/>
  <c r="H56" i="46"/>
  <c r="G56" i="46"/>
  <c r="D56" i="46"/>
  <c r="M56" i="46" s="1"/>
  <c r="C56" i="46"/>
  <c r="L56" i="46" s="1"/>
  <c r="H55" i="46"/>
  <c r="J54" i="46"/>
  <c r="F54" i="46"/>
  <c r="E54" i="46"/>
  <c r="J53" i="46"/>
  <c r="F53" i="46"/>
  <c r="E53" i="46"/>
  <c r="J52" i="46"/>
  <c r="F52" i="46"/>
  <c r="E52" i="46"/>
  <c r="H51" i="46"/>
  <c r="G51" i="46"/>
  <c r="D51" i="46"/>
  <c r="M51" i="46" s="1"/>
  <c r="C51" i="46"/>
  <c r="L51" i="46" s="1"/>
  <c r="F50" i="46"/>
  <c r="E50" i="46"/>
  <c r="F49" i="46"/>
  <c r="E49" i="46"/>
  <c r="K48" i="46"/>
  <c r="J48" i="46"/>
  <c r="I48" i="46"/>
  <c r="N48" i="46" s="1"/>
  <c r="H48" i="46"/>
  <c r="G48" i="46"/>
  <c r="E48" i="46"/>
  <c r="D48" i="46"/>
  <c r="C48" i="46"/>
  <c r="J47" i="46"/>
  <c r="F47" i="46"/>
  <c r="E47" i="46"/>
  <c r="J46" i="46"/>
  <c r="F46" i="46"/>
  <c r="E46" i="46"/>
  <c r="J45" i="46"/>
  <c r="F45" i="46"/>
  <c r="E45" i="46"/>
  <c r="J44" i="46"/>
  <c r="F44" i="46"/>
  <c r="E44" i="46"/>
  <c r="J43" i="46"/>
  <c r="F43" i="46"/>
  <c r="E43" i="46"/>
  <c r="J42" i="46"/>
  <c r="F42" i="46"/>
  <c r="E42" i="46"/>
  <c r="J41" i="46"/>
  <c r="F41" i="46"/>
  <c r="E41" i="46"/>
  <c r="J40" i="46"/>
  <c r="F40" i="46"/>
  <c r="E40" i="46"/>
  <c r="J39" i="46"/>
  <c r="F39" i="46"/>
  <c r="E39" i="46"/>
  <c r="J38" i="46"/>
  <c r="F38" i="46"/>
  <c r="E38" i="46"/>
  <c r="H37" i="46"/>
  <c r="J37" i="46" s="1"/>
  <c r="G37" i="46"/>
  <c r="D37" i="46"/>
  <c r="C37" i="46"/>
  <c r="L37" i="46" s="1"/>
  <c r="H36" i="46"/>
  <c r="G36" i="46"/>
  <c r="D36" i="46"/>
  <c r="M36" i="46" s="1"/>
  <c r="F35" i="46"/>
  <c r="E35" i="46"/>
  <c r="F34" i="46"/>
  <c r="E34" i="46"/>
  <c r="J33" i="46"/>
  <c r="D33" i="46"/>
  <c r="M33" i="46" s="1"/>
  <c r="C33" i="46"/>
  <c r="L33" i="46" s="1"/>
  <c r="P33" i="46" s="1"/>
  <c r="J32" i="46"/>
  <c r="F32" i="46"/>
  <c r="E32" i="46"/>
  <c r="H31" i="46"/>
  <c r="G31" i="46"/>
  <c r="J31" i="46" s="1"/>
  <c r="D31" i="46"/>
  <c r="M31" i="46" s="1"/>
  <c r="C31" i="46"/>
  <c r="J30" i="46"/>
  <c r="F30" i="46"/>
  <c r="E30" i="46"/>
  <c r="H29" i="46"/>
  <c r="G29" i="46"/>
  <c r="D29" i="46"/>
  <c r="C29" i="46"/>
  <c r="L29" i="46" s="1"/>
  <c r="H28" i="46"/>
  <c r="G28" i="46"/>
  <c r="J28" i="46" s="1"/>
  <c r="D28" i="46"/>
  <c r="M28" i="46" s="1"/>
  <c r="F27" i="46"/>
  <c r="E27" i="46"/>
  <c r="D26" i="46"/>
  <c r="M26" i="46" s="1"/>
  <c r="C26" i="46"/>
  <c r="L26" i="46" s="1"/>
  <c r="J25" i="46"/>
  <c r="F25" i="46"/>
  <c r="E25" i="46"/>
  <c r="F24" i="46"/>
  <c r="E24" i="46"/>
  <c r="D23" i="46"/>
  <c r="M23" i="46" s="1"/>
  <c r="C23" i="46"/>
  <c r="L23" i="46" s="1"/>
  <c r="C22" i="46"/>
  <c r="L22" i="46" s="1"/>
  <c r="J21" i="46"/>
  <c r="F21" i="46"/>
  <c r="E21" i="46"/>
  <c r="H20" i="46"/>
  <c r="G20" i="46"/>
  <c r="D20" i="46"/>
  <c r="C20" i="46"/>
  <c r="J19" i="46"/>
  <c r="F19" i="46"/>
  <c r="E19" i="46"/>
  <c r="F18" i="46"/>
  <c r="E18" i="46"/>
  <c r="J17" i="46"/>
  <c r="F17" i="46"/>
  <c r="E17" i="46"/>
  <c r="J16" i="46"/>
  <c r="F16" i="46"/>
  <c r="E16" i="46"/>
  <c r="J15" i="46"/>
  <c r="F15" i="46"/>
  <c r="E15" i="46"/>
  <c r="J14" i="46"/>
  <c r="F14" i="46"/>
  <c r="E14" i="46"/>
  <c r="H13" i="46"/>
  <c r="M13" i="46" s="1"/>
  <c r="G13" i="46"/>
  <c r="G12" i="46" s="1"/>
  <c r="C13" i="46"/>
  <c r="D12" i="46"/>
  <c r="N11" i="46"/>
  <c r="H11" i="46"/>
  <c r="C126" i="45"/>
  <c r="C125" i="45"/>
  <c r="C124" i="45"/>
  <c r="C123" i="45"/>
  <c r="E122" i="45"/>
  <c r="D122" i="45"/>
  <c r="C121" i="45"/>
  <c r="D120" i="45"/>
  <c r="C120" i="45" s="1"/>
  <c r="C119" i="45"/>
  <c r="C118" i="45"/>
  <c r="C117" i="45"/>
  <c r="C116" i="45"/>
  <c r="C115" i="45"/>
  <c r="C114" i="45"/>
  <c r="F113" i="45"/>
  <c r="E113" i="45"/>
  <c r="D113" i="45"/>
  <c r="C112" i="45"/>
  <c r="F111" i="45"/>
  <c r="E111" i="45"/>
  <c r="D111" i="45"/>
  <c r="F109" i="45"/>
  <c r="F107" i="45"/>
  <c r="C107" i="45"/>
  <c r="F106" i="45"/>
  <c r="C106" i="45"/>
  <c r="F105" i="45"/>
  <c r="F101" i="45" s="1"/>
  <c r="C104" i="45"/>
  <c r="D103" i="45"/>
  <c r="C103" i="45" s="1"/>
  <c r="C100" i="45"/>
  <c r="C99" i="45"/>
  <c r="E98" i="45"/>
  <c r="C98" i="45" s="1"/>
  <c r="C97" i="45"/>
  <c r="C96" i="45"/>
  <c r="C95" i="45"/>
  <c r="F94" i="45"/>
  <c r="F93" i="45" s="1"/>
  <c r="E94" i="45"/>
  <c r="D94" i="45"/>
  <c r="C92" i="45"/>
  <c r="F91" i="45"/>
  <c r="D91" i="45"/>
  <c r="C91" i="45" s="1"/>
  <c r="C90" i="45"/>
  <c r="C89" i="45"/>
  <c r="C88" i="45"/>
  <c r="D87" i="45"/>
  <c r="C87" i="45" s="1"/>
  <c r="F86" i="45"/>
  <c r="E86" i="45"/>
  <c r="C85" i="45"/>
  <c r="C84" i="45"/>
  <c r="C83" i="45"/>
  <c r="C82" i="45"/>
  <c r="D81" i="45"/>
  <c r="C81" i="45" s="1"/>
  <c r="C80" i="45"/>
  <c r="D79" i="45"/>
  <c r="C79" i="45" s="1"/>
  <c r="C78" i="45"/>
  <c r="C77" i="45"/>
  <c r="C76" i="45"/>
  <c r="D75" i="45"/>
  <c r="C75" i="45" s="1"/>
  <c r="C73" i="45"/>
  <c r="C72" i="45"/>
  <c r="C71" i="45"/>
  <c r="C70" i="45"/>
  <c r="C69" i="45"/>
  <c r="D68" i="45"/>
  <c r="C68" i="45" s="1"/>
  <c r="E67" i="45"/>
  <c r="D67" i="45"/>
  <c r="F66" i="45"/>
  <c r="C65" i="45"/>
  <c r="C64" i="45"/>
  <c r="C63" i="45"/>
  <c r="F62" i="45"/>
  <c r="E62" i="45"/>
  <c r="C62" i="45" s="1"/>
  <c r="E61" i="45"/>
  <c r="D61" i="45"/>
  <c r="C59" i="45"/>
  <c r="C58" i="45"/>
  <c r="C57" i="45"/>
  <c r="C56" i="45"/>
  <c r="D55" i="45"/>
  <c r="C55" i="45" s="1"/>
  <c r="C54" i="45"/>
  <c r="C53" i="45"/>
  <c r="D52" i="45"/>
  <c r="C52" i="45" s="1"/>
  <c r="C49" i="45"/>
  <c r="C48" i="45"/>
  <c r="C47" i="45"/>
  <c r="C46" i="45"/>
  <c r="C45" i="45"/>
  <c r="C44" i="45"/>
  <c r="C43" i="45"/>
  <c r="C42" i="45"/>
  <c r="C41" i="45"/>
  <c r="C40" i="45"/>
  <c r="D39" i="45"/>
  <c r="C39" i="45" s="1"/>
  <c r="F38" i="45"/>
  <c r="E38" i="45" s="1"/>
  <c r="D38" i="45"/>
  <c r="C37" i="45"/>
  <c r="C36" i="45"/>
  <c r="D35" i="45"/>
  <c r="C35" i="45" s="1"/>
  <c r="C34" i="45"/>
  <c r="D33" i="45"/>
  <c r="C33" i="45" s="1"/>
  <c r="C32" i="45"/>
  <c r="D31" i="45"/>
  <c r="C31" i="45" s="1"/>
  <c r="C29" i="45"/>
  <c r="D28" i="45"/>
  <c r="C28" i="45" s="1"/>
  <c r="C27" i="45"/>
  <c r="C26" i="45"/>
  <c r="D25" i="45"/>
  <c r="C25" i="45" s="1"/>
  <c r="D24" i="45"/>
  <c r="C24" i="45" s="1"/>
  <c r="C23" i="45"/>
  <c r="D22" i="45"/>
  <c r="C22" i="45" s="1"/>
  <c r="C21" i="45"/>
  <c r="C20" i="45"/>
  <c r="C19" i="45"/>
  <c r="C17" i="45"/>
  <c r="D16" i="45"/>
  <c r="C16" i="45" s="1"/>
  <c r="F14" i="45"/>
  <c r="J20" i="46" l="1"/>
  <c r="J62" i="46"/>
  <c r="M68" i="46"/>
  <c r="F85" i="46"/>
  <c r="L85" i="46"/>
  <c r="O56" i="46"/>
  <c r="P56" i="46"/>
  <c r="J68" i="46"/>
  <c r="P85" i="46"/>
  <c r="O85" i="46"/>
  <c r="E31" i="46"/>
  <c r="L31" i="46"/>
  <c r="O33" i="46"/>
  <c r="J36" i="46"/>
  <c r="P51" i="46"/>
  <c r="O51" i="46"/>
  <c r="J56" i="46"/>
  <c r="M61" i="46"/>
  <c r="E62" i="46"/>
  <c r="O31" i="46"/>
  <c r="P31" i="46"/>
  <c r="G61" i="46"/>
  <c r="L61" i="46" s="1"/>
  <c r="P61" i="46" s="1"/>
  <c r="M29" i="46"/>
  <c r="O29" i="46" s="1"/>
  <c r="M37" i="46"/>
  <c r="O37" i="46" s="1"/>
  <c r="J51" i="46"/>
  <c r="E86" i="46"/>
  <c r="M86" i="46"/>
  <c r="E90" i="46"/>
  <c r="M90" i="46"/>
  <c r="L103" i="46"/>
  <c r="L115" i="46"/>
  <c r="L20" i="46"/>
  <c r="P26" i="46"/>
  <c r="O26" i="46"/>
  <c r="J29" i="46"/>
  <c r="L48" i="46"/>
  <c r="D67" i="46"/>
  <c r="G67" i="46"/>
  <c r="M103" i="46"/>
  <c r="P103" i="46" s="1"/>
  <c r="M20" i="46"/>
  <c r="O23" i="46"/>
  <c r="P23" i="46"/>
  <c r="M48" i="46"/>
  <c r="F48" i="46"/>
  <c r="D55" i="46"/>
  <c r="M55" i="46" s="1"/>
  <c r="M62" i="46"/>
  <c r="L68" i="46"/>
  <c r="J90" i="46"/>
  <c r="M113" i="46"/>
  <c r="O113" i="46" s="1"/>
  <c r="I102" i="46"/>
  <c r="N102" i="46" s="1"/>
  <c r="J94" i="46"/>
  <c r="E98" i="46"/>
  <c r="M98" i="46"/>
  <c r="O98" i="46" s="1"/>
  <c r="C93" i="46"/>
  <c r="L94" i="46"/>
  <c r="O94" i="46" s="1"/>
  <c r="O80" i="46"/>
  <c r="J80" i="46"/>
  <c r="C79" i="46"/>
  <c r="L79" i="46" s="1"/>
  <c r="D79" i="46"/>
  <c r="J72" i="46"/>
  <c r="L72" i="46"/>
  <c r="M72" i="46"/>
  <c r="H67" i="46"/>
  <c r="M67" i="46" s="1"/>
  <c r="F72" i="46"/>
  <c r="J61" i="46"/>
  <c r="F62" i="46"/>
  <c r="L62" i="46"/>
  <c r="O62" i="46" s="1"/>
  <c r="P62" i="46"/>
  <c r="H12" i="46"/>
  <c r="J12" i="46" s="1"/>
  <c r="C12" i="46"/>
  <c r="L12" i="46" s="1"/>
  <c r="L13" i="46"/>
  <c r="O13" i="46" s="1"/>
  <c r="E105" i="46"/>
  <c r="O103" i="46"/>
  <c r="E113" i="46"/>
  <c r="L113" i="46"/>
  <c r="J113" i="46"/>
  <c r="M115" i="46"/>
  <c r="O115" i="46" s="1"/>
  <c r="K115" i="46"/>
  <c r="J115" i="46"/>
  <c r="G60" i="46"/>
  <c r="O74" i="46"/>
  <c r="P74" i="46"/>
  <c r="J101" i="46"/>
  <c r="I97" i="46"/>
  <c r="N97" i="46" s="1"/>
  <c r="J98" i="46"/>
  <c r="H79" i="46"/>
  <c r="J13" i="46"/>
  <c r="C102" i="46"/>
  <c r="F79" i="46"/>
  <c r="F80" i="46"/>
  <c r="F74" i="46"/>
  <c r="C67" i="46"/>
  <c r="L67" i="46" s="1"/>
  <c r="F68" i="46"/>
  <c r="E33" i="46"/>
  <c r="C28" i="46"/>
  <c r="L28" i="46" s="1"/>
  <c r="P28" i="46" s="1"/>
  <c r="J102" i="46"/>
  <c r="H97" i="46"/>
  <c r="J86" i="46"/>
  <c r="K85" i="46"/>
  <c r="K56" i="46"/>
  <c r="D102" i="46"/>
  <c r="M102" i="46" s="1"/>
  <c r="D97" i="46"/>
  <c r="F67" i="46"/>
  <c r="E61" i="46"/>
  <c r="F51" i="46"/>
  <c r="C36" i="46"/>
  <c r="L36" i="46" s="1"/>
  <c r="P36" i="46" s="1"/>
  <c r="F37" i="46"/>
  <c r="E29" i="46"/>
  <c r="E13" i="46"/>
  <c r="E93" i="45"/>
  <c r="E66" i="45"/>
  <c r="C67" i="45"/>
  <c r="C111" i="45"/>
  <c r="C94" i="45"/>
  <c r="F108" i="45"/>
  <c r="E14" i="45"/>
  <c r="D93" i="45"/>
  <c r="C122" i="45"/>
  <c r="C113" i="45"/>
  <c r="E110" i="45"/>
  <c r="E109" i="45" s="1"/>
  <c r="C61" i="45"/>
  <c r="F13" i="46"/>
  <c r="F20" i="46"/>
  <c r="E20" i="46"/>
  <c r="D22" i="46"/>
  <c r="E23" i="46"/>
  <c r="F26" i="46"/>
  <c r="F28" i="46"/>
  <c r="F29" i="46"/>
  <c r="F31" i="46"/>
  <c r="F33" i="46"/>
  <c r="E37" i="46"/>
  <c r="E51" i="46"/>
  <c r="C55" i="46"/>
  <c r="E55" i="46"/>
  <c r="G55" i="46"/>
  <c r="G11" i="46" s="1"/>
  <c r="J55" i="46"/>
  <c r="F56" i="46"/>
  <c r="F61" i="46"/>
  <c r="E67" i="46"/>
  <c r="E68" i="46"/>
  <c r="E72" i="46"/>
  <c r="E74" i="46"/>
  <c r="E79" i="46"/>
  <c r="E80" i="46"/>
  <c r="F23" i="46"/>
  <c r="E26" i="46"/>
  <c r="E56" i="46"/>
  <c r="E85" i="46"/>
  <c r="J85" i="46"/>
  <c r="F86" i="46"/>
  <c r="K86" i="46"/>
  <c r="F90" i="46"/>
  <c r="K90" i="46"/>
  <c r="E94" i="46"/>
  <c r="F97" i="46"/>
  <c r="F98" i="46"/>
  <c r="F113" i="46"/>
  <c r="F115" i="46"/>
  <c r="F94" i="46"/>
  <c r="D30" i="45"/>
  <c r="C30" i="45" s="1"/>
  <c r="F132" i="45"/>
  <c r="D15" i="45"/>
  <c r="D74" i="45"/>
  <c r="D86" i="45"/>
  <c r="C86" i="45" s="1"/>
  <c r="C93" i="45"/>
  <c r="D102" i="45"/>
  <c r="C38" i="45"/>
  <c r="D110" i="45"/>
  <c r="O61" i="46" l="1"/>
  <c r="P20" i="46"/>
  <c r="O20" i="46"/>
  <c r="O36" i="46"/>
  <c r="P113" i="46"/>
  <c r="L55" i="46"/>
  <c r="P55" i="46" s="1"/>
  <c r="J67" i="46"/>
  <c r="O72" i="46"/>
  <c r="O28" i="46"/>
  <c r="F22" i="46"/>
  <c r="M22" i="46"/>
  <c r="P115" i="46"/>
  <c r="O55" i="46"/>
  <c r="O90" i="46"/>
  <c r="P90" i="46"/>
  <c r="P37" i="46"/>
  <c r="E28" i="46"/>
  <c r="O68" i="46"/>
  <c r="P68" i="46"/>
  <c r="F36" i="46"/>
  <c r="O48" i="46"/>
  <c r="P48" i="46"/>
  <c r="O86" i="46"/>
  <c r="P86" i="46"/>
  <c r="P29" i="46"/>
  <c r="I101" i="46"/>
  <c r="N101" i="46" s="1"/>
  <c r="F93" i="46"/>
  <c r="L93" i="46"/>
  <c r="M97" i="46"/>
  <c r="O97" i="46" s="1"/>
  <c r="M79" i="46"/>
  <c r="O79" i="46" s="1"/>
  <c r="D60" i="46"/>
  <c r="P67" i="46"/>
  <c r="M12" i="46"/>
  <c r="P13" i="46"/>
  <c r="E12" i="46"/>
  <c r="F12" i="46"/>
  <c r="C101" i="46"/>
  <c r="L101" i="46" s="1"/>
  <c r="L102" i="46"/>
  <c r="O102" i="46" s="1"/>
  <c r="O67" i="46"/>
  <c r="I93" i="46"/>
  <c r="N93" i="46" s="1"/>
  <c r="J79" i="46"/>
  <c r="H60" i="46"/>
  <c r="F102" i="46"/>
  <c r="C60" i="46"/>
  <c r="L60" i="46" s="1"/>
  <c r="C11" i="46"/>
  <c r="J97" i="46"/>
  <c r="H93" i="46"/>
  <c r="E102" i="46"/>
  <c r="D101" i="46"/>
  <c r="E97" i="46"/>
  <c r="D93" i="46"/>
  <c r="E36" i="46"/>
  <c r="G126" i="46"/>
  <c r="J11" i="46"/>
  <c r="F55" i="46"/>
  <c r="E22" i="46"/>
  <c r="D11" i="46"/>
  <c r="K55" i="46"/>
  <c r="C74" i="45"/>
  <c r="C66" i="45" s="1"/>
  <c r="D66" i="45"/>
  <c r="C102" i="45"/>
  <c r="D101" i="45"/>
  <c r="C15" i="45"/>
  <c r="D14" i="45"/>
  <c r="C110" i="45"/>
  <c r="D109" i="45"/>
  <c r="C109" i="45" s="1"/>
  <c r="C105" i="45"/>
  <c r="E101" i="45"/>
  <c r="M60" i="46" l="1"/>
  <c r="P22" i="46"/>
  <c r="O22" i="46"/>
  <c r="M93" i="46"/>
  <c r="O93" i="46" s="1"/>
  <c r="P12" i="46"/>
  <c r="O12" i="46"/>
  <c r="P102" i="46"/>
  <c r="F101" i="46"/>
  <c r="M101" i="46"/>
  <c r="O60" i="46"/>
  <c r="P60" i="46"/>
  <c r="I126" i="46"/>
  <c r="J60" i="46"/>
  <c r="K60" i="46"/>
  <c r="F60" i="46"/>
  <c r="E60" i="46"/>
  <c r="C126" i="46"/>
  <c r="C127" i="46" s="1"/>
  <c r="L11" i="46"/>
  <c r="J93" i="46"/>
  <c r="H126" i="46"/>
  <c r="H127" i="46" s="1"/>
  <c r="E101" i="46"/>
  <c r="E93" i="46"/>
  <c r="D126" i="46"/>
  <c r="M11" i="46"/>
  <c r="E11" i="46"/>
  <c r="F11" i="46"/>
  <c r="G127" i="46"/>
  <c r="C14" i="45"/>
  <c r="D108" i="45"/>
  <c r="D132" i="45" s="1"/>
  <c r="E108" i="45"/>
  <c r="E132" i="45" s="1"/>
  <c r="C101" i="45"/>
  <c r="C108" i="45" s="1"/>
  <c r="K126" i="46" l="1"/>
  <c r="J126" i="46"/>
  <c r="L126" i="46"/>
  <c r="P101" i="46"/>
  <c r="O101" i="46"/>
  <c r="I127" i="46"/>
  <c r="N127" i="46" s="1"/>
  <c r="N126" i="46"/>
  <c r="C132" i="45"/>
  <c r="O11" i="46"/>
  <c r="P11" i="46"/>
  <c r="L127" i="46"/>
  <c r="K127" i="46"/>
  <c r="J127" i="46"/>
  <c r="D127" i="46"/>
  <c r="M126" i="46"/>
  <c r="E126" i="46"/>
  <c r="F126" i="46"/>
  <c r="M127" i="46" l="1"/>
  <c r="E127" i="46"/>
  <c r="F127" i="46"/>
  <c r="P126" i="46"/>
  <c r="O126" i="46"/>
  <c r="P127" i="46" l="1"/>
  <c r="O127" i="46"/>
  <c r="E78" i="57" l="1"/>
  <c r="E77" i="57"/>
  <c r="E76" i="57"/>
  <c r="C75" i="57"/>
  <c r="B75" i="57"/>
  <c r="E72" i="57"/>
  <c r="E71" i="57"/>
  <c r="E70" i="57"/>
  <c r="D70" i="57"/>
  <c r="E69" i="57"/>
  <c r="D69" i="57"/>
  <c r="E68" i="57"/>
  <c r="D68" i="57"/>
  <c r="E67" i="57"/>
  <c r="D67" i="57"/>
  <c r="E66" i="57"/>
  <c r="D66" i="57"/>
  <c r="C65" i="57"/>
  <c r="C74" i="57" s="1"/>
  <c r="B65" i="57"/>
  <c r="B74" i="57" s="1"/>
  <c r="B79" i="57" s="1"/>
  <c r="E64" i="57"/>
  <c r="E63" i="57"/>
  <c r="E62" i="57"/>
  <c r="E61" i="57"/>
  <c r="D61" i="57"/>
  <c r="C58" i="57"/>
  <c r="E56" i="57"/>
  <c r="E55" i="57"/>
  <c r="D55" i="57"/>
  <c r="E54" i="57"/>
  <c r="E53" i="57"/>
  <c r="D53" i="57"/>
  <c r="E52" i="57"/>
  <c r="D52" i="57"/>
  <c r="E51" i="57"/>
  <c r="E50" i="57"/>
  <c r="D50" i="57"/>
  <c r="E49" i="57"/>
  <c r="E48" i="57"/>
  <c r="D48" i="57"/>
  <c r="E47" i="57"/>
  <c r="E46" i="57"/>
  <c r="E45" i="57"/>
  <c r="D45" i="57"/>
  <c r="E44" i="57"/>
  <c r="C43" i="57"/>
  <c r="B43" i="57"/>
  <c r="E42" i="57"/>
  <c r="E40" i="57"/>
  <c r="E39" i="57"/>
  <c r="E38" i="57"/>
  <c r="E37" i="57"/>
  <c r="D37" i="57"/>
  <c r="E36" i="57"/>
  <c r="D36" i="57"/>
  <c r="E35" i="57"/>
  <c r="E34" i="57"/>
  <c r="D34" i="57"/>
  <c r="E33" i="57"/>
  <c r="D33" i="57"/>
  <c r="E32" i="57"/>
  <c r="D32" i="57"/>
  <c r="E30" i="57"/>
  <c r="E29" i="57"/>
  <c r="D29" i="57"/>
  <c r="E28" i="57"/>
  <c r="D28" i="57"/>
  <c r="E27" i="57"/>
  <c r="D27" i="57"/>
  <c r="E26" i="57"/>
  <c r="D26" i="57"/>
  <c r="E25" i="57"/>
  <c r="D25" i="57"/>
  <c r="E24" i="57"/>
  <c r="D24" i="57"/>
  <c r="E23" i="57"/>
  <c r="D23" i="57"/>
  <c r="E22" i="57"/>
  <c r="D22" i="57"/>
  <c r="E21" i="57"/>
  <c r="D21" i="57"/>
  <c r="E20" i="57"/>
  <c r="D20" i="57"/>
  <c r="E19" i="57"/>
  <c r="D19" i="57"/>
  <c r="E18" i="57"/>
  <c r="D18" i="57"/>
  <c r="E17" i="57"/>
  <c r="D17" i="57"/>
  <c r="E16" i="57"/>
  <c r="D16" i="57"/>
  <c r="E15" i="57"/>
  <c r="D15" i="57"/>
  <c r="E14" i="57"/>
  <c r="D14" i="57"/>
  <c r="E13" i="57"/>
  <c r="D13" i="57"/>
  <c r="E12" i="57"/>
  <c r="D12" i="57"/>
  <c r="E11" i="57"/>
  <c r="D11" i="57"/>
  <c r="E10" i="57"/>
  <c r="D10" i="57"/>
  <c r="E9" i="57"/>
  <c r="D9" i="57"/>
  <c r="E8" i="57"/>
  <c r="D8" i="57"/>
  <c r="E43" i="57" l="1"/>
  <c r="E58" i="57"/>
  <c r="E75" i="57"/>
  <c r="E74" i="57" s="1"/>
  <c r="D58" i="57"/>
  <c r="E59" i="57"/>
  <c r="B59" i="57"/>
  <c r="D43" i="57"/>
  <c r="C79" i="57"/>
  <c r="D74" i="57"/>
  <c r="C59" i="57"/>
  <c r="D65" i="57"/>
  <c r="E65" i="57"/>
  <c r="B80" i="57" l="1"/>
  <c r="C80" i="57"/>
  <c r="D59" i="57"/>
  <c r="E79" i="57"/>
  <c r="D79" i="57"/>
  <c r="E80" i="57" l="1"/>
  <c r="D80" i="57"/>
  <c r="C265" i="57" l="1"/>
  <c r="B265" i="57"/>
  <c r="E233" i="57"/>
  <c r="D233" i="57"/>
  <c r="C230" i="57"/>
  <c r="B230" i="57"/>
  <c r="E229" i="57"/>
  <c r="D229" i="57"/>
  <c r="D227" i="57"/>
  <c r="E227" i="57"/>
  <c r="E218" i="57"/>
  <c r="D218" i="57"/>
  <c r="D185" i="57"/>
  <c r="E185" i="57"/>
  <c r="D181" i="57"/>
  <c r="E181" i="57"/>
  <c r="D166" i="57"/>
  <c r="E166" i="57"/>
  <c r="D118" i="57"/>
  <c r="E118" i="57"/>
  <c r="E105" i="57"/>
  <c r="D105" i="57"/>
  <c r="D188" i="56" l="1"/>
  <c r="E188" i="56"/>
  <c r="C188" i="56"/>
  <c r="G182" i="56"/>
  <c r="G161" i="56"/>
  <c r="D158" i="56"/>
  <c r="E158" i="56"/>
  <c r="C158" i="56"/>
  <c r="G156" i="56" l="1"/>
  <c r="G155" i="56"/>
  <c r="G48" i="56"/>
  <c r="G35" i="56"/>
  <c r="E264" i="57" l="1"/>
  <c r="D264" i="57"/>
  <c r="E263" i="57"/>
  <c r="D263" i="57"/>
  <c r="E262" i="57"/>
  <c r="D262" i="57"/>
  <c r="E261" i="57"/>
  <c r="D261" i="57"/>
  <c r="E260" i="57"/>
  <c r="D260" i="57"/>
  <c r="E259" i="57"/>
  <c r="D259" i="57"/>
  <c r="E258" i="57"/>
  <c r="D258" i="57"/>
  <c r="E257" i="57"/>
  <c r="D257" i="57"/>
  <c r="E256" i="57"/>
  <c r="D256" i="57"/>
  <c r="E255" i="57"/>
  <c r="D255" i="57"/>
  <c r="E254" i="57"/>
  <c r="D254" i="57"/>
  <c r="E253" i="57"/>
  <c r="D253" i="57"/>
  <c r="E252" i="57"/>
  <c r="D252" i="57"/>
  <c r="E251" i="57"/>
  <c r="D251" i="57"/>
  <c r="E250" i="57"/>
  <c r="D250" i="57"/>
  <c r="E249" i="57"/>
  <c r="D249" i="57"/>
  <c r="E248" i="57"/>
  <c r="D248" i="57"/>
  <c r="E247" i="57"/>
  <c r="D247" i="57"/>
  <c r="E246" i="57"/>
  <c r="D246" i="57"/>
  <c r="E245" i="57"/>
  <c r="D245" i="57"/>
  <c r="E244" i="57"/>
  <c r="D244" i="57"/>
  <c r="E243" i="57"/>
  <c r="D243" i="57"/>
  <c r="E242" i="57"/>
  <c r="D242" i="57"/>
  <c r="E241" i="57"/>
  <c r="D241" i="57"/>
  <c r="E240" i="57"/>
  <c r="D240" i="57"/>
  <c r="E239" i="57"/>
  <c r="D239" i="57"/>
  <c r="E238" i="57"/>
  <c r="D238" i="57"/>
  <c r="E237" i="57"/>
  <c r="D237" i="57"/>
  <c r="E236" i="57"/>
  <c r="D236" i="57"/>
  <c r="E235" i="57"/>
  <c r="D235" i="57"/>
  <c r="E234" i="57"/>
  <c r="D234" i="57"/>
  <c r="E232" i="57"/>
  <c r="D232" i="57"/>
  <c r="E228" i="57"/>
  <c r="D228" i="57"/>
  <c r="E226" i="57"/>
  <c r="D226" i="57"/>
  <c r="E225" i="57"/>
  <c r="D225" i="57"/>
  <c r="E224" i="57"/>
  <c r="D224" i="57"/>
  <c r="E223" i="57"/>
  <c r="D223" i="57"/>
  <c r="E222" i="57"/>
  <c r="D222" i="57"/>
  <c r="E221" i="57"/>
  <c r="D221" i="57"/>
  <c r="E220" i="57"/>
  <c r="D220" i="57"/>
  <c r="E219" i="57"/>
  <c r="D219" i="57"/>
  <c r="E217" i="57"/>
  <c r="D217" i="57"/>
  <c r="E216" i="57"/>
  <c r="D216" i="57"/>
  <c r="E215" i="57"/>
  <c r="D215" i="57"/>
  <c r="C266" i="57"/>
  <c r="B266" i="57"/>
  <c r="E212" i="57"/>
  <c r="D212" i="57"/>
  <c r="E211" i="57"/>
  <c r="D211" i="57"/>
  <c r="E210" i="57"/>
  <c r="D210" i="57"/>
  <c r="E209" i="57"/>
  <c r="D209" i="57"/>
  <c r="E208" i="57"/>
  <c r="D208" i="57"/>
  <c r="E207" i="57"/>
  <c r="D207" i="57"/>
  <c r="E206" i="57"/>
  <c r="D206" i="57"/>
  <c r="E205" i="57"/>
  <c r="D205" i="57"/>
  <c r="E204" i="57"/>
  <c r="E203" i="57"/>
  <c r="D203" i="57"/>
  <c r="E202" i="57"/>
  <c r="D202" i="57"/>
  <c r="E201" i="57"/>
  <c r="D201" i="57"/>
  <c r="E200" i="57"/>
  <c r="E199" i="57"/>
  <c r="D199" i="57"/>
  <c r="E198" i="57"/>
  <c r="D198" i="57"/>
  <c r="E197" i="57"/>
  <c r="D197" i="57"/>
  <c r="E196" i="57"/>
  <c r="D196" i="57"/>
  <c r="E195" i="57"/>
  <c r="D195" i="57"/>
  <c r="E194" i="57"/>
  <c r="D194" i="57"/>
  <c r="E193" i="57"/>
  <c r="D193" i="57"/>
  <c r="E192" i="57"/>
  <c r="D192" i="57"/>
  <c r="E191" i="57"/>
  <c r="D191" i="57"/>
  <c r="E190" i="57"/>
  <c r="D190" i="57"/>
  <c r="E189" i="57"/>
  <c r="D189" i="57"/>
  <c r="E188" i="57"/>
  <c r="D188" i="57"/>
  <c r="E187" i="57"/>
  <c r="D187" i="57"/>
  <c r="E186" i="57"/>
  <c r="D186" i="57"/>
  <c r="E184" i="57"/>
  <c r="D184" i="57"/>
  <c r="E182" i="57"/>
  <c r="D182" i="57"/>
  <c r="E180" i="57"/>
  <c r="D180" i="57"/>
  <c r="E179" i="57"/>
  <c r="D179" i="57"/>
  <c r="E178" i="57"/>
  <c r="D178" i="57"/>
  <c r="E177" i="57"/>
  <c r="D177" i="57"/>
  <c r="E176" i="57"/>
  <c r="D176" i="57"/>
  <c r="E175" i="57"/>
  <c r="D175" i="57"/>
  <c r="E174" i="57"/>
  <c r="D174" i="57"/>
  <c r="E173" i="57"/>
  <c r="D173" i="57"/>
  <c r="E172" i="57"/>
  <c r="D172" i="57"/>
  <c r="E171" i="57"/>
  <c r="D171" i="57"/>
  <c r="E170" i="57"/>
  <c r="D170" i="57"/>
  <c r="E169" i="57"/>
  <c r="D169" i="57"/>
  <c r="E168" i="57"/>
  <c r="E167" i="57"/>
  <c r="D167" i="57"/>
  <c r="E165" i="57"/>
  <c r="D165" i="57"/>
  <c r="E164" i="57"/>
  <c r="D164" i="57"/>
  <c r="E163" i="57"/>
  <c r="D163" i="57"/>
  <c r="E162" i="57"/>
  <c r="D162" i="57"/>
  <c r="E161" i="57"/>
  <c r="D161" i="57"/>
  <c r="E157" i="57"/>
  <c r="D157" i="57"/>
  <c r="E156" i="57"/>
  <c r="E155" i="57"/>
  <c r="B158" i="57"/>
  <c r="E153" i="57"/>
  <c r="D153" i="57"/>
  <c r="E152" i="57"/>
  <c r="D152" i="57"/>
  <c r="E151" i="57"/>
  <c r="D151" i="57"/>
  <c r="E150" i="57"/>
  <c r="D150" i="57"/>
  <c r="E149" i="57"/>
  <c r="D149" i="57"/>
  <c r="E148" i="57"/>
  <c r="D148" i="57"/>
  <c r="E147" i="57"/>
  <c r="D147" i="57"/>
  <c r="E146" i="57"/>
  <c r="D146" i="57"/>
  <c r="E145" i="57"/>
  <c r="E144" i="57"/>
  <c r="E143" i="57"/>
  <c r="D143" i="57"/>
  <c r="E142" i="57"/>
  <c r="D142" i="57"/>
  <c r="E141" i="57"/>
  <c r="D141" i="57"/>
  <c r="E140" i="57"/>
  <c r="D140" i="57"/>
  <c r="E139" i="57"/>
  <c r="D139" i="57"/>
  <c r="E138" i="57"/>
  <c r="D138" i="57"/>
  <c r="E137" i="57"/>
  <c r="D137" i="57"/>
  <c r="E136" i="57"/>
  <c r="D136" i="57"/>
  <c r="E135" i="57"/>
  <c r="D135" i="57"/>
  <c r="E134" i="57"/>
  <c r="D134" i="57"/>
  <c r="E133" i="57"/>
  <c r="D133" i="57"/>
  <c r="E132" i="57"/>
  <c r="D132" i="57"/>
  <c r="E131" i="57"/>
  <c r="D131" i="57"/>
  <c r="E130" i="57"/>
  <c r="D130" i="57"/>
  <c r="E128" i="57"/>
  <c r="D128" i="57"/>
  <c r="E127" i="57"/>
  <c r="D127" i="57"/>
  <c r="E126" i="57"/>
  <c r="D126" i="57"/>
  <c r="E125" i="57"/>
  <c r="D125" i="57"/>
  <c r="E124" i="57"/>
  <c r="D124" i="57"/>
  <c r="E123" i="57"/>
  <c r="D123" i="57"/>
  <c r="E122" i="57"/>
  <c r="D122" i="57"/>
  <c r="E121" i="57"/>
  <c r="D121" i="57"/>
  <c r="E120" i="57"/>
  <c r="D120" i="57"/>
  <c r="E119" i="57"/>
  <c r="D119" i="57"/>
  <c r="E117" i="57"/>
  <c r="D117" i="57"/>
  <c r="E116" i="57"/>
  <c r="D116" i="57"/>
  <c r="E115" i="57"/>
  <c r="D115" i="57"/>
  <c r="E114" i="57"/>
  <c r="D114" i="57"/>
  <c r="E113" i="57"/>
  <c r="E112" i="57"/>
  <c r="D112" i="57"/>
  <c r="E111" i="57"/>
  <c r="E110" i="57"/>
  <c r="D110" i="57"/>
  <c r="E109" i="57"/>
  <c r="D109" i="57"/>
  <c r="E108" i="57"/>
  <c r="D108" i="57"/>
  <c r="E107" i="57"/>
  <c r="D107" i="57"/>
  <c r="E106" i="57"/>
  <c r="D106" i="57"/>
  <c r="E104" i="57"/>
  <c r="D104" i="57"/>
  <c r="E103" i="57"/>
  <c r="D103" i="57"/>
  <c r="E102" i="57"/>
  <c r="D102" i="57"/>
  <c r="E101" i="57"/>
  <c r="D101" i="57"/>
  <c r="E100" i="57"/>
  <c r="D100" i="57"/>
  <c r="E99" i="57"/>
  <c r="D99" i="57"/>
  <c r="E98" i="57"/>
  <c r="D98" i="57"/>
  <c r="E97" i="57"/>
  <c r="D97" i="57"/>
  <c r="E96" i="57"/>
  <c r="D96" i="57"/>
  <c r="E95" i="57"/>
  <c r="D95" i="57"/>
  <c r="E94" i="57"/>
  <c r="D94" i="57"/>
  <c r="E93" i="57"/>
  <c r="D93" i="57"/>
  <c r="E92" i="57"/>
  <c r="D92" i="57"/>
  <c r="E91" i="57"/>
  <c r="D91" i="57"/>
  <c r="E90" i="57"/>
  <c r="D90" i="57"/>
  <c r="E89" i="57"/>
  <c r="D89" i="57"/>
  <c r="E88" i="57"/>
  <c r="D88" i="57"/>
  <c r="E87" i="57"/>
  <c r="D87" i="57"/>
  <c r="E86" i="57"/>
  <c r="D86" i="57"/>
  <c r="E85" i="57"/>
  <c r="D85" i="57"/>
  <c r="E84" i="57"/>
  <c r="D84" i="57"/>
  <c r="E83" i="57"/>
  <c r="D83" i="57"/>
  <c r="G187" i="56"/>
  <c r="G186" i="56"/>
  <c r="G185" i="56"/>
  <c r="G184" i="56"/>
  <c r="G183" i="56"/>
  <c r="G181" i="56"/>
  <c r="G180" i="56"/>
  <c r="G179" i="56"/>
  <c r="G160" i="56"/>
  <c r="F158" i="56"/>
  <c r="D189" i="56"/>
  <c r="G157" i="56"/>
  <c r="G144" i="56"/>
  <c r="F144" i="56"/>
  <c r="G143" i="56"/>
  <c r="G141" i="56"/>
  <c r="C189" i="56"/>
  <c r="F139" i="56"/>
  <c r="F138" i="56"/>
  <c r="F137" i="56"/>
  <c r="F136" i="56"/>
  <c r="F135" i="56"/>
  <c r="F132" i="56"/>
  <c r="F131" i="56"/>
  <c r="F130" i="56"/>
  <c r="G91" i="56"/>
  <c r="G90" i="56"/>
  <c r="C87" i="56"/>
  <c r="G86" i="56"/>
  <c r="G85" i="56"/>
  <c r="G84" i="56"/>
  <c r="F84" i="56"/>
  <c r="D87" i="56"/>
  <c r="G80" i="56"/>
  <c r="F80" i="56"/>
  <c r="G79" i="56"/>
  <c r="F79" i="56"/>
  <c r="G78" i="56"/>
  <c r="G77" i="56"/>
  <c r="G76" i="56"/>
  <c r="F76" i="56"/>
  <c r="G75" i="56"/>
  <c r="F75" i="56"/>
  <c r="G74" i="56"/>
  <c r="F74" i="56"/>
  <c r="G73" i="56"/>
  <c r="F73" i="56"/>
  <c r="G72" i="56"/>
  <c r="F72" i="56"/>
  <c r="G71" i="56"/>
  <c r="F71" i="56"/>
  <c r="G69" i="56"/>
  <c r="G68" i="56"/>
  <c r="F68" i="56"/>
  <c r="G67" i="56"/>
  <c r="F67" i="56"/>
  <c r="G65" i="56"/>
  <c r="F65" i="56"/>
  <c r="G64" i="56"/>
  <c r="G62" i="56"/>
  <c r="F62" i="56"/>
  <c r="G61" i="56"/>
  <c r="F61" i="56"/>
  <c r="G60" i="56"/>
  <c r="F60" i="56"/>
  <c r="G59" i="56"/>
  <c r="F59" i="56"/>
  <c r="G57" i="56"/>
  <c r="F57" i="56"/>
  <c r="G56" i="56"/>
  <c r="F56" i="56"/>
  <c r="G55" i="56"/>
  <c r="F55" i="56"/>
  <c r="G54" i="56"/>
  <c r="F54" i="56"/>
  <c r="G53" i="56"/>
  <c r="F53" i="56"/>
  <c r="G52" i="56"/>
  <c r="F52" i="56"/>
  <c r="G51" i="56"/>
  <c r="F51" i="56"/>
  <c r="G50" i="56"/>
  <c r="F50" i="56"/>
  <c r="G49" i="56"/>
  <c r="F49" i="56"/>
  <c r="G47" i="56"/>
  <c r="G46" i="56"/>
  <c r="F46" i="56"/>
  <c r="G45" i="56"/>
  <c r="F45" i="56"/>
  <c r="G43" i="56"/>
  <c r="F43" i="56"/>
  <c r="G42" i="56"/>
  <c r="F42" i="56"/>
  <c r="G41" i="56"/>
  <c r="F41" i="56"/>
  <c r="G40" i="56"/>
  <c r="F40" i="56"/>
  <c r="G39" i="56"/>
  <c r="F39" i="56"/>
  <c r="G37" i="56"/>
  <c r="F37" i="56"/>
  <c r="G36" i="56"/>
  <c r="F36" i="56"/>
  <c r="G34" i="56"/>
  <c r="G32" i="56"/>
  <c r="G29" i="56"/>
  <c r="F29" i="56"/>
  <c r="G27" i="56"/>
  <c r="F27" i="56"/>
  <c r="G26" i="56"/>
  <c r="F26" i="56"/>
  <c r="G25" i="56"/>
  <c r="F25" i="56"/>
  <c r="G24" i="56"/>
  <c r="F24" i="56"/>
  <c r="G23" i="56"/>
  <c r="F23" i="56"/>
  <c r="G22" i="56"/>
  <c r="F22" i="56"/>
  <c r="G20" i="56"/>
  <c r="F20" i="56"/>
  <c r="G19" i="56"/>
  <c r="G18" i="56"/>
  <c r="F18" i="56"/>
  <c r="G17" i="56"/>
  <c r="F17" i="56"/>
  <c r="G15" i="56"/>
  <c r="F15" i="56"/>
  <c r="G14" i="56"/>
  <c r="F14" i="56"/>
  <c r="G13" i="56"/>
  <c r="F13" i="56"/>
  <c r="E265" i="57" l="1"/>
  <c r="D265" i="57"/>
  <c r="D230" i="57"/>
  <c r="E230" i="57"/>
  <c r="D154" i="57"/>
  <c r="G188" i="56"/>
  <c r="D190" i="56"/>
  <c r="C190" i="56"/>
  <c r="F141" i="56"/>
  <c r="E87" i="56"/>
  <c r="G87" i="56" s="1"/>
  <c r="B267" i="57"/>
  <c r="E266" i="57"/>
  <c r="D266" i="57"/>
  <c r="E154" i="57"/>
  <c r="C158" i="57"/>
  <c r="D213" i="57"/>
  <c r="E213" i="57"/>
  <c r="G158" i="56"/>
  <c r="E189" i="56"/>
  <c r="F87" i="56" l="1"/>
  <c r="C267" i="57"/>
  <c r="D158" i="57"/>
  <c r="E158" i="57"/>
  <c r="F189" i="56"/>
  <c r="G189" i="56"/>
  <c r="E190" i="56"/>
  <c r="E267" i="57" l="1"/>
  <c r="D267" i="57"/>
  <c r="G190" i="56"/>
  <c r="F190" i="56"/>
</calcChain>
</file>

<file path=xl/sharedStrings.xml><?xml version="1.0" encoding="utf-8"?>
<sst xmlns="http://schemas.openxmlformats.org/spreadsheetml/2006/main" count="1463" uniqueCount="880">
  <si>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</si>
  <si>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</si>
  <si>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</si>
  <si>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</si>
  <si>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</si>
  <si>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</si>
  <si>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</si>
  <si>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</si>
  <si>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</si>
  <si>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</si>
  <si>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</si>
  <si>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</si>
  <si>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</si>
  <si>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</si>
  <si>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</si>
  <si>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</si>
  <si>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</si>
  <si>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</si>
  <si>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</si>
  <si>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</si>
  <si>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</si>
  <si>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</si>
  <si>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</si>
  <si>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</si>
  <si>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</si>
  <si>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</si>
  <si>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</si>
  <si>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</si>
  <si>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</si>
  <si>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</si>
  <si>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</si>
  <si>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</si>
  <si>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</si>
  <si>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</si>
  <si>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</si>
  <si>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</si>
  <si>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</si>
  <si>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</si>
  <si>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</si>
  <si>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</si>
  <si>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</si>
  <si>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</si>
  <si>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</si>
  <si>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</si>
  <si>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</si>
  <si>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Надходження від викидів забруднюючих речовин в атмос-ферне повітря стаціонарними джерелами забруднення</t>
  </si>
  <si>
    <t>% викон.</t>
  </si>
  <si>
    <t>% викон</t>
  </si>
  <si>
    <t>КОД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</si>
  <si>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</si>
  <si>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</si>
  <si>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</si>
  <si>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</si>
  <si>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</si>
  <si>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</si>
  <si>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</si>
  <si>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</si>
  <si>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</si>
  <si>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</si>
  <si>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</si>
  <si>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</si>
  <si>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</si>
  <si>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</si>
  <si>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</si>
  <si>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</si>
  <si>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</si>
  <si>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</si>
  <si>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</si>
  <si>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</si>
  <si>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</si>
  <si>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</si>
  <si>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</si>
  <si>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</si>
  <si>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</si>
  <si>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</si>
  <si>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</si>
  <si>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</si>
  <si>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</si>
  <si>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</si>
  <si>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</si>
  <si>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</si>
  <si>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</si>
  <si>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</si>
  <si>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</si>
  <si>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</si>
  <si>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</si>
  <si>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</si>
  <si>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</si>
  <si>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</si>
  <si>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</si>
  <si>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</si>
  <si>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</si>
  <si>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</si>
  <si>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Податок на нерухоме майно 18010200</t>
  </si>
  <si>
    <t>Податок на нерухоме майно 18010300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</si>
  <si>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</si>
  <si>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</si>
  <si>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</si>
  <si>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</si>
  <si>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</si>
  <si>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</si>
  <si>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</si>
  <si>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</si>
  <si>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</si>
  <si>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</si>
  <si>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</si>
  <si>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</si>
  <si>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</si>
  <si>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</si>
  <si>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</si>
  <si>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</si>
  <si>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</si>
  <si>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</si>
  <si>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</si>
  <si>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</si>
  <si>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</si>
  <si>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</si>
  <si>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</si>
  <si>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</si>
  <si>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</si>
  <si>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</si>
  <si>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</si>
  <si>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</si>
  <si>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1010</t>
  </si>
  <si>
    <t>1090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</si>
  <si>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</si>
  <si>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</si>
  <si>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</si>
  <si>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</si>
  <si>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</si>
  <si>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</si>
  <si>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</si>
  <si>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</si>
  <si>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</si>
  <si>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</si>
  <si>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</si>
  <si>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</si>
  <si>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</si>
  <si>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</si>
  <si>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</si>
  <si>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</si>
  <si>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орендна плата з фізичних осіб  18010900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</si>
  <si>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</si>
  <si>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</si>
  <si>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</si>
  <si>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24062100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</si>
  <si>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</si>
  <si>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</si>
  <si>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</si>
  <si>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</si>
  <si>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</si>
  <si>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Дотації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</si>
  <si>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</si>
  <si>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</si>
  <si>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</si>
  <si>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</si>
  <si>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</si>
  <si>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</si>
  <si>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</si>
  <si>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</si>
  <si>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</si>
  <si>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</si>
  <si>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</si>
  <si>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</si>
  <si>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</si>
  <si>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</si>
  <si>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</si>
  <si>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</si>
  <si>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</si>
  <si>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</si>
  <si>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</si>
  <si>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</si>
  <si>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</si>
  <si>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</si>
  <si>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</si>
  <si>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</si>
  <si>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</si>
  <si>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</si>
  <si>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</si>
  <si>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</si>
  <si>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</si>
  <si>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</si>
  <si>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</si>
  <si>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</si>
  <si>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</si>
  <si>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</si>
  <si>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</si>
  <si>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Виконання інвестиційних проектів в рамках здійснення заходів щодо соціально-економічного розвитку окремих територій 7363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</si>
  <si>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</si>
  <si>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</si>
  <si>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</si>
  <si>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</si>
  <si>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</si>
  <si>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1161</t>
  </si>
  <si>
    <t>1162</t>
  </si>
  <si>
    <t>3121</t>
  </si>
  <si>
    <t>3140</t>
  </si>
  <si>
    <t>3191</t>
  </si>
  <si>
    <t>3210</t>
  </si>
  <si>
    <t>3242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</si>
  <si>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</si>
  <si>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</si>
  <si>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</si>
  <si>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</si>
  <si>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</si>
  <si>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</si>
  <si>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</si>
  <si>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</si>
  <si>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</si>
  <si>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</si>
  <si>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</si>
  <si>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</si>
  <si>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</si>
  <si>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9410</t>
  </si>
  <si>
    <t>9770</t>
  </si>
  <si>
    <t>9800</t>
  </si>
  <si>
    <t>7350</t>
  </si>
  <si>
    <t>7363</t>
  </si>
  <si>
    <t>8340</t>
  </si>
  <si>
    <t xml:space="preserve">Надання дошкільної освіти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</si>
  <si>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</si>
  <si>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</si>
  <si>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</si>
  <si>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</si>
  <si>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</si>
  <si>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</si>
  <si>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>Організація благоустрою населених пунктів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</si>
  <si>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</si>
  <si>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</si>
  <si>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</si>
  <si>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</si>
  <si>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</si>
  <si>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</si>
  <si>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</si>
  <si>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</si>
  <si>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</si>
  <si>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</si>
  <si>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</si>
  <si>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</si>
  <si>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</si>
  <si>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Реалізація програм і заходів в галузі туризму та курортів  7622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</si>
  <si>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</si>
  <si>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</si>
  <si>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</si>
  <si>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</si>
  <si>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7622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</si>
  <si>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</si>
  <si>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</si>
  <si>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</si>
  <si>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</si>
  <si>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7330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</si>
  <si>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</si>
  <si>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</si>
  <si>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</si>
  <si>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</si>
  <si>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</si>
  <si>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</si>
  <si>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</si>
  <si>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</si>
  <si>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</si>
  <si>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</si>
  <si>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</si>
  <si>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</si>
  <si>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</si>
  <si>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</si>
  <si>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</si>
  <si>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</si>
  <si>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</si>
  <si>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</si>
  <si>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</si>
  <si>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</si>
  <si>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</si>
  <si>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</si>
  <si>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</si>
  <si>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</si>
  <si>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</si>
  <si>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</si>
  <si>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</si>
  <si>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</si>
  <si>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</si>
  <si>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</si>
  <si>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</si>
  <si>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</si>
  <si>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</si>
  <si>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</si>
  <si>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</si>
  <si>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</si>
  <si>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</si>
  <si>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</si>
  <si>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</si>
  <si>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</si>
  <si>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</si>
  <si>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</si>
  <si>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</si>
  <si>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</si>
  <si>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</si>
  <si>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</si>
  <si>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</si>
  <si>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</si>
  <si>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</si>
  <si>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</si>
  <si>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</si>
  <si>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</si>
  <si>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</si>
  <si>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</si>
  <si>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</si>
  <si>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</si>
  <si>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</si>
  <si>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</si>
  <si>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</si>
  <si>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</si>
  <si>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</si>
  <si>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</si>
  <si>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</si>
  <si>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</si>
  <si>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</si>
  <si>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</si>
  <si>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</si>
  <si>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у тому числі бюджет розвитку</t>
  </si>
  <si>
    <t>Інша діяльність у сфері державного управління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</si>
  <si>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</si>
  <si>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Організація та проведення громадських робіт</t>
  </si>
  <si>
    <t>Інші заходи у сфері соціального захисту і соціального забезпечення</t>
  </si>
  <si>
    <t>Проведення навчально-тренувальних зборів і змагань з олімпійських видів спорту</t>
  </si>
  <si>
    <t>Забезпечення діяльності водопровідно-каналізаційного господарства</t>
  </si>
  <si>
    <t>Забезпечення збору та вивезення сміття і відходів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</si>
  <si>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</si>
  <si>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Інша діяльність у сфері житлово-комунального господарства</t>
  </si>
  <si>
    <t>Здійснення заходів із землеустрою</t>
  </si>
  <si>
    <t>Утримання та розвиток автомобільних доріг та дорожньої інфраструктури за рахунок коштів місцевого бюджету</t>
  </si>
  <si>
    <t>Членські внески до асоціацій органів місцевого самоврядування</t>
  </si>
  <si>
    <t>Заходи з організації рятування на водах</t>
  </si>
  <si>
    <t>Забезпечення діяльності інших закладів у сфері освіти</t>
  </si>
  <si>
    <t>Інші програми та заходи у сфері освіти</t>
  </si>
  <si>
    <t>Інші заходи в галузі культури і мистецтва</t>
  </si>
  <si>
    <t>Додаток 4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</si>
  <si>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</si>
  <si>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</si>
  <si>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</si>
  <si>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Інші заходи та заклади молодіжної політики</t>
  </si>
  <si>
    <t>Інші заходи та заклади молодіжної політики  3133</t>
  </si>
  <si>
    <t>8420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</si>
  <si>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</si>
  <si>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</si>
  <si>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Державне мито</t>
  </si>
  <si>
    <t>Адміністративні штрафи та інші санкції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</si>
  <si>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</si>
  <si>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</si>
  <si>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</si>
  <si>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</si>
  <si>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</si>
  <si>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4040</t>
  </si>
  <si>
    <t>Забезпечення діяльності музеїв і виставок</t>
  </si>
  <si>
    <t>7693</t>
  </si>
  <si>
    <t>Інші заходи, пов'язані з економічною діяльністю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</si>
  <si>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</si>
  <si>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</si>
  <si>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</si>
  <si>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Забезпечення діяльності музеїв і виставок  4040</t>
  </si>
  <si>
    <t>Інші заходи, пов'язані з економічною діяльністю  7693</t>
  </si>
  <si>
    <t>Проведення експертної грошової оцінки земельної ділянки чи права на неї  7650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</si>
  <si>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 7660</t>
  </si>
  <si>
    <t>8110</t>
  </si>
  <si>
    <t>Заходи із запобігання та ліквідації надзвичайних ситуацій та наслідків стихійного лиха</t>
  </si>
  <si>
    <t>Заходи із запобігання та ліквідації надзвичайних ситуацій та наслідків стихійного лиха  8110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</si>
  <si>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</si>
  <si>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</si>
  <si>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</si>
  <si>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0191</t>
  </si>
  <si>
    <t>Проведення місцевих виборів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</si>
  <si>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</si>
  <si>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</si>
  <si>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Проведення місцевих виборів  0191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</si>
  <si>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</si>
  <si>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</si>
  <si>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Уточнений план за період</t>
  </si>
  <si>
    <t>Інші субвенції з місцевого бюджету 41053900</t>
  </si>
  <si>
    <t xml:space="preserve">Разом загальний та спеціальний фонди </t>
  </si>
  <si>
    <t>Офіційні трансферти спеціального фонду </t>
  </si>
  <si>
    <t>Офіційні трансферти загального фонду 40000000  </t>
  </si>
  <si>
    <t>Керівництво і управління у відповідній сфері у містах (місті Києві), селищах, селах, територіальних громадах  0160</t>
  </si>
  <si>
    <t>Надання позашкільної освіти закладами позашкільної освіти, заходи із позашкільної роботи з дітьми 1070</t>
  </si>
  <si>
    <t>Забезпечення діяльності інших закладів у сфері освіти 1141</t>
  </si>
  <si>
    <t>Інші програми та заходи у сфері освіти 1142</t>
  </si>
  <si>
    <t>Забезпечення діяльності інклюзивно-ресурсних центрів за рахунок коштів місцевого бюджету 1151</t>
  </si>
  <si>
    <t>Забезпечення діяльності інклюзивно-ресурсних центрів за рахунок освітньої субвенції  1152</t>
  </si>
  <si>
    <t>Забезпечення діяльності центрів професійного розвитку педагогічних працівників  1160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</si>
  <si>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  1200</t>
  </si>
  <si>
    <t>Багатопрофільна стаціонарна медична допомога населенню  2010</t>
  </si>
  <si>
    <t>Первинна медична допомога населенню, що надається центрами первинної медичної (медико-санітарної) допомоги  2111</t>
  </si>
  <si>
    <t>Централізовані заходи з лікування хворих на цукровий та нецукровий діабет  2144</t>
  </si>
  <si>
    <t>Надання пільг окремим категоріям громадян з оплати послуг зв'язку  3032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</si>
  <si>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 3104</t>
  </si>
  <si>
    <t>Інші видатки на соціальний захист ветеранів війни та праці  3191</t>
  </si>
  <si>
    <t>Надання фінансової підтримки громадським об'єднанням ветеранів і осіб з інвалідністю, діяльність яких має соціальну спрямованість  3192</t>
  </si>
  <si>
    <t>Забезпечення діяльності палаців і будинків культури, клубів, центрів дозвілля та інших клубних закладів  4060</t>
  </si>
  <si>
    <t>Резервний фонд місцевого бюджету 8710</t>
  </si>
  <si>
    <t>Будівництво 1 інших об'єктів комунальної власності 7330</t>
  </si>
  <si>
    <t>Розроблення схем планування та забудови територій (містобудівної документації)  7350</t>
  </si>
  <si>
    <t>0160</t>
  </si>
  <si>
    <t xml:space="preserve">Керівництво і управління у відповідній сфері у містах (місті Києві), селищах, селах, територіальних громадах </t>
  </si>
  <si>
    <t>Надання дошкільної освіти</t>
  </si>
  <si>
    <t xml:space="preserve">Надання загальної середньої освіти закладами загальної середньої освіти </t>
  </si>
  <si>
    <t>1021</t>
  </si>
  <si>
    <t>1031</t>
  </si>
  <si>
    <t>1070</t>
  </si>
  <si>
    <t xml:space="preserve">Надання позашкільної освіти закладами позашкільної освіти, заходи із позашкільної роботи з дітьми </t>
  </si>
  <si>
    <t>1080</t>
  </si>
  <si>
    <t>1141</t>
  </si>
  <si>
    <t>1142</t>
  </si>
  <si>
    <t>1151</t>
  </si>
  <si>
    <t>1152</t>
  </si>
  <si>
    <t>1160</t>
  </si>
  <si>
    <t>1200</t>
  </si>
  <si>
    <t>2010</t>
  </si>
  <si>
    <t>2111</t>
  </si>
  <si>
    <t>2144</t>
  </si>
  <si>
    <t>Забезпечення діяльності інклюзивно-ресурсних центрів за рахунок коштів місцевого бюджету</t>
  </si>
  <si>
    <t xml:space="preserve">Забезпечення діяльності інклюзивно-ресурсних центрів за рахунок освітньої субвенції </t>
  </si>
  <si>
    <t>Забезпечення діяльності центрів професійного розвитку педагогічних працівників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</si>
  <si>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</si>
  <si>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</si>
  <si>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</si>
  <si>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</si>
  <si>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3032</t>
  </si>
  <si>
    <t>3160</t>
  </si>
  <si>
    <t>3192</t>
  </si>
  <si>
    <t>Надання пільг окремим категоріям громадян з оплати послуг зв'язку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</si>
  <si>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</si>
  <si>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</si>
  <si>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Забезпечення діяльності палаців і будинків культури, клубів, центрів дозвілля та інших клубних закладів</t>
  </si>
  <si>
    <t>Забезпечення діяльності інших закладів в галузі культури і мистецтва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</si>
  <si>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</si>
  <si>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8710</t>
  </si>
  <si>
    <t>Сприяння розвитку малого та середнього підприємництва</t>
  </si>
  <si>
    <t xml:space="preserve">Реалізація програм і заходів в галузі туризму та курортів </t>
  </si>
  <si>
    <t>Резервний фонд місцевого бюджету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</si>
  <si>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 </t>
  </si>
  <si>
    <t xml:space="preserve">Будівництво 1 інших об'єктів комунальної власності </t>
  </si>
  <si>
    <t xml:space="preserve">Проведення експертної грошової оцінки земельної ділянки чи права на неї </t>
  </si>
  <si>
    <t>Надання загальної середньої освіти закладами загальної середньої освіти</t>
  </si>
  <si>
    <t>Надання позашкільної освіти закладами позашкільної освіти, заходи із позашкільної роботи з дітьми</t>
  </si>
  <si>
    <t xml:space="preserve"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</t>
  </si>
  <si>
    <t xml:space="preserve">Забезпечення діяльності музеїв і виставок </t>
  </si>
  <si>
    <t xml:space="preserve">Заходи державної політики з питань дітей та їх соціального захисту </t>
  </si>
  <si>
    <t>1061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</si>
  <si>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</si>
  <si>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</si>
  <si>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Надання загальної середньої освіти закладами загальної середньої освіти  1061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</si>
  <si>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 1210</t>
  </si>
  <si>
    <t>Інші заходи, пов`язані з економічною діяльністю</t>
  </si>
  <si>
    <t>1154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</si>
  <si>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</si>
  <si>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</si>
  <si>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</si>
  <si>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державному бюджету на виконання програм соціально-економічного розвитку регіонів</t>
  </si>
  <si>
    <t>1181</t>
  </si>
  <si>
    <t>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</si>
  <si>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</si>
  <si>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</si>
  <si>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</si>
  <si>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`Спроможна школа для кращих результатів`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</si>
  <si>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  1154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</si>
  <si>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  1181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</si>
  <si>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 1182</t>
  </si>
  <si>
    <t>Реалізація заходів, спрямованих на підвищення доступності широкосмугового доступу до Інтернету в сільській місцевості 7540</t>
  </si>
  <si>
    <t>Інші заходи, пов`язані з економічною діяльністю 7693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</si>
  <si>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</si>
  <si>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Додаток 3</t>
  </si>
  <si>
    <t>(код бюджету)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</si>
  <si>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</si>
  <si>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</si>
  <si>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</si>
  <si>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</si>
  <si>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</si>
  <si>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</si>
  <si>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</si>
  <si>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</si>
  <si>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</si>
  <si>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</si>
  <si>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</si>
  <si>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</si>
  <si>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1</t>
  </si>
  <si>
    <t>2</t>
  </si>
  <si>
    <t>3</t>
  </si>
  <si>
    <t>Новоукраїнська міська рада</t>
  </si>
  <si>
    <t>державного бюджету: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</si>
  <si>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</si>
  <si>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</si>
  <si>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у тому числі за рахунок іншої субвенції з місцевого бюджету</t>
  </si>
  <si>
    <t xml:space="preserve">Керівництво і управління у відповідній сфері у містах (місті Києві), селищах, селах територіальних громадах </t>
  </si>
  <si>
    <t>0133</t>
  </si>
  <si>
    <t>0112111</t>
  </si>
  <si>
    <t>у тому числі субвенція з:</t>
  </si>
  <si>
    <t>місцевого бюджету за рахунок відповідної субвенції з державного бюджету:</t>
  </si>
  <si>
    <t>0112144</t>
  </si>
  <si>
    <t>0763</t>
  </si>
  <si>
    <t>у тому числі за рахунок:</t>
  </si>
  <si>
    <t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</si>
  <si>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іншої субвенції з місцевого бюджету</t>
  </si>
  <si>
    <t>0113032</t>
  </si>
  <si>
    <t>0113104</t>
  </si>
  <si>
    <t>1020</t>
  </si>
  <si>
    <t>1040</t>
  </si>
  <si>
    <t>Заходи державної політики з питань дітей та їх соціального захисту</t>
  </si>
  <si>
    <t>0113121</t>
  </si>
  <si>
    <t xml:space="preserve">Утримання та забезпечення діяльності центрів соціальних служб 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</si>
  <si>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</si>
  <si>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</si>
  <si>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0113160</t>
  </si>
  <si>
    <t>0113191</t>
  </si>
  <si>
    <t>1030</t>
  </si>
  <si>
    <t>Інші видатки на соціальний захист ветеранів війни та праці</t>
  </si>
  <si>
    <t>0113192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</si>
  <si>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</si>
  <si>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1050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</si>
  <si>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</si>
  <si>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</si>
  <si>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</si>
  <si>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</si>
  <si>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0810</t>
  </si>
  <si>
    <t>у тому числі за рахунок субвенції з місцевих бюджетів:</t>
  </si>
  <si>
    <t>0620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</si>
  <si>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</si>
  <si>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</si>
  <si>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</si>
  <si>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0421</t>
  </si>
  <si>
    <t>0443</t>
  </si>
  <si>
    <t>Будівництво інших об'єктів комунальної власності</t>
  </si>
  <si>
    <t>Розроблення схем планування та забудови територій (містобудівної документації)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</si>
  <si>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</si>
  <si>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</si>
  <si>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</si>
  <si>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0456</t>
  </si>
  <si>
    <t>0117540</t>
  </si>
  <si>
    <t>0460</t>
  </si>
  <si>
    <t>у тому числі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</si>
  <si>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0117610</t>
  </si>
  <si>
    <t>0411</t>
  </si>
  <si>
    <t>Проведення експертної грошової оцінки земельної ділянки чи права на неї</t>
  </si>
  <si>
    <t>0320</t>
  </si>
  <si>
    <t>0380</t>
  </si>
  <si>
    <t>0540</t>
  </si>
  <si>
    <t>Природоохоронні заходи за рахунок цільових фондів</t>
  </si>
  <si>
    <t>0830</t>
  </si>
  <si>
    <t>Субвенція з місцевого бюджету державному бюджету на виконання програм соціально-економічного розвитку регіоні</t>
  </si>
  <si>
    <t>0114080</t>
  </si>
  <si>
    <t>0600000</t>
  </si>
  <si>
    <r>
      <t xml:space="preserve">Відділ освіти виконавчого комітету Новоукраїнської </t>
    </r>
    <r>
      <rPr>
        <b/>
        <sz val="12"/>
        <color indexed="8"/>
        <rFont val="Times New Roman"/>
        <family val="1"/>
        <charset val="204"/>
      </rPr>
      <t>міської ради</t>
    </r>
  </si>
  <si>
    <t>0610000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</si>
  <si>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</si>
  <si>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</si>
  <si>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0610160</t>
  </si>
  <si>
    <t>0611010</t>
  </si>
  <si>
    <t>0910</t>
  </si>
  <si>
    <t>Надання дошкільної освiти</t>
  </si>
  <si>
    <t>0611021</t>
  </si>
  <si>
    <t>0921</t>
  </si>
  <si>
    <t>0611031</t>
  </si>
  <si>
    <t>0611070</t>
  </si>
  <si>
    <t>0960</t>
  </si>
  <si>
    <t>0611150</t>
  </si>
  <si>
    <t>1150</t>
  </si>
  <si>
    <t>0990</t>
  </si>
  <si>
    <t>Методичне забезпечення діяльності закладів освіти</t>
  </si>
  <si>
    <t>0611160</t>
  </si>
  <si>
    <t>Інші програми, заклади та заходи у сфері освіти</t>
  </si>
  <si>
    <t>0611141</t>
  </si>
  <si>
    <t>0611142</t>
  </si>
  <si>
    <t>0611151</t>
  </si>
  <si>
    <t>0611152</t>
  </si>
  <si>
    <t>Забезпечення діяльності інклюзивно-ресурсних центрів за рахунок коштів освітньої субвенції</t>
  </si>
  <si>
    <t>0611200</t>
  </si>
  <si>
    <t>0611210</t>
  </si>
  <si>
    <t>0800000</t>
  </si>
  <si>
    <t>Управління соціального захисту та охорони здоров'я  Новоукраїнської міської ради</t>
  </si>
  <si>
    <t>0810000</t>
  </si>
  <si>
    <t>0810160</t>
  </si>
  <si>
    <t>0812010</t>
  </si>
  <si>
    <t>0731</t>
  </si>
  <si>
    <t>0812111</t>
  </si>
  <si>
    <t>0726</t>
  </si>
  <si>
    <t>0812144</t>
  </si>
  <si>
    <t>0813032</t>
  </si>
  <si>
    <t>0813104</t>
  </si>
  <si>
    <t>0813121</t>
  </si>
  <si>
    <t>0813133</t>
  </si>
  <si>
    <t>0813140</t>
  </si>
  <si>
    <t>0813160</t>
  </si>
  <si>
    <t>0813191</t>
  </si>
  <si>
    <t>0813192</t>
  </si>
  <si>
    <t>0813242</t>
  </si>
  <si>
    <t>1000000</t>
  </si>
  <si>
    <t>Відділ культури і туризму виконавчого комітету Новоукраїнської міської ради</t>
  </si>
  <si>
    <t>1010000</t>
  </si>
  <si>
    <t>1010160</t>
  </si>
  <si>
    <t>1011080</t>
  </si>
  <si>
    <t>1014030</t>
  </si>
  <si>
    <t>0824</t>
  </si>
  <si>
    <t>Забезпечення діяльності бiблiотек</t>
  </si>
  <si>
    <t>1014040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</si>
  <si>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</si>
  <si>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</si>
  <si>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</si>
  <si>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</si>
  <si>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</si>
  <si>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 xml:space="preserve">Забезпечення діяльності інших закладів в галузі культури і мистецтва </t>
  </si>
  <si>
    <t>1014082</t>
  </si>
  <si>
    <t>1017622</t>
  </si>
  <si>
    <t>0470</t>
  </si>
  <si>
    <t>Реалізація програм і заходів в галузі туризму та курортів</t>
  </si>
  <si>
    <t>3700000</t>
  </si>
  <si>
    <t xml:space="preserve">Фінансове управління  Новоукраїнської міської ради </t>
  </si>
  <si>
    <t>3710000</t>
  </si>
  <si>
    <t>3710160</t>
  </si>
  <si>
    <t>3718710</t>
  </si>
  <si>
    <t>3719770</t>
  </si>
  <si>
    <t>3719800</t>
  </si>
  <si>
    <t>х</t>
  </si>
  <si>
    <t xml:space="preserve">Всього: </t>
  </si>
  <si>
    <t>у тому числі за рахунок субвенцій з державного бюджету</t>
  </si>
  <si>
    <t>у тому числі за рахунок субвенцій з місцевого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</si>
  <si>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</si>
  <si>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у тому числі за рахунок субвенції  з обласного бюджету   на реалізацію заходів програми розвитку земельних відносин в області </t>
  </si>
  <si>
    <t>0611171</t>
  </si>
  <si>
    <t>0611172</t>
  </si>
  <si>
    <t>1172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</si>
  <si>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</si>
  <si>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</t>
  </si>
  <si>
    <t>0817363</t>
  </si>
  <si>
    <t>0610</t>
  </si>
  <si>
    <t>у тому числі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</si>
  <si>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7325</t>
  </si>
  <si>
    <t xml:space="preserve">Будівництво 1 споруд, установ та закладів фізичної культури і спорту
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</si>
  <si>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  1172</t>
  </si>
  <si>
    <t xml:space="preserve">Будівництво 1 споруд, установ та закладів фізичної культури і спорту  7325
</t>
  </si>
  <si>
    <t>Забезпечення діяльності інклюзивно-ресурсних центрів за рахунок коштів місцевого бюджету  1151</t>
  </si>
  <si>
    <t>Надання позашкільної освіти закладами позашкільної освіти, заходи із позашкільної роботи з дітьми  1070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</si>
  <si>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грунту)</t>
  </si>
  <si>
    <t>План рік</t>
  </si>
  <si>
    <t>План з урахуванням змін</t>
  </si>
  <si>
    <t>41020000</t>
  </si>
  <si>
    <t>Дотації з державного бюджету місцевим бюджетам</t>
  </si>
  <si>
    <t>8240</t>
  </si>
  <si>
    <t>Заходи та роботи з територіальної оборони</t>
  </si>
  <si>
    <t>6082</t>
  </si>
  <si>
    <t>Придбання житла для окремих категорій населення відповідно до законодавства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</si>
  <si>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</si>
  <si>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Заходи та роботи з територіальної оборони 8240</t>
  </si>
  <si>
    <t>Придбання житла для окремих категорій населення відповідно до законодавства  6082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</si>
  <si>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 0150</t>
  </si>
  <si>
    <t>0200000</t>
  </si>
  <si>
    <t>0210000</t>
  </si>
  <si>
    <t>0210150</t>
  </si>
  <si>
    <t>0210180</t>
  </si>
  <si>
    <t>0213112</t>
  </si>
  <si>
    <t>0213133</t>
  </si>
  <si>
    <t>0213210</t>
  </si>
  <si>
    <t>0215011</t>
  </si>
  <si>
    <t>0215031</t>
  </si>
  <si>
    <t>0216013</t>
  </si>
  <si>
    <t>0216014</t>
  </si>
  <si>
    <t>0216020</t>
  </si>
  <si>
    <t>0216030</t>
  </si>
  <si>
    <t>0216090</t>
  </si>
  <si>
    <t>0217130</t>
  </si>
  <si>
    <t>0217330</t>
  </si>
  <si>
    <t>0217350</t>
  </si>
  <si>
    <t>0217461</t>
  </si>
  <si>
    <t>0217650</t>
  </si>
  <si>
    <t>0217660</t>
  </si>
  <si>
    <t>0217680</t>
  </si>
  <si>
    <t>0217693</t>
  </si>
  <si>
    <t>0218110</t>
  </si>
  <si>
    <t>0218120</t>
  </si>
  <si>
    <t>0218240</t>
  </si>
  <si>
    <t>0218340</t>
  </si>
  <si>
    <t>0218420</t>
  </si>
  <si>
    <t>0219800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</si>
  <si>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</si>
  <si>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</si>
  <si>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Субвенція з місцевого бюджету на здійснення переданих видатків у сфері освіти за рахунок коштів освітньої субвенції 41051000</t>
  </si>
  <si>
    <t>9720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</si>
  <si>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</si>
  <si>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</si>
  <si>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Видатки, пов`язані з наданням підтримки внутрішньо перемішеним та/або евакуйованим особам у зв`язку із введенням воєнного стану  3230</t>
  </si>
  <si>
    <t>Інші заходи, пов`язані з економічною діяльністю  7693</t>
  </si>
  <si>
    <t>0813230</t>
  </si>
  <si>
    <t>0217325</t>
  </si>
  <si>
    <t xml:space="preserve">Будівництво 1 споруд, установ та закладів фізичної культури і спорту
 </t>
  </si>
  <si>
    <t xml:space="preserve">до рішення Новоукраїнської міської ради  </t>
  </si>
  <si>
    <t>восьмого скликання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</si>
  <si>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3160</t>
  </si>
  <si>
    <t>Інші дотації з місцевого бюджету</t>
  </si>
  <si>
    <t>у тому числі за рахунок субвенції з місцевого бюджету за рахунок залишку коштів освітньої субвенції, що утворився на початок бюджетного періоду</t>
  </si>
  <si>
    <t>8220</t>
  </si>
  <si>
    <t>Заходи та роботи з мобілізаційної підготовки місцевого значення</t>
  </si>
  <si>
    <t>Заходи та роботи з мобілізаційної підготовки місцевого значення  8220</t>
  </si>
  <si>
    <t>0819720</t>
  </si>
  <si>
    <t xml:space="preserve">Субвенція з місцевого бюджету на виконання інвестиційних проектів
</t>
  </si>
  <si>
    <t>Разом видатків загального фонду</t>
  </si>
  <si>
    <t>9750</t>
  </si>
  <si>
    <t xml:space="preserve">Субвенція з місцевого бюджету на співфінансування інвестиційних проектів </t>
  </si>
  <si>
    <t>0218220</t>
  </si>
  <si>
    <t>0819750</t>
  </si>
  <si>
    <t>0819770</t>
  </si>
  <si>
    <t xml:space="preserve">Інші субвенції з місцевого бюджету
</t>
  </si>
  <si>
    <t>у тому числі за рахунок субвенції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</si>
  <si>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0216082</t>
  </si>
  <si>
    <t xml:space="preserve">Субвенція з місцевого бюджету на співфінансування інвестиційних проектів
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</si>
  <si>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  1210</t>
  </si>
  <si>
    <t>у тому числі 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</si>
  <si>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придбання шкільних автобусів за рахунок відповідної субвенції з державного бюджету</t>
  </si>
  <si>
    <t>Субвенція з місцевого бюджету на придбання шкільних автобусів за рахунок відповідної субвенції з державного бюджету 41058900</t>
  </si>
  <si>
    <t>1017324</t>
  </si>
  <si>
    <t>7324</t>
  </si>
  <si>
    <t>Будівництво установ та закладів культури</t>
  </si>
  <si>
    <t>6011</t>
  </si>
  <si>
    <t>Експлуатація та технічне обслуговування житлового фонду</t>
  </si>
  <si>
    <t>1252</t>
  </si>
  <si>
    <t>Виконання заходів щодо придбання шкільних автобусів за рахунок субвенції з державного бюджету місцевим бюджетам</t>
  </si>
  <si>
    <t>Експлуатація та технічне обслуговування житлового фонду  6011</t>
  </si>
  <si>
    <t>Будівництво установ та закладів культури  7324</t>
  </si>
  <si>
    <t>Інші заходи, пов`язані з економічною діяльністю  8110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</si>
  <si>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</si>
  <si>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</si>
  <si>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7381</t>
  </si>
  <si>
    <t>Реалізація проектів в рамках Програми з відновлення України</t>
  </si>
  <si>
    <t>Підтримка спорту вищих досягнень та організацій, які здійснюють фізкультурно-спортивну діяльність в регіоні  5062</t>
  </si>
  <si>
    <t>Надання дошкільної освіти  1010</t>
  </si>
  <si>
    <t>Реалізація проектів в рамках Програми з відновлення України  7381</t>
  </si>
  <si>
    <t>0215062</t>
  </si>
  <si>
    <t>0216011</t>
  </si>
  <si>
    <t>0813241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</si>
  <si>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</si>
  <si>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</si>
  <si>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</si>
  <si>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</si>
  <si>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Податок на доходи фізичних осіб у вигляді мінімального податкового зобов`язання, що підлягає сплаті фізичними особами</t>
  </si>
  <si>
    <t>Державне мито за дії, пов`язані з одержанням патентів на об`єкти права інтелектуальної власності, підтриманням їх чинності та передаванням прав їхніми власниками</t>
  </si>
  <si>
    <t>Субвенція з державного бюджету місцевим бюджетам на реалізацію проектів в рамках Програми з відновлення України</t>
  </si>
  <si>
    <t>Туристичний збір18030000</t>
  </si>
  <si>
    <t>Субвенція з державного бюджету місцевим бюджетам на реалізацію проектів в рамках Програми з відновлення України 41033100</t>
  </si>
  <si>
    <t>0611252</t>
  </si>
  <si>
    <t>0619750</t>
  </si>
  <si>
    <t>0219730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</si>
  <si>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</si>
  <si>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</si>
  <si>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0219770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</si>
  <si>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</si>
  <si>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 xml:space="preserve"> Секретар міської ради                                                                                                                        Людмила ВИШНЕВЕЦЬКА        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</si>
  <si>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</si>
  <si>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</si>
  <si>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</si>
  <si>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3221</t>
  </si>
  <si>
    <t>0813221</t>
  </si>
  <si>
    <t>1060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</si>
  <si>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</si>
  <si>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0817381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</si>
  <si>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</si>
  <si>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</si>
  <si>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</si>
  <si>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</si>
  <si>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</si>
  <si>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 xml:space="preserve">Надання спеціалізованої освіти мистецькими школами </t>
  </si>
  <si>
    <t>Надання загальної середньої освіти міжшкільними ресурсними центрами за рахунок коштів місцевого бюджету</t>
  </si>
  <si>
    <t>0611026</t>
  </si>
  <si>
    <t>1026</t>
  </si>
  <si>
    <t>у тому числі за рахунок дотацій з місцевого бюджету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</si>
  <si>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</si>
  <si>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</si>
  <si>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</si>
  <si>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0617321</t>
  </si>
  <si>
    <t>у тому числі за рахунок інших дотацій з місцевого бюджету</t>
  </si>
  <si>
    <t>у тому числі за рахунок субвенції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</si>
  <si>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у тому числі за рахунок субвенції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</si>
  <si>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у тому числі за рахунок 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</si>
  <si>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у тому числі за рахунок субвенції з державного бюджету місцевим бюджетам на реалізацію проектів в рамках Програми з відновлення України</t>
  </si>
  <si>
    <t>у тому числі за рахунок субвенції з державного бюджету місцевим бюджетам на забезпечення харчуванням учнів початкових класів закладів загальної середньої освіти</t>
  </si>
  <si>
    <t>у тому числі за рахунок освітньої субвенції з державного бюджету місцевим бюджетам</t>
  </si>
  <si>
    <t>у тому числі за рахунок інших субвенцій з місцевого бюджету</t>
  </si>
  <si>
    <t>у тому числі 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</si>
  <si>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у тому числі за рахунок дотацій з державного бюджету</t>
  </si>
  <si>
    <t>Грошова компенсація за належні для отримання жилі приміщення для сімей осіб, визначених пунктами 2 - 5 частини першої статті 10-1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</si>
  <si>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Реалізація проектів в рамках Програми з відновлення України
</t>
  </si>
  <si>
    <t>Субвенція з місцевого бюджету на виконання інвестиційних проектів</t>
  </si>
  <si>
    <t>Адміністративні штрафи та інші санкції 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</si>
  <si>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</si>
  <si>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 21081800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</si>
  <si>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</si>
  <si>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>Надання загальної середньої освіти міжшкільними ресурсними центрами за рахунок коштів місцевого бюджету 1026</t>
  </si>
  <si>
    <t>Надання спеціалізованої освіти мистецькими школами 1080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</si>
  <si>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  1291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</si>
  <si>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  1292</t>
  </si>
  <si>
    <t>Грошова компенсація за належні для отримання жилі приміщення для сімей осіб, визначених пунктами 2 - 5 частини першої статті 10-1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 3221</t>
  </si>
  <si>
    <t>Будівництво освітніх установ та закладів  7321</t>
  </si>
  <si>
    <t>Заходи та роботи з територіальної оборони  8240</t>
  </si>
  <si>
    <t>Субвенція з місцевого бюджету на виконання інвестиційних проектів  9720</t>
  </si>
  <si>
    <t>Забезпечення діяльності водопровідно-каналізаційного господарства  6013</t>
  </si>
  <si>
    <t xml:space="preserve">Начальник фінансового управління </t>
  </si>
  <si>
    <t>Антоніна КОЛПАК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</si>
  <si>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 1403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</si>
  <si>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 3193</t>
  </si>
  <si>
    <t>Інші заходи, пов'язані з економічною діяльністю 7693</t>
  </si>
  <si>
    <t>0210160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</si>
  <si>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33010200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</si>
  <si>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 41059300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</si>
  <si>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</si>
  <si>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</si>
  <si>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</si>
  <si>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Державне мито, не віднесене до інших категорій</t>
  </si>
  <si>
    <t>Держмито, пов’язане з видачею та оформленням за-кордонних  паспортів(посвідок)та  паспортів  громадян України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</si>
  <si>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</si>
  <si>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</si>
  <si>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</si>
  <si>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Секретар міської ради</t>
  </si>
  <si>
    <t>Людмила ВИШНЕВЕЦЬКА</t>
  </si>
  <si>
    <t>% виконання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</si>
  <si>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</si>
  <si>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</si>
  <si>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</si>
  <si>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</si>
  <si>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Субвенція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</si>
  <si>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бюджету  Новоукраїнської  міської територіальної громади за 1 квартал 2025 року</t>
  </si>
  <si>
    <t>Видатки бюджету  Новоукраїнської  міської  територіальної громади за 1 квартал 2025 року</t>
  </si>
  <si>
    <t xml:space="preserve">Звіт про виконання видаткової частини бюджету  Новоукраїнської  міської територіальної громади за 1 квартал 2025 року
</t>
  </si>
  <si>
    <t>4084</t>
  </si>
  <si>
    <t>Проектування, реставрація та охорона пам'яток культурної спадщини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</si>
  <si>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</si>
  <si>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дитячо- юнацькими спортивними школами</t>
  </si>
  <si>
    <t>Інші заходи у сфері медіа (засобів масової інформації)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</si>
  <si>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</si>
  <si>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</si>
  <si>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</si>
  <si>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</si>
  <si>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 3133</t>
  </si>
  <si>
    <t>Розвиток здібностей у дітей та молоді з фізичної культури та спорту комунальними дитячо- юнацькими спортивними школами 5031</t>
  </si>
  <si>
    <t>Інші заходи у сфері медіа (засобів масової інформації) 8420</t>
  </si>
  <si>
    <t>Надання загальної середньої освіти закладами загальної середньої освіти за рахунок коштів місцевого бюджету 1021</t>
  </si>
  <si>
    <t>Надання загальної середньої освіти закладами загальної середньої освіти за рахунок освітньої субвенції 1031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</si>
  <si>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 3121</t>
  </si>
  <si>
    <t>Надання комплексу послуг особам/сім`ям у сфері соціального захисту та соціального забезпечення іншими надавачами соціальних послуг 3241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</si>
  <si>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 1600</t>
  </si>
  <si>
    <t>Проектування, реставрація та охорона пам'яток культурної спадщини 4084</t>
  </si>
  <si>
    <t>Керівництво і управління у відповідній сфері у містах (місті Києві), селищах, селах територіальних громадах 0160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</si>
  <si>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"Нова українська школа" 1183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</si>
  <si>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"Нова українська школа" за рахунок субвенції з державного бюджету місцевим бюджетам 1184</t>
  </si>
  <si>
    <t>Первинна медична допомога населенню, що надається центрами первинної медичної (медико-санітарної) допомоги 2111</t>
  </si>
  <si>
    <t>1600</t>
  </si>
  <si>
    <t xml:space="preserve">Здійснення доплат педагогічним працівникам закладів загальної середньої освіти за рахунок субвенції з державного бюджету місцевим бюджетам </t>
  </si>
  <si>
    <t>1183</t>
  </si>
  <si>
    <t>1184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</si>
  <si>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"Нова українська школа" </t>
  </si>
  <si>
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"Нова українська школа" за рахунок субвенції з державного бюджету місцевим бюджетам </t>
  </si>
  <si>
    <t xml:space="preserve">Первинна медична допомога населенню, що надається центрами первинної медичної (медико-санітарної) допомоги 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</si>
  <si>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</si>
  <si>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</si>
  <si>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0611403</t>
  </si>
  <si>
    <t>у тому числі за рахунок субвенції з державного бюджету місцевим бюджетам на здійснення доплат педагогічним працівникам закладів загальної середньої освіти</t>
  </si>
  <si>
    <t>у тому числі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</si>
  <si>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0611183</t>
  </si>
  <si>
    <t>0611184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</si>
  <si>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</si>
  <si>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</si>
  <si>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1014084</t>
  </si>
  <si>
    <t>у тому числі за рахунок базової дотації з державного бюджету</t>
  </si>
  <si>
    <t>Базова дотація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</si>
  <si>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</si>
  <si>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</si>
  <si>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</si>
  <si>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Доходи бюджету Новоукраїнської міської територіальної громади за І кватрал 2025 року</t>
  </si>
  <si>
    <t>Звіт про виконання доходної частини бюджету  Новоукраїнської  міської територіальної громади за І квартал 2025 року</t>
  </si>
  <si>
    <t>Базова дотація 41020100</t>
  </si>
  <si>
    <t>Освітня субвенція з державного бюджету місцевим бюджетам 41033900</t>
  </si>
  <si>
    <t>Субвенція з державного бюджету місцевим бюджетам на надання державної підтримки особам з особливими освітніми потребами 41035400</t>
  </si>
  <si>
    <t>Субвенція з державного бюджету місцевим бюджетам на здійснення доплат педагогічним працівникам закладів загальної середньої освіти 41036300</t>
  </si>
  <si>
    <t>Інші дотації з місцевого бюджету  41040400</t>
  </si>
  <si>
    <t xml:space="preserve">____ травня 2025 року № </t>
  </si>
  <si>
    <t>Уточнений план на звітний період</t>
  </si>
  <si>
    <t>Секретар міської ради                                                                                                                  Людмила ВИШНЕВЕЦЬКА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</si>
</sst>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0.00"/>
    <numFmt numFmtId="166" formatCode="#,##0.0"/>
  </numFmts>
  <fonts count="90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 Cyr"/>
      <charset val="204"/>
    </font>
    <font>
      <sz val="12"/>
      <name val="Times New Roman CYR"/>
      <charset val="204"/>
    </font>
    <font>
      <sz val="12"/>
      <name val="Arial Cyr"/>
      <charset val="204"/>
    </font>
    <font>
      <b/>
      <sz val="9"/>
      <color theme="1"/>
      <name val="Times New Roman"/>
      <family val="1"/>
      <charset val="204"/>
    </font>
    <font>
      <b/>
      <u/>
      <sz val="12"/>
      <name val="Arial Cyr"/>
      <charset val="204"/>
    </font>
    <font>
      <b/>
      <sz val="10"/>
      <color indexed="8"/>
      <name val="Times New Roman"/>
      <family val="1"/>
      <charset val="204"/>
    </font>
    <font>
      <u/>
      <sz val="8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Arial Cyr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5" borderId="0" applyNumberFormat="0" applyBorder="0" applyAlignment="0" applyProtection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48" fillId="4" borderId="0" applyNumberFormat="0" applyBorder="0" applyAlignment="0" applyProtection="0"/>
    <xf numFmtId="0" fontId="48" fillId="7" borderId="0" applyNumberFormat="0" applyBorder="0" applyAlignment="0" applyProtection="0"/>
    <xf numFmtId="0" fontId="48" fillId="10" borderId="0" applyNumberFormat="0" applyBorder="0" applyAlignment="0" applyProtection="0"/>
    <xf numFmtId="0" fontId="48" fillId="2" borderId="0" applyNumberFormat="0" applyBorder="0" applyAlignment="0" applyProtection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51" fillId="4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2" borderId="0" applyNumberFormat="0" applyBorder="0" applyAlignment="0" applyProtection="0"/>
    <xf numFmtId="0" fontId="51" fillId="4" borderId="0" applyNumberFormat="0" applyBorder="0" applyAlignment="0" applyProtection="0"/>
    <xf numFmtId="0" fontId="51" fillId="7" borderId="0" applyNumberFormat="0" applyBorder="0" applyAlignment="0" applyProtection="0"/>
    <xf numFmtId="0" fontId="49" fillId="0" borderId="0"/>
    <xf numFmtId="0" fontId="51" fillId="14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5" borderId="0" applyNumberFormat="0" applyBorder="0" applyAlignment="0" applyProtection="0"/>
    <xf numFmtId="0" fontId="51" fillId="11" borderId="0" applyNumberFormat="0" applyBorder="0" applyAlignment="0" applyProtection="0"/>
    <xf numFmtId="0" fontId="51" fillId="13" borderId="0" applyNumberFormat="0" applyBorder="0" applyAlignment="0" applyProtection="0"/>
    <xf numFmtId="0" fontId="52" fillId="10" borderId="1" applyNumberFormat="0" applyAlignment="0" applyProtection="0"/>
    <xf numFmtId="0" fontId="53" fillId="4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54" fillId="0" borderId="0"/>
    <xf numFmtId="0" fontId="49" fillId="0" borderId="0"/>
    <xf numFmtId="0" fontId="4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0" fillId="0" borderId="0">
      <alignment vertical="top"/>
    </xf>
    <xf numFmtId="0" fontId="55" fillId="0" borderId="3" applyNumberFormat="0" applyFill="0" applyAlignment="0" applyProtection="0"/>
    <xf numFmtId="0" fontId="56" fillId="16" borderId="4" applyNumberFormat="0" applyAlignment="0" applyProtection="0"/>
    <xf numFmtId="0" fontId="57" fillId="0" borderId="0" applyNumberFormat="0" applyFill="0" applyBorder="0" applyAlignment="0" applyProtection="0"/>
    <xf numFmtId="0" fontId="58" fillId="17" borderId="1" applyNumberFormat="0" applyAlignment="0" applyProtection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29" fillId="0" borderId="0"/>
    <xf numFmtId="0" fontId="64" fillId="0" borderId="0"/>
    <xf numFmtId="0" fontId="64" fillId="0" borderId="0"/>
    <xf numFmtId="0" fontId="29" fillId="0" borderId="0"/>
    <xf numFmtId="0" fontId="64" fillId="0" borderId="0"/>
    <xf numFmtId="0" fontId="64" fillId="0" borderId="0"/>
    <xf numFmtId="0" fontId="5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4" fillId="0" borderId="0"/>
    <xf numFmtId="0" fontId="64" fillId="0" borderId="0"/>
    <xf numFmtId="0" fontId="46" fillId="0" borderId="5" applyNumberFormat="0" applyFill="0" applyAlignment="0" applyProtection="0"/>
    <xf numFmtId="0" fontId="59" fillId="3" borderId="0" applyNumberFormat="0" applyBorder="0" applyAlignment="0" applyProtection="0"/>
    <xf numFmtId="0" fontId="29" fillId="8" borderId="6" applyNumberFormat="0" applyFont="0" applyAlignment="0" applyProtection="0"/>
    <xf numFmtId="0" fontId="60" fillId="17" borderId="2" applyNumberFormat="0" applyAlignment="0" applyProtection="0"/>
    <xf numFmtId="0" fontId="61" fillId="10" borderId="0" applyNumberFormat="0" applyBorder="0" applyAlignment="0" applyProtection="0"/>
    <xf numFmtId="0" fontId="62" fillId="0" borderId="0"/>
    <xf numFmtId="0" fontId="5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49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674">
    <xf numFmtId="0" fontId="0" fillId="0" borderId="0" xfId="0"/>
    <xf numFmtId="1" fontId="27" fillId="0" borderId="0" xfId="0" applyNumberFormat="1" applyFont="1"/>
    <xf numFmtId="1" fontId="0" fillId="0" borderId="0" xfId="0" applyNumberFormat="1"/>
    <xf numFmtId="0" fontId="25" fillId="0" borderId="0" xfId="0" applyFont="1" applyAlignment="1">
      <alignment horizontal="right"/>
    </xf>
    <xf numFmtId="0" fontId="0" fillId="0" borderId="0" xfId="0" applyFont="1"/>
    <xf numFmtId="0" fontId="30" fillId="0" borderId="0" xfId="0" applyFont="1"/>
    <xf numFmtId="164" fontId="29" fillId="18" borderId="7" xfId="0" applyNumberFormat="1" applyFont="1" applyFill="1" applyBorder="1" applyAlignment="1">
      <alignment horizontal="center" vertical="center"/>
    </xf>
    <xf numFmtId="164" fontId="28" fillId="18" borderId="7" xfId="0" applyNumberFormat="1" applyFont="1" applyFill="1" applyBorder="1" applyAlignment="1">
      <alignment horizontal="center" vertical="center"/>
    </xf>
    <xf numFmtId="1" fontId="28" fillId="18" borderId="9" xfId="0" applyNumberFormat="1" applyFont="1" applyFill="1" applyBorder="1" applyAlignment="1">
      <alignment horizontal="center" vertical="center"/>
    </xf>
    <xf numFmtId="1" fontId="28" fillId="0" borderId="7" xfId="0" applyNumberFormat="1" applyFont="1" applyFill="1" applyBorder="1" applyAlignment="1">
      <alignment horizontal="center" vertical="center"/>
    </xf>
    <xf numFmtId="1" fontId="29" fillId="18" borderId="9" xfId="0" applyNumberFormat="1" applyFont="1" applyFill="1" applyBorder="1" applyAlignment="1">
      <alignment horizontal="center" vertical="center"/>
    </xf>
    <xf numFmtId="1" fontId="29" fillId="0" borderId="7" xfId="0" applyNumberFormat="1" applyFont="1" applyBorder="1" applyAlignment="1">
      <alignment horizontal="center" vertical="center"/>
    </xf>
    <xf numFmtId="1" fontId="29" fillId="0" borderId="7" xfId="0" applyNumberFormat="1" applyFont="1" applyBorder="1" applyAlignment="1">
      <alignment horizontal="center" vertical="center" wrapText="1"/>
    </xf>
    <xf numFmtId="1" fontId="29" fillId="0" borderId="14" xfId="0" applyNumberFormat="1" applyFont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/>
    </xf>
    <xf numFmtId="164" fontId="28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28" fillId="0" borderId="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0" fillId="0" borderId="0" xfId="0" applyFill="1"/>
    <xf numFmtId="0" fontId="34" fillId="0" borderId="0" xfId="0" applyFont="1"/>
    <xf numFmtId="0" fontId="38" fillId="0" borderId="0" xfId="0" applyFont="1"/>
    <xf numFmtId="1" fontId="28" fillId="0" borderId="20" xfId="0" applyNumberFormat="1" applyFont="1" applyBorder="1" applyAlignment="1">
      <alignment horizontal="center" vertical="center"/>
    </xf>
    <xf numFmtId="164" fontId="29" fillId="18" borderId="21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1" fontId="39" fillId="0" borderId="0" xfId="0" applyNumberFormat="1" applyFont="1"/>
    <xf numFmtId="1" fontId="39" fillId="0" borderId="0" xfId="0" applyNumberFormat="1" applyFont="1" applyFill="1"/>
    <xf numFmtId="1" fontId="41" fillId="0" borderId="0" xfId="0" applyNumberFormat="1" applyFont="1" applyFill="1" applyAlignment="1">
      <alignment vertical="center"/>
    </xf>
    <xf numFmtId="1" fontId="43" fillId="0" borderId="0" xfId="0" applyNumberFormat="1" applyFont="1" applyFill="1" applyAlignment="1">
      <alignment vertical="center"/>
    </xf>
    <xf numFmtId="1" fontId="45" fillId="0" borderId="0" xfId="0" applyNumberFormat="1" applyFont="1" applyFill="1"/>
    <xf numFmtId="0" fontId="47" fillId="0" borderId="0" xfId="0" applyFont="1"/>
    <xf numFmtId="0" fontId="46" fillId="0" borderId="0" xfId="0" applyFont="1"/>
    <xf numFmtId="0" fontId="46" fillId="0" borderId="0" xfId="0" applyFont="1" applyFill="1"/>
    <xf numFmtId="0" fontId="48" fillId="0" borderId="0" xfId="0" applyFont="1"/>
    <xf numFmtId="1" fontId="29" fillId="0" borderId="0" xfId="0" applyNumberFormat="1" applyFont="1" applyFill="1" applyAlignment="1">
      <alignment horizontal="left"/>
    </xf>
    <xf numFmtId="1" fontId="29" fillId="0" borderId="16" xfId="0" applyNumberFormat="1" applyFont="1" applyFill="1" applyBorder="1" applyAlignment="1">
      <alignment horizontal="center" vertical="center"/>
    </xf>
    <xf numFmtId="0" fontId="46" fillId="18" borderId="0" xfId="0" applyFont="1" applyFill="1"/>
    <xf numFmtId="0" fontId="29" fillId="18" borderId="7" xfId="0" applyFont="1" applyFill="1" applyBorder="1" applyAlignment="1">
      <alignment horizontal="left" vertical="center" wrapText="1"/>
    </xf>
    <xf numFmtId="1" fontId="29" fillId="0" borderId="0" xfId="0" applyNumberFormat="1" applyFont="1" applyFill="1" applyAlignment="1"/>
    <xf numFmtId="1" fontId="0" fillId="0" borderId="0" xfId="0" applyNumberFormat="1" applyFill="1"/>
    <xf numFmtId="0" fontId="0" fillId="19" borderId="0" xfId="0" applyFill="1"/>
    <xf numFmtId="1" fontId="30" fillId="0" borderId="7" xfId="0" applyNumberFormat="1" applyFont="1" applyFill="1" applyBorder="1"/>
    <xf numFmtId="1" fontId="28" fillId="0" borderId="16" xfId="0" applyNumberFormat="1" applyFont="1" applyFill="1" applyBorder="1" applyAlignment="1">
      <alignment horizontal="center" vertical="center"/>
    </xf>
    <xf numFmtId="1" fontId="44" fillId="0" borderId="0" xfId="0" applyNumberFormat="1" applyFont="1" applyAlignment="1">
      <alignment horizontal="center" wrapText="1"/>
    </xf>
    <xf numFmtId="164" fontId="39" fillId="0" borderId="0" xfId="0" applyNumberFormat="1" applyFont="1" applyFill="1"/>
    <xf numFmtId="164" fontId="44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1" fontId="42" fillId="0" borderId="0" xfId="0" applyNumberFormat="1" applyFont="1" applyFill="1"/>
    <xf numFmtId="164" fontId="0" fillId="0" borderId="0" xfId="0" applyNumberFormat="1"/>
    <xf numFmtId="164" fontId="41" fillId="0" borderId="0" xfId="0" applyNumberFormat="1" applyFont="1" applyFill="1" applyAlignment="1">
      <alignment vertical="center"/>
    </xf>
    <xf numFmtId="164" fontId="40" fillId="0" borderId="0" xfId="0" applyNumberFormat="1" applyFont="1" applyAlignment="1">
      <alignment horizontal="center"/>
    </xf>
    <xf numFmtId="0" fontId="0" fillId="0" borderId="0" xfId="0" applyAlignment="1"/>
    <xf numFmtId="0" fontId="29" fillId="0" borderId="0" xfId="57" applyNumberFormat="1" applyFont="1" applyFill="1" applyAlignment="1" applyProtection="1"/>
    <xf numFmtId="0" fontId="29" fillId="0" borderId="0" xfId="57" applyNumberFormat="1" applyFont="1" applyFill="1" applyBorder="1" applyAlignment="1" applyProtection="1"/>
    <xf numFmtId="0" fontId="66" fillId="0" borderId="0" xfId="57" applyNumberFormat="1" applyFont="1" applyFill="1" applyBorder="1" applyAlignment="1" applyProtection="1"/>
    <xf numFmtId="0" fontId="29" fillId="0" borderId="0" xfId="57" applyFont="1" applyFill="1" applyBorder="1"/>
    <xf numFmtId="0" fontId="29" fillId="0" borderId="0" xfId="57" applyFont="1" applyFill="1"/>
    <xf numFmtId="0" fontId="39" fillId="0" borderId="0" xfId="63" applyFont="1" applyFill="1" applyAlignment="1"/>
    <xf numFmtId="0" fontId="41" fillId="0" borderId="0" xfId="63" applyFont="1" applyAlignment="1"/>
    <xf numFmtId="0" fontId="67" fillId="0" borderId="0" xfId="63" applyFont="1" applyAlignment="1">
      <alignment horizontal="center"/>
    </xf>
    <xf numFmtId="0" fontId="21" fillId="0" borderId="0" xfId="57" applyNumberFormat="1" applyFont="1" applyFill="1" applyBorder="1" applyAlignment="1" applyProtection="1">
      <alignment horizontal="center" vertical="top" wrapText="1"/>
    </xf>
    <xf numFmtId="0" fontId="21" fillId="0" borderId="0" xfId="57" applyNumberFormat="1" applyFont="1" applyFill="1" applyBorder="1" applyAlignment="1" applyProtection="1">
      <alignment horizontal="left" vertical="top" wrapText="1"/>
    </xf>
    <xf numFmtId="0" fontId="36" fillId="0" borderId="0" xfId="57" applyNumberFormat="1" applyFont="1" applyFill="1" applyBorder="1" applyAlignment="1" applyProtection="1">
      <alignment horizontal="center"/>
    </xf>
    <xf numFmtId="0" fontId="29" fillId="0" borderId="0" xfId="57" applyFont="1" applyFill="1" applyBorder="1" applyAlignment="1">
      <alignment horizontal="center"/>
    </xf>
    <xf numFmtId="0" fontId="36" fillId="0" borderId="0" xfId="57" applyNumberFormat="1" applyFont="1" applyFill="1" applyBorder="1" applyAlignment="1" applyProtection="1">
      <alignment horizontal="center" vertical="top"/>
    </xf>
    <xf numFmtId="0" fontId="68" fillId="0" borderId="0" xfId="57" applyNumberFormat="1" applyFont="1" applyFill="1" applyAlignment="1" applyProtection="1">
      <alignment horizontal="center"/>
    </xf>
    <xf numFmtId="0" fontId="66" fillId="0" borderId="0" xfId="57" applyFont="1" applyFill="1" applyAlignment="1">
      <alignment horizontal="center"/>
    </xf>
    <xf numFmtId="0" fontId="41" fillId="18" borderId="0" xfId="85" applyFont="1" applyFill="1" applyAlignment="1">
      <alignment horizontal="right"/>
    </xf>
    <xf numFmtId="0" fontId="29" fillId="18" borderId="0" xfId="57" applyFont="1" applyFill="1"/>
    <xf numFmtId="0" fontId="18" fillId="0" borderId="16" xfId="57" applyNumberFormat="1" applyFont="1" applyFill="1" applyBorder="1" applyAlignment="1" applyProtection="1">
      <alignment horizontal="center" vertical="center" wrapText="1"/>
    </xf>
    <xf numFmtId="0" fontId="70" fillId="18" borderId="31" xfId="57" applyNumberFormat="1" applyFont="1" applyFill="1" applyBorder="1" applyAlignment="1" applyProtection="1">
      <alignment horizontal="center" vertical="center" wrapText="1"/>
    </xf>
    <xf numFmtId="0" fontId="70" fillId="0" borderId="31" xfId="57" applyNumberFormat="1" applyFont="1" applyFill="1" applyBorder="1" applyAlignment="1" applyProtection="1">
      <alignment horizontal="center" vertical="center" wrapText="1"/>
    </xf>
    <xf numFmtId="49" fontId="33" fillId="0" borderId="17" xfId="57" applyNumberFormat="1" applyFont="1" applyFill="1" applyBorder="1" applyAlignment="1">
      <alignment horizontal="center" vertical="center" wrapText="1"/>
    </xf>
    <xf numFmtId="49" fontId="33" fillId="0" borderId="33" xfId="57" applyNumberFormat="1" applyFont="1" applyFill="1" applyBorder="1" applyAlignment="1">
      <alignment horizontal="center" vertical="center" wrapText="1"/>
    </xf>
    <xf numFmtId="49" fontId="33" fillId="0" borderId="34" xfId="57" applyNumberFormat="1" applyFont="1" applyFill="1" applyBorder="1" applyAlignment="1">
      <alignment horizontal="center" vertical="center" wrapText="1"/>
    </xf>
    <xf numFmtId="0" fontId="33" fillId="0" borderId="17" xfId="57" applyFont="1" applyFill="1" applyBorder="1" applyAlignment="1">
      <alignment horizontal="center" vertical="center" wrapText="1"/>
    </xf>
    <xf numFmtId="1" fontId="71" fillId="0" borderId="33" xfId="47" applyNumberFormat="1" applyFont="1" applyFill="1" applyBorder="1" applyAlignment="1">
      <alignment vertical="center"/>
    </xf>
    <xf numFmtId="1" fontId="33" fillId="0" borderId="33" xfId="47" applyNumberFormat="1" applyFont="1" applyFill="1" applyBorder="1" applyAlignment="1">
      <alignment vertical="center"/>
    </xf>
    <xf numFmtId="1" fontId="33" fillId="0" borderId="35" xfId="47" applyNumberFormat="1" applyFont="1" applyFill="1" applyBorder="1" applyAlignment="1">
      <alignment vertical="center"/>
    </xf>
    <xf numFmtId="0" fontId="29" fillId="18" borderId="0" xfId="57" applyFont="1" applyFill="1" applyAlignment="1">
      <alignment vertical="center"/>
    </xf>
    <xf numFmtId="49" fontId="21" fillId="18" borderId="36" xfId="57" applyNumberFormat="1" applyFont="1" applyFill="1" applyBorder="1" applyAlignment="1">
      <alignment horizontal="center" vertical="center" wrapText="1"/>
    </xf>
    <xf numFmtId="49" fontId="21" fillId="18" borderId="22" xfId="57" applyNumberFormat="1" applyFont="1" applyFill="1" applyBorder="1" applyAlignment="1">
      <alignment horizontal="center" vertical="center" wrapText="1"/>
    </xf>
    <xf numFmtId="49" fontId="21" fillId="18" borderId="37" xfId="57" applyNumberFormat="1" applyFont="1" applyFill="1" applyBorder="1" applyAlignment="1">
      <alignment horizontal="center" vertical="center" wrapText="1"/>
    </xf>
    <xf numFmtId="0" fontId="21" fillId="18" borderId="36" xfId="57" applyFont="1" applyFill="1" applyBorder="1" applyAlignment="1">
      <alignment horizontal="center" vertical="center" wrapText="1"/>
    </xf>
    <xf numFmtId="1" fontId="40" fillId="18" borderId="22" xfId="47" applyNumberFormat="1" applyFont="1" applyFill="1" applyBorder="1" applyAlignment="1">
      <alignment horizontal="center" vertical="center"/>
    </xf>
    <xf numFmtId="1" fontId="21" fillId="18" borderId="22" xfId="47" applyNumberFormat="1" applyFont="1" applyFill="1" applyBorder="1" applyAlignment="1">
      <alignment horizontal="center" vertical="center"/>
    </xf>
    <xf numFmtId="1" fontId="21" fillId="0" borderId="22" xfId="47" applyNumberFormat="1" applyFont="1" applyFill="1" applyBorder="1" applyAlignment="1">
      <alignment horizontal="center" vertical="center"/>
    </xf>
    <xf numFmtId="1" fontId="40" fillId="18" borderId="38" xfId="47" applyNumberFormat="1" applyFont="1" applyFill="1" applyBorder="1" applyAlignment="1">
      <alignment horizontal="center" vertical="center"/>
    </xf>
    <xf numFmtId="49" fontId="21" fillId="18" borderId="8" xfId="57" applyNumberFormat="1" applyFont="1" applyFill="1" applyBorder="1" applyAlignment="1">
      <alignment horizontal="center" vertical="center" wrapText="1"/>
    </xf>
    <xf numFmtId="49" fontId="21" fillId="18" borderId="7" xfId="57" applyNumberFormat="1" applyFont="1" applyFill="1" applyBorder="1" applyAlignment="1">
      <alignment horizontal="center" vertical="center" wrapText="1"/>
    </xf>
    <xf numFmtId="49" fontId="21" fillId="18" borderId="21" xfId="57" applyNumberFormat="1" applyFont="1" applyFill="1" applyBorder="1" applyAlignment="1">
      <alignment horizontal="center" vertical="center" wrapText="1"/>
    </xf>
    <xf numFmtId="0" fontId="21" fillId="18" borderId="8" xfId="57" applyFont="1" applyFill="1" applyBorder="1" applyAlignment="1">
      <alignment horizontal="center" vertical="center" wrapText="1"/>
    </xf>
    <xf numFmtId="1" fontId="40" fillId="18" borderId="7" xfId="47" applyNumberFormat="1" applyFont="1" applyFill="1" applyBorder="1" applyAlignment="1">
      <alignment horizontal="center" vertical="center"/>
    </xf>
    <xf numFmtId="0" fontId="41" fillId="18" borderId="8" xfId="85" applyFont="1" applyFill="1" applyBorder="1" applyAlignment="1">
      <alignment horizontal="left" vertical="center" wrapText="1"/>
    </xf>
    <xf numFmtId="1" fontId="39" fillId="18" borderId="7" xfId="47" applyNumberFormat="1" applyFont="1" applyFill="1" applyBorder="1" applyAlignment="1">
      <alignment horizontal="center" vertical="center"/>
    </xf>
    <xf numFmtId="1" fontId="72" fillId="18" borderId="7" xfId="47" applyNumberFormat="1" applyFont="1" applyFill="1" applyBorder="1" applyAlignment="1">
      <alignment horizontal="center" vertical="center"/>
    </xf>
    <xf numFmtId="1" fontId="72" fillId="0" borderId="7" xfId="47" applyNumberFormat="1" applyFont="1" applyFill="1" applyBorder="1" applyAlignment="1">
      <alignment horizontal="center" vertical="center"/>
    </xf>
    <xf numFmtId="0" fontId="41" fillId="18" borderId="8" xfId="57" applyFont="1" applyFill="1" applyBorder="1" applyAlignment="1">
      <alignment horizontal="left" vertical="center" wrapText="1"/>
    </xf>
    <xf numFmtId="1" fontId="39" fillId="0" borderId="7" xfId="47" applyNumberFormat="1" applyFont="1" applyFill="1" applyBorder="1" applyAlignment="1">
      <alignment horizontal="center" vertical="center"/>
    </xf>
    <xf numFmtId="49" fontId="41" fillId="18" borderId="8" xfId="57" applyNumberFormat="1" applyFont="1" applyFill="1" applyBorder="1" applyAlignment="1">
      <alignment horizontal="center" vertical="center" wrapText="1"/>
    </xf>
    <xf numFmtId="49" fontId="41" fillId="18" borderId="7" xfId="57" applyNumberFormat="1" applyFont="1" applyFill="1" applyBorder="1" applyAlignment="1">
      <alignment horizontal="center" vertical="center" wrapText="1"/>
    </xf>
    <xf numFmtId="49" fontId="41" fillId="18" borderId="21" xfId="57" applyNumberFormat="1" applyFont="1" applyFill="1" applyBorder="1" applyAlignment="1">
      <alignment horizontal="center" vertical="center" wrapText="1"/>
    </xf>
    <xf numFmtId="1" fontId="73" fillId="18" borderId="7" xfId="47" applyNumberFormat="1" applyFont="1" applyFill="1" applyBorder="1" applyAlignment="1">
      <alignment horizontal="center" vertical="center"/>
    </xf>
    <xf numFmtId="1" fontId="73" fillId="0" borderId="7" xfId="47" applyNumberFormat="1" applyFont="1" applyFill="1" applyBorder="1" applyAlignment="1">
      <alignment horizontal="center" vertical="center"/>
    </xf>
    <xf numFmtId="0" fontId="41" fillId="0" borderId="8" xfId="85" applyFont="1" applyFill="1" applyBorder="1" applyAlignment="1">
      <alignment horizontal="left" vertical="center" wrapText="1"/>
    </xf>
    <xf numFmtId="1" fontId="41" fillId="18" borderId="7" xfId="47" applyNumberFormat="1" applyFont="1" applyFill="1" applyBorder="1" applyAlignment="1">
      <alignment horizontal="center" vertical="center"/>
    </xf>
    <xf numFmtId="0" fontId="41" fillId="18" borderId="13" xfId="85" applyFont="1" applyFill="1" applyBorder="1" applyAlignment="1">
      <alignment horizontal="left" vertical="center" wrapText="1"/>
    </xf>
    <xf numFmtId="49" fontId="21" fillId="19" borderId="8" xfId="57" applyNumberFormat="1" applyFont="1" applyFill="1" applyBorder="1" applyAlignment="1">
      <alignment horizontal="center" vertical="center" wrapText="1"/>
    </xf>
    <xf numFmtId="49" fontId="41" fillId="19" borderId="7" xfId="57" applyNumberFormat="1" applyFont="1" applyFill="1" applyBorder="1" applyAlignment="1">
      <alignment horizontal="center" vertical="center" wrapText="1"/>
    </xf>
    <xf numFmtId="49" fontId="41" fillId="19" borderId="21" xfId="57" applyNumberFormat="1" applyFont="1" applyFill="1" applyBorder="1" applyAlignment="1">
      <alignment horizontal="center" vertical="center" wrapText="1"/>
    </xf>
    <xf numFmtId="0" fontId="41" fillId="19" borderId="13" xfId="57" applyFont="1" applyFill="1" applyBorder="1" applyAlignment="1">
      <alignment horizontal="left" vertical="center" wrapText="1"/>
    </xf>
    <xf numFmtId="1" fontId="40" fillId="19" borderId="7" xfId="47" applyNumberFormat="1" applyFont="1" applyFill="1" applyBorder="1" applyAlignment="1">
      <alignment horizontal="center" vertical="center"/>
    </xf>
    <xf numFmtId="1" fontId="39" fillId="19" borderId="7" xfId="47" applyNumberFormat="1" applyFont="1" applyFill="1" applyBorder="1" applyAlignment="1">
      <alignment horizontal="center" vertical="center"/>
    </xf>
    <xf numFmtId="49" fontId="21" fillId="20" borderId="8" xfId="57" applyNumberFormat="1" applyFont="1" applyFill="1" applyBorder="1" applyAlignment="1">
      <alignment horizontal="center" vertical="center" wrapText="1"/>
    </xf>
    <xf numFmtId="49" fontId="41" fillId="20" borderId="7" xfId="57" applyNumberFormat="1" applyFont="1" applyFill="1" applyBorder="1" applyAlignment="1">
      <alignment horizontal="center" vertical="center" wrapText="1"/>
    </xf>
    <xf numFmtId="49" fontId="41" fillId="20" borderId="21" xfId="57" applyNumberFormat="1" applyFont="1" applyFill="1" applyBorder="1" applyAlignment="1">
      <alignment horizontal="center" vertical="center" wrapText="1"/>
    </xf>
    <xf numFmtId="0" fontId="41" fillId="20" borderId="13" xfId="57" applyFont="1" applyFill="1" applyBorder="1" applyAlignment="1">
      <alignment horizontal="left" vertical="center" wrapText="1"/>
    </xf>
    <xf numFmtId="1" fontId="40" fillId="20" borderId="7" xfId="47" applyNumberFormat="1" applyFont="1" applyFill="1" applyBorder="1" applyAlignment="1">
      <alignment horizontal="center" vertical="center"/>
    </xf>
    <xf numFmtId="1" fontId="39" fillId="20" borderId="7" xfId="47" applyNumberFormat="1" applyFont="1" applyFill="1" applyBorder="1" applyAlignment="1">
      <alignment horizontal="center" vertical="center"/>
    </xf>
    <xf numFmtId="0" fontId="41" fillId="18" borderId="13" xfId="57" applyFont="1" applyFill="1" applyBorder="1" applyAlignment="1">
      <alignment horizontal="left" vertical="center" wrapText="1"/>
    </xf>
    <xf numFmtId="49" fontId="21" fillId="0" borderId="8" xfId="57" applyNumberFormat="1" applyFont="1" applyFill="1" applyBorder="1" applyAlignment="1">
      <alignment horizontal="center" vertical="center" wrapText="1"/>
    </xf>
    <xf numFmtId="49" fontId="41" fillId="0" borderId="7" xfId="57" applyNumberFormat="1" applyFont="1" applyFill="1" applyBorder="1" applyAlignment="1">
      <alignment horizontal="center" vertical="center" wrapText="1"/>
    </xf>
    <xf numFmtId="49" fontId="41" fillId="0" borderId="21" xfId="57" applyNumberFormat="1" applyFont="1" applyFill="1" applyBorder="1" applyAlignment="1">
      <alignment horizontal="center" vertical="center" wrapText="1"/>
    </xf>
    <xf numFmtId="0" fontId="41" fillId="0" borderId="13" xfId="85" applyFont="1" applyFill="1" applyBorder="1" applyAlignment="1">
      <alignment horizontal="left" vertical="center" wrapText="1"/>
    </xf>
    <xf numFmtId="1" fontId="40" fillId="0" borderId="7" xfId="47" applyNumberFormat="1" applyFont="1" applyFill="1" applyBorder="1" applyAlignment="1">
      <alignment horizontal="center" vertical="center"/>
    </xf>
    <xf numFmtId="1" fontId="41" fillId="0" borderId="7" xfId="47" applyNumberFormat="1" applyFont="1" applyFill="1" applyBorder="1" applyAlignment="1">
      <alignment horizontal="center" vertical="center"/>
    </xf>
    <xf numFmtId="0" fontId="41" fillId="0" borderId="13" xfId="57" applyFont="1" applyFill="1" applyBorder="1" applyAlignment="1">
      <alignment horizontal="left" vertical="center" wrapText="1"/>
    </xf>
    <xf numFmtId="1" fontId="21" fillId="18" borderId="7" xfId="47" applyNumberFormat="1" applyFont="1" applyFill="1" applyBorder="1" applyAlignment="1">
      <alignment horizontal="center" vertical="center"/>
    </xf>
    <xf numFmtId="49" fontId="41" fillId="0" borderId="8" xfId="57" applyNumberFormat="1" applyFont="1" applyFill="1" applyBorder="1" applyAlignment="1">
      <alignment horizontal="center" vertical="center" wrapText="1"/>
    </xf>
    <xf numFmtId="0" fontId="21" fillId="0" borderId="8" xfId="85" applyFont="1" applyFill="1" applyBorder="1" applyAlignment="1">
      <alignment horizontal="left" vertical="center" wrapText="1"/>
    </xf>
    <xf numFmtId="1" fontId="21" fillId="0" borderId="7" xfId="47" applyNumberFormat="1" applyFont="1" applyFill="1" applyBorder="1" applyAlignment="1">
      <alignment horizontal="center" vertical="center"/>
    </xf>
    <xf numFmtId="49" fontId="41" fillId="0" borderId="8" xfId="85" applyNumberFormat="1" applyFont="1" applyFill="1" applyBorder="1" applyAlignment="1">
      <alignment horizontal="center" vertical="center" wrapText="1"/>
    </xf>
    <xf numFmtId="49" fontId="41" fillId="18" borderId="8" xfId="85" applyNumberFormat="1" applyFont="1" applyFill="1" applyBorder="1" applyAlignment="1">
      <alignment horizontal="center" vertical="center" wrapText="1"/>
    </xf>
    <xf numFmtId="1" fontId="39" fillId="18" borderId="16" xfId="47" applyNumberFormat="1" applyFont="1" applyFill="1" applyBorder="1" applyAlignment="1">
      <alignment horizontal="center" vertical="center"/>
    </xf>
    <xf numFmtId="49" fontId="21" fillId="18" borderId="8" xfId="85" applyNumberFormat="1" applyFont="1" applyFill="1" applyBorder="1" applyAlignment="1">
      <alignment horizontal="center" vertical="center" wrapText="1"/>
    </xf>
    <xf numFmtId="0" fontId="21" fillId="18" borderId="8" xfId="85" applyFont="1" applyFill="1" applyBorder="1" applyAlignment="1">
      <alignment horizontal="left" vertical="center" wrapText="1"/>
    </xf>
    <xf numFmtId="49" fontId="41" fillId="18" borderId="13" xfId="85" applyNumberFormat="1" applyFont="1" applyFill="1" applyBorder="1" applyAlignment="1">
      <alignment horizontal="center" vertical="center" wrapText="1"/>
    </xf>
    <xf numFmtId="49" fontId="41" fillId="18" borderId="21" xfId="85" applyNumberFormat="1" applyFont="1" applyFill="1" applyBorder="1" applyAlignment="1">
      <alignment horizontal="center" vertical="center" wrapText="1"/>
    </xf>
    <xf numFmtId="49" fontId="41" fillId="18" borderId="7" xfId="85" applyNumberFormat="1" applyFont="1" applyFill="1" applyBorder="1" applyAlignment="1">
      <alignment horizontal="center" vertical="center" wrapText="1"/>
    </xf>
    <xf numFmtId="49" fontId="21" fillId="18" borderId="7" xfId="85" applyNumberFormat="1" applyFont="1" applyFill="1" applyBorder="1" applyAlignment="1">
      <alignment horizontal="center" vertical="center" wrapText="1"/>
    </xf>
    <xf numFmtId="49" fontId="21" fillId="18" borderId="21" xfId="85" applyNumberFormat="1" applyFont="1" applyFill="1" applyBorder="1" applyAlignment="1">
      <alignment horizontal="center" vertical="center" wrapText="1"/>
    </xf>
    <xf numFmtId="1" fontId="41" fillId="0" borderId="8" xfId="0" applyNumberFormat="1" applyFont="1" applyBorder="1" applyAlignment="1">
      <alignment horizontal="left" vertical="center" wrapText="1"/>
    </xf>
    <xf numFmtId="1" fontId="39" fillId="18" borderId="8" xfId="47" applyNumberFormat="1" applyFont="1" applyFill="1" applyBorder="1" applyAlignment="1">
      <alignment horizontal="left" vertical="top"/>
    </xf>
    <xf numFmtId="1" fontId="74" fillId="18" borderId="7" xfId="63" applyNumberFormat="1" applyFont="1" applyFill="1" applyBorder="1" applyAlignment="1">
      <alignment horizontal="center" vertical="center"/>
    </xf>
    <xf numFmtId="0" fontId="41" fillId="18" borderId="8" xfId="85" applyFont="1" applyFill="1" applyBorder="1" applyAlignment="1">
      <alignment horizontal="center" vertical="center" wrapText="1"/>
    </xf>
    <xf numFmtId="49" fontId="73" fillId="18" borderId="8" xfId="57" applyNumberFormat="1" applyFont="1" applyFill="1" applyBorder="1" applyAlignment="1">
      <alignment horizontal="center" vertical="center" wrapText="1"/>
    </xf>
    <xf numFmtId="49" fontId="73" fillId="20" borderId="8" xfId="57" applyNumberFormat="1" applyFont="1" applyFill="1" applyBorder="1" applyAlignment="1">
      <alignment horizontal="center" vertical="center" wrapText="1"/>
    </xf>
    <xf numFmtId="0" fontId="41" fillId="20" borderId="8" xfId="85" applyFont="1" applyFill="1" applyBorder="1" applyAlignment="1">
      <alignment horizontal="center" vertical="center" wrapText="1"/>
    </xf>
    <xf numFmtId="1" fontId="29" fillId="18" borderId="0" xfId="57" applyNumberFormat="1" applyFont="1" applyFill="1"/>
    <xf numFmtId="49" fontId="41" fillId="18" borderId="16" xfId="57" applyNumberFormat="1" applyFont="1" applyFill="1" applyBorder="1" applyAlignment="1">
      <alignment horizontal="center" vertical="center" wrapText="1"/>
    </xf>
    <xf numFmtId="49" fontId="41" fillId="18" borderId="24" xfId="57" applyNumberFormat="1" applyFont="1" applyFill="1" applyBorder="1" applyAlignment="1">
      <alignment horizontal="center" vertical="center" wrapText="1"/>
    </xf>
    <xf numFmtId="49" fontId="41" fillId="18" borderId="9" xfId="57" applyNumberFormat="1" applyFont="1" applyFill="1" applyBorder="1" applyAlignment="1">
      <alignment horizontal="center" vertical="center" wrapText="1"/>
    </xf>
    <xf numFmtId="49" fontId="41" fillId="18" borderId="16" xfId="85" applyNumberFormat="1" applyFont="1" applyFill="1" applyBorder="1" applyAlignment="1">
      <alignment horizontal="center" vertical="center" wrapText="1"/>
    </xf>
    <xf numFmtId="49" fontId="41" fillId="18" borderId="24" xfId="85" applyNumberFormat="1" applyFont="1" applyFill="1" applyBorder="1" applyAlignment="1">
      <alignment horizontal="center" vertical="center" wrapText="1"/>
    </xf>
    <xf numFmtId="0" fontId="74" fillId="18" borderId="7" xfId="63" applyFont="1" applyFill="1" applyBorder="1" applyAlignment="1">
      <alignment horizontal="center" vertical="center"/>
    </xf>
    <xf numFmtId="49" fontId="41" fillId="0" borderId="7" xfId="85" applyNumberFormat="1" applyFont="1" applyFill="1" applyBorder="1" applyAlignment="1">
      <alignment horizontal="center" vertical="center" wrapText="1"/>
    </xf>
    <xf numFmtId="49" fontId="41" fillId="0" borderId="21" xfId="85" applyNumberFormat="1" applyFont="1" applyFill="1" applyBorder="1" applyAlignment="1">
      <alignment horizontal="center" vertical="center" wrapText="1"/>
    </xf>
    <xf numFmtId="1" fontId="75" fillId="18" borderId="7" xfId="63" applyNumberFormat="1" applyFont="1" applyFill="1" applyBorder="1" applyAlignment="1">
      <alignment horizontal="center" vertical="center"/>
    </xf>
    <xf numFmtId="1" fontId="74" fillId="0" borderId="7" xfId="63" applyNumberFormat="1" applyFont="1" applyFill="1" applyBorder="1" applyAlignment="1">
      <alignment horizontal="center" vertical="center"/>
    </xf>
    <xf numFmtId="2" fontId="39" fillId="18" borderId="7" xfId="47" applyNumberFormat="1" applyFont="1" applyFill="1" applyBorder="1" applyAlignment="1">
      <alignment horizontal="center" vertical="center"/>
    </xf>
    <xf numFmtId="2" fontId="41" fillId="18" borderId="7" xfId="47" applyNumberFormat="1" applyFont="1" applyFill="1" applyBorder="1" applyAlignment="1">
      <alignment horizontal="center" vertical="center"/>
    </xf>
    <xf numFmtId="2" fontId="41" fillId="0" borderId="7" xfId="47" applyNumberFormat="1" applyFont="1" applyFill="1" applyBorder="1" applyAlignment="1">
      <alignment horizontal="center" vertical="center"/>
    </xf>
    <xf numFmtId="49" fontId="21" fillId="0" borderId="8" xfId="85" applyNumberFormat="1" applyFont="1" applyFill="1" applyBorder="1" applyAlignment="1">
      <alignment horizontal="center" vertical="center" wrapText="1"/>
    </xf>
    <xf numFmtId="49" fontId="41" fillId="0" borderId="16" xfId="57" applyNumberFormat="1" applyFont="1" applyFill="1" applyBorder="1" applyAlignment="1">
      <alignment horizontal="center" vertical="center" wrapText="1"/>
    </xf>
    <xf numFmtId="49" fontId="41" fillId="0" borderId="24" xfId="57" applyNumberFormat="1" applyFont="1" applyFill="1" applyBorder="1" applyAlignment="1">
      <alignment horizontal="center" vertical="center" wrapText="1"/>
    </xf>
    <xf numFmtId="1" fontId="40" fillId="18" borderId="16" xfId="47" applyNumberFormat="1" applyFont="1" applyFill="1" applyBorder="1" applyAlignment="1">
      <alignment horizontal="center" vertical="center"/>
    </xf>
    <xf numFmtId="1" fontId="73" fillId="18" borderId="16" xfId="47" applyNumberFormat="1" applyFont="1" applyFill="1" applyBorder="1" applyAlignment="1">
      <alignment horizontal="center" vertical="center"/>
    </xf>
    <xf numFmtId="1" fontId="73" fillId="0" borderId="16" xfId="47" applyNumberFormat="1" applyFont="1" applyFill="1" applyBorder="1" applyAlignment="1">
      <alignment horizontal="center" vertical="center"/>
    </xf>
    <xf numFmtId="49" fontId="21" fillId="18" borderId="13" xfId="85" applyNumberFormat="1" applyFont="1" applyFill="1" applyBorder="1" applyAlignment="1">
      <alignment horizontal="center" vertical="center" wrapText="1"/>
    </xf>
    <xf numFmtId="49" fontId="21" fillId="18" borderId="16" xfId="85" applyNumberFormat="1" applyFont="1" applyFill="1" applyBorder="1" applyAlignment="1">
      <alignment horizontal="center" vertical="center" wrapText="1"/>
    </xf>
    <xf numFmtId="49" fontId="21" fillId="18" borderId="24" xfId="85" applyNumberFormat="1" applyFont="1" applyFill="1" applyBorder="1" applyAlignment="1">
      <alignment horizontal="center" vertical="center" wrapText="1"/>
    </xf>
    <xf numFmtId="0" fontId="21" fillId="18" borderId="13" xfId="85" applyFont="1" applyFill="1" applyBorder="1" applyAlignment="1">
      <alignment horizontal="left" vertical="center" wrapText="1"/>
    </xf>
    <xf numFmtId="1" fontId="40" fillId="0" borderId="16" xfId="47" applyNumberFormat="1" applyFont="1" applyFill="1" applyBorder="1" applyAlignment="1">
      <alignment horizontal="center" vertical="center"/>
    </xf>
    <xf numFmtId="1" fontId="72" fillId="18" borderId="16" xfId="47" applyNumberFormat="1" applyFont="1" applyFill="1" applyBorder="1" applyAlignment="1">
      <alignment horizontal="center" vertical="center"/>
    </xf>
    <xf numFmtId="0" fontId="41" fillId="19" borderId="13" xfId="85" applyFont="1" applyFill="1" applyBorder="1" applyAlignment="1">
      <alignment horizontal="left" vertical="center" wrapText="1"/>
    </xf>
    <xf numFmtId="1" fontId="21" fillId="18" borderId="16" xfId="47" applyNumberFormat="1" applyFont="1" applyFill="1" applyBorder="1" applyAlignment="1">
      <alignment horizontal="center" vertical="center"/>
    </xf>
    <xf numFmtId="0" fontId="41" fillId="18" borderId="17" xfId="57" applyFont="1" applyFill="1" applyBorder="1" applyAlignment="1">
      <alignment horizontal="center" vertical="center" wrapText="1"/>
    </xf>
    <xf numFmtId="49" fontId="41" fillId="18" borderId="33" xfId="57" applyNumberFormat="1" applyFont="1" applyFill="1" applyBorder="1" applyAlignment="1">
      <alignment horizontal="center" vertical="center" wrapText="1"/>
    </xf>
    <xf numFmtId="49" fontId="41" fillId="18" borderId="34" xfId="57" applyNumberFormat="1" applyFont="1" applyFill="1" applyBorder="1" applyAlignment="1">
      <alignment horizontal="center" vertical="center" wrapText="1"/>
    </xf>
    <xf numFmtId="0" fontId="21" fillId="18" borderId="17" xfId="57" applyFont="1" applyFill="1" applyBorder="1" applyAlignment="1">
      <alignment horizontal="center" vertical="center" wrapText="1"/>
    </xf>
    <xf numFmtId="1" fontId="40" fillId="18" borderId="33" xfId="57" applyNumberFormat="1" applyFont="1" applyFill="1" applyBorder="1" applyAlignment="1">
      <alignment horizontal="center" vertical="center"/>
    </xf>
    <xf numFmtId="1" fontId="40" fillId="0" borderId="33" xfId="57" applyNumberFormat="1" applyFont="1" applyFill="1" applyBorder="1" applyAlignment="1">
      <alignment horizontal="center" vertical="center"/>
    </xf>
    <xf numFmtId="1" fontId="29" fillId="0" borderId="0" xfId="57" applyNumberFormat="1" applyFont="1" applyFill="1" applyAlignment="1" applyProtection="1"/>
    <xf numFmtId="1" fontId="66" fillId="0" borderId="0" xfId="57" applyNumberFormat="1" applyFont="1" applyFill="1" applyAlignment="1" applyProtection="1"/>
    <xf numFmtId="0" fontId="66" fillId="0" borderId="0" xfId="57" applyNumberFormat="1" applyFont="1" applyFill="1" applyAlignment="1" applyProtection="1"/>
    <xf numFmtId="2" fontId="29" fillId="0" borderId="0" xfId="57" applyNumberFormat="1" applyFont="1" applyFill="1" applyAlignment="1" applyProtection="1"/>
    <xf numFmtId="0" fontId="41" fillId="18" borderId="7" xfId="0" applyFont="1" applyFill="1" applyBorder="1" applyAlignment="1">
      <alignment horizontal="left" vertical="center" wrapText="1"/>
    </xf>
    <xf numFmtId="0" fontId="41" fillId="0" borderId="7" xfId="0" applyFont="1" applyBorder="1" applyAlignment="1">
      <alignment wrapText="1"/>
    </xf>
    <xf numFmtId="0" fontId="41" fillId="0" borderId="36" xfId="0" applyFont="1" applyFill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0" fontId="41" fillId="0" borderId="8" xfId="0" applyFont="1" applyBorder="1" applyAlignment="1">
      <alignment wrapText="1"/>
    </xf>
    <xf numFmtId="0" fontId="18" fillId="0" borderId="7" xfId="0" applyFont="1" applyBorder="1" applyAlignment="1">
      <alignment horizontal="left" vertical="center" wrapText="1"/>
    </xf>
    <xf numFmtId="0" fontId="29" fillId="0" borderId="0" xfId="0" applyFont="1"/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1" fontId="29" fillId="0" borderId="7" xfId="0" applyNumberFormat="1" applyFont="1" applyBorder="1" applyAlignment="1">
      <alignment horizontal="left" vertical="center" wrapText="1"/>
    </xf>
    <xf numFmtId="1" fontId="29" fillId="0" borderId="7" xfId="0" applyNumberFormat="1" applyFont="1" applyFill="1" applyBorder="1" applyAlignment="1">
      <alignment horizontal="left" vertical="center" wrapText="1"/>
    </xf>
    <xf numFmtId="1" fontId="29" fillId="0" borderId="14" xfId="0" applyNumberFormat="1" applyFont="1" applyBorder="1" applyAlignment="1">
      <alignment horizontal="left" vertical="center" wrapText="1"/>
    </xf>
    <xf numFmtId="1" fontId="19" fillId="0" borderId="26" xfId="0" applyNumberFormat="1" applyFont="1" applyBorder="1" applyAlignment="1">
      <alignment horizontal="center"/>
    </xf>
    <xf numFmtId="1" fontId="19" fillId="0" borderId="31" xfId="0" applyNumberFormat="1" applyFont="1" applyBorder="1" applyAlignment="1">
      <alignment horizontal="center"/>
    </xf>
    <xf numFmtId="1" fontId="19" fillId="0" borderId="28" xfId="0" applyNumberFormat="1" applyFont="1" applyBorder="1" applyAlignment="1">
      <alignment horizontal="center"/>
    </xf>
    <xf numFmtId="1" fontId="19" fillId="0" borderId="29" xfId="0" applyNumberFormat="1" applyFont="1" applyBorder="1" applyAlignment="1">
      <alignment horizontal="center"/>
    </xf>
    <xf numFmtId="1" fontId="19" fillId="0" borderId="32" xfId="0" applyNumberFormat="1" applyFont="1" applyBorder="1" applyAlignment="1">
      <alignment horizontal="center"/>
    </xf>
    <xf numFmtId="0" fontId="29" fillId="18" borderId="8" xfId="85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wrapText="1"/>
    </xf>
    <xf numFmtId="0" fontId="29" fillId="18" borderId="13" xfId="85" applyFont="1" applyFill="1" applyBorder="1" applyAlignment="1">
      <alignment horizontal="left" vertical="center" wrapText="1"/>
    </xf>
    <xf numFmtId="49" fontId="29" fillId="0" borderId="8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49" fontId="29" fillId="0" borderId="8" xfId="0" applyNumberFormat="1" applyFont="1" applyFill="1" applyBorder="1" applyAlignment="1">
      <alignment vertical="center"/>
    </xf>
    <xf numFmtId="164" fontId="28" fillId="0" borderId="9" xfId="0" applyNumberFormat="1" applyFont="1" applyBorder="1" applyAlignment="1">
      <alignment vertical="center"/>
    </xf>
    <xf numFmtId="49" fontId="29" fillId="0" borderId="8" xfId="0" applyNumberFormat="1" applyFont="1" applyBorder="1"/>
    <xf numFmtId="1" fontId="29" fillId="0" borderId="16" xfId="0" applyNumberFormat="1" applyFont="1" applyBorder="1" applyAlignment="1">
      <alignment horizontal="center"/>
    </xf>
    <xf numFmtId="1" fontId="29" fillId="0" borderId="16" xfId="0" applyNumberFormat="1" applyFont="1" applyFill="1" applyBorder="1" applyAlignment="1">
      <alignment horizontal="center"/>
    </xf>
    <xf numFmtId="0" fontId="29" fillId="0" borderId="0" xfId="0" applyFont="1" applyBorder="1"/>
    <xf numFmtId="1" fontId="28" fillId="0" borderId="0" xfId="0" applyNumberFormat="1" applyFont="1" applyBorder="1" applyAlignment="1">
      <alignment horizontal="center" vertical="center"/>
    </xf>
    <xf numFmtId="164" fontId="28" fillId="18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vertical="center"/>
    </xf>
    <xf numFmtId="0" fontId="40" fillId="18" borderId="0" xfId="0" applyFont="1" applyFill="1" applyBorder="1" applyAlignment="1">
      <alignment horizontal="left" vertical="center"/>
    </xf>
    <xf numFmtId="1" fontId="40" fillId="18" borderId="0" xfId="0" applyNumberFormat="1" applyFont="1" applyFill="1" applyBorder="1" applyAlignment="1">
      <alignment vertical="center"/>
    </xf>
    <xf numFmtId="164" fontId="40" fillId="18" borderId="0" xfId="0" applyNumberFormat="1" applyFont="1" applyFill="1" applyBorder="1" applyAlignment="1">
      <alignment vertical="center"/>
    </xf>
    <xf numFmtId="1" fontId="40" fillId="0" borderId="0" xfId="59" applyNumberFormat="1" applyFont="1" applyFill="1" applyBorder="1" applyAlignment="1">
      <alignment vertical="center"/>
    </xf>
    <xf numFmtId="1" fontId="40" fillId="0" borderId="0" xfId="0" applyNumberFormat="1" applyFont="1" applyBorder="1" applyAlignment="1">
      <alignment vertical="center"/>
    </xf>
    <xf numFmtId="164" fontId="40" fillId="0" borderId="0" xfId="0" applyNumberFormat="1" applyFont="1" applyFill="1" applyBorder="1" applyAlignment="1">
      <alignment vertical="center"/>
    </xf>
    <xf numFmtId="0" fontId="41" fillId="18" borderId="0" xfId="57" applyFont="1" applyFill="1" applyBorder="1" applyAlignment="1">
      <alignment horizontal="center" vertical="center" wrapText="1"/>
    </xf>
    <xf numFmtId="49" fontId="41" fillId="18" borderId="0" xfId="57" applyNumberFormat="1" applyFont="1" applyFill="1" applyBorder="1" applyAlignment="1">
      <alignment horizontal="center" vertical="center" wrapText="1"/>
    </xf>
    <xf numFmtId="1" fontId="40" fillId="18" borderId="0" xfId="57" applyNumberFormat="1" applyFont="1" applyFill="1" applyBorder="1" applyAlignment="1">
      <alignment horizontal="center" vertical="center"/>
    </xf>
    <xf numFmtId="0" fontId="29" fillId="18" borderId="14" xfId="85" applyFont="1" applyFill="1" applyBorder="1" applyAlignment="1">
      <alignment horizontal="left" vertical="center" wrapText="1"/>
    </xf>
    <xf numFmtId="49" fontId="29" fillId="0" borderId="13" xfId="0" applyNumberFormat="1" applyFont="1" applyBorder="1"/>
    <xf numFmtId="1" fontId="29" fillId="0" borderId="19" xfId="0" applyNumberFormat="1" applyFont="1" applyBorder="1" applyAlignment="1">
      <alignment horizontal="left" vertical="center" wrapText="1"/>
    </xf>
    <xf numFmtId="164" fontId="29" fillId="18" borderId="24" xfId="0" applyNumberFormat="1" applyFont="1" applyFill="1" applyBorder="1" applyAlignment="1">
      <alignment horizontal="center" vertical="center"/>
    </xf>
    <xf numFmtId="164" fontId="28" fillId="18" borderId="37" xfId="0" applyNumberFormat="1" applyFont="1" applyFill="1" applyBorder="1" applyAlignment="1">
      <alignment horizontal="center" vertical="center"/>
    </xf>
    <xf numFmtId="164" fontId="28" fillId="0" borderId="38" xfId="0" applyNumberFormat="1" applyFont="1" applyBorder="1" applyAlignment="1">
      <alignment vertical="center"/>
    </xf>
    <xf numFmtId="0" fontId="29" fillId="0" borderId="17" xfId="0" applyFont="1" applyBorder="1"/>
    <xf numFmtId="1" fontId="28" fillId="0" borderId="33" xfId="0" applyNumberFormat="1" applyFont="1" applyBorder="1" applyAlignment="1">
      <alignment horizontal="center" vertical="center"/>
    </xf>
    <xf numFmtId="164" fontId="28" fillId="18" borderId="34" xfId="0" applyNumberFormat="1" applyFont="1" applyFill="1" applyBorder="1" applyAlignment="1">
      <alignment horizontal="center" vertical="center"/>
    </xf>
    <xf numFmtId="164" fontId="28" fillId="0" borderId="35" xfId="0" applyNumberFormat="1" applyFont="1" applyBorder="1" applyAlignment="1">
      <alignment vertical="center"/>
    </xf>
    <xf numFmtId="0" fontId="29" fillId="0" borderId="43" xfId="0" applyFont="1" applyBorder="1"/>
    <xf numFmtId="1" fontId="28" fillId="0" borderId="44" xfId="0" applyNumberFormat="1" applyFont="1" applyBorder="1" applyAlignment="1">
      <alignment horizontal="center" vertical="center"/>
    </xf>
    <xf numFmtId="1" fontId="28" fillId="0" borderId="45" xfId="0" applyNumberFormat="1" applyFont="1" applyBorder="1" applyAlignment="1">
      <alignment horizontal="center" vertical="center"/>
    </xf>
    <xf numFmtId="1" fontId="28" fillId="0" borderId="45" xfId="0" applyNumberFormat="1" applyFont="1" applyFill="1" applyBorder="1" applyAlignment="1">
      <alignment horizontal="center" vertical="center"/>
    </xf>
    <xf numFmtId="164" fontId="28" fillId="18" borderId="46" xfId="0" applyNumberFormat="1" applyFont="1" applyFill="1" applyBorder="1" applyAlignment="1">
      <alignment horizontal="center" vertical="center"/>
    </xf>
    <xf numFmtId="164" fontId="28" fillId="0" borderId="47" xfId="0" applyNumberFormat="1" applyFont="1" applyBorder="1" applyAlignment="1">
      <alignment vertical="center"/>
    </xf>
    <xf numFmtId="1" fontId="28" fillId="0" borderId="33" xfId="0" applyNumberFormat="1" applyFont="1" applyFill="1" applyBorder="1" applyAlignment="1">
      <alignment horizontal="center" vertical="center"/>
    </xf>
    <xf numFmtId="164" fontId="28" fillId="0" borderId="42" xfId="0" applyNumberFormat="1" applyFont="1" applyBorder="1" applyAlignment="1">
      <alignment vertical="center"/>
    </xf>
    <xf numFmtId="49" fontId="29" fillId="0" borderId="36" xfId="0" applyNumberFormat="1" applyFont="1" applyBorder="1"/>
    <xf numFmtId="1" fontId="29" fillId="0" borderId="48" xfId="0" applyNumberFormat="1" applyFont="1" applyBorder="1" applyAlignment="1">
      <alignment horizontal="left" vertical="center" wrapText="1"/>
    </xf>
    <xf numFmtId="1" fontId="29" fillId="0" borderId="22" xfId="0" applyNumberFormat="1" applyFont="1" applyFill="1" applyBorder="1" applyAlignment="1">
      <alignment horizontal="center" vertical="center"/>
    </xf>
    <xf numFmtId="164" fontId="29" fillId="18" borderId="37" xfId="0" applyNumberFormat="1" applyFont="1" applyFill="1" applyBorder="1" applyAlignment="1">
      <alignment horizontal="center" vertical="center"/>
    </xf>
    <xf numFmtId="164" fontId="29" fillId="0" borderId="38" xfId="0" applyNumberFormat="1" applyFont="1" applyBorder="1" applyAlignment="1">
      <alignment vertical="center"/>
    </xf>
    <xf numFmtId="1" fontId="29" fillId="0" borderId="16" xfId="0" applyNumberFormat="1" applyFont="1" applyBorder="1" applyAlignment="1">
      <alignment horizontal="left" vertical="center" wrapText="1"/>
    </xf>
    <xf numFmtId="1" fontId="29" fillId="0" borderId="16" xfId="0" applyNumberFormat="1" applyFont="1" applyBorder="1" applyAlignment="1">
      <alignment horizontal="center" vertical="center"/>
    </xf>
    <xf numFmtId="1" fontId="28" fillId="0" borderId="50" xfId="0" applyNumberFormat="1" applyFont="1" applyBorder="1" applyAlignment="1">
      <alignment horizontal="center" vertical="center" wrapText="1"/>
    </xf>
    <xf numFmtId="1" fontId="28" fillId="0" borderId="33" xfId="0" applyNumberFormat="1" applyFont="1" applyBorder="1"/>
    <xf numFmtId="1" fontId="29" fillId="0" borderId="22" xfId="0" applyNumberFormat="1" applyFont="1" applyBorder="1" applyAlignment="1">
      <alignment horizontal="left" vertical="center" wrapText="1"/>
    </xf>
    <xf numFmtId="1" fontId="29" fillId="0" borderId="22" xfId="0" applyNumberFormat="1" applyFont="1" applyBorder="1" applyAlignment="1">
      <alignment horizontal="center" vertical="center"/>
    </xf>
    <xf numFmtId="1" fontId="29" fillId="0" borderId="48" xfId="0" applyNumberFormat="1" applyFont="1" applyBorder="1" applyAlignment="1">
      <alignment horizontal="center" vertical="center" wrapText="1"/>
    </xf>
    <xf numFmtId="1" fontId="29" fillId="0" borderId="19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vertical="center"/>
    </xf>
    <xf numFmtId="49" fontId="29" fillId="0" borderId="36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1" fontId="41" fillId="19" borderId="7" xfId="47" applyNumberFormat="1" applyFont="1" applyFill="1" applyBorder="1" applyAlignment="1">
      <alignment horizontal="center" vertical="center"/>
    </xf>
    <xf numFmtId="0" fontId="22" fillId="0" borderId="0" xfId="57" applyNumberFormat="1" applyFont="1" applyFill="1" applyBorder="1" applyAlignment="1" applyProtection="1">
      <alignment horizontal="left" vertical="top" wrapText="1"/>
    </xf>
    <xf numFmtId="0" fontId="28" fillId="0" borderId="0" xfId="57" applyNumberFormat="1" applyFont="1" applyFill="1" applyBorder="1" applyAlignment="1" applyProtection="1">
      <alignment horizontal="left" vertical="top" wrapText="1"/>
    </xf>
    <xf numFmtId="0" fontId="17" fillId="0" borderId="0" xfId="0" applyFont="1"/>
    <xf numFmtId="1" fontId="41" fillId="0" borderId="0" xfId="0" applyNumberFormat="1" applyFont="1" applyAlignment="1"/>
    <xf numFmtId="0" fontId="41" fillId="0" borderId="0" xfId="0" applyFont="1"/>
    <xf numFmtId="0" fontId="78" fillId="0" borderId="0" xfId="0" applyFont="1" applyAlignment="1">
      <alignment horizontal="left"/>
    </xf>
    <xf numFmtId="0" fontId="41" fillId="18" borderId="14" xfId="0" applyFont="1" applyFill="1" applyBorder="1" applyAlignment="1">
      <alignment horizontal="left" vertical="center" wrapText="1"/>
    </xf>
    <xf numFmtId="1" fontId="21" fillId="18" borderId="33" xfId="57" applyNumberFormat="1" applyFont="1" applyFill="1" applyBorder="1" applyAlignment="1">
      <alignment horizontal="center" vertical="center"/>
    </xf>
    <xf numFmtId="1" fontId="29" fillId="19" borderId="7" xfId="0" applyNumberFormat="1" applyFont="1" applyFill="1" applyBorder="1" applyAlignment="1">
      <alignment horizontal="center" vertical="center"/>
    </xf>
    <xf numFmtId="1" fontId="40" fillId="18" borderId="34" xfId="57" applyNumberFormat="1" applyFont="1" applyFill="1" applyBorder="1" applyAlignment="1">
      <alignment horizontal="center" vertical="center"/>
    </xf>
    <xf numFmtId="1" fontId="40" fillId="18" borderId="20" xfId="57" applyNumberFormat="1" applyFont="1" applyFill="1" applyBorder="1" applyAlignment="1">
      <alignment horizontal="center" vertical="center"/>
    </xf>
    <xf numFmtId="1" fontId="40" fillId="18" borderId="52" xfId="47" applyNumberFormat="1" applyFont="1" applyFill="1" applyBorder="1" applyAlignment="1">
      <alignment horizontal="center" vertical="center"/>
    </xf>
    <xf numFmtId="164" fontId="29" fillId="19" borderId="7" xfId="0" applyNumberFormat="1" applyFont="1" applyFill="1" applyBorder="1" applyAlignment="1">
      <alignment horizontal="center" vertical="center"/>
    </xf>
    <xf numFmtId="1" fontId="29" fillId="19" borderId="9" xfId="0" applyNumberFormat="1" applyFont="1" applyFill="1" applyBorder="1" applyAlignment="1">
      <alignment horizontal="center" vertical="center"/>
    </xf>
    <xf numFmtId="1" fontId="30" fillId="0" borderId="0" xfId="0" applyNumberFormat="1" applyFont="1"/>
    <xf numFmtId="165" fontId="30" fillId="0" borderId="0" xfId="0" applyNumberFormat="1" applyFont="1"/>
    <xf numFmtId="1" fontId="40" fillId="19" borderId="33" xfId="57" applyNumberFormat="1" applyFont="1" applyFill="1" applyBorder="1" applyAlignment="1">
      <alignment horizontal="center" vertical="center"/>
    </xf>
    <xf numFmtId="0" fontId="29" fillId="18" borderId="7" xfId="57" applyFont="1" applyFill="1" applyBorder="1" applyAlignment="1">
      <alignment horizontal="left" vertical="center" wrapText="1"/>
    </xf>
    <xf numFmtId="1" fontId="21" fillId="19" borderId="7" xfId="47" applyNumberFormat="1" applyFont="1" applyFill="1" applyBorder="1" applyAlignment="1">
      <alignment horizontal="center" vertical="center"/>
    </xf>
    <xf numFmtId="1" fontId="39" fillId="19" borderId="16" xfId="47" applyNumberFormat="1" applyFont="1" applyFill="1" applyBorder="1" applyAlignment="1">
      <alignment horizontal="center" vertical="center"/>
    </xf>
    <xf numFmtId="0" fontId="41" fillId="19" borderId="0" xfId="0" applyFont="1" applyFill="1"/>
    <xf numFmtId="164" fontId="39" fillId="19" borderId="0" xfId="0" applyNumberFormat="1" applyFont="1" applyFill="1"/>
    <xf numFmtId="1" fontId="0" fillId="19" borderId="0" xfId="0" applyNumberFormat="1" applyFill="1"/>
    <xf numFmtId="1" fontId="40" fillId="18" borderId="14" xfId="47" applyNumberFormat="1" applyFont="1" applyFill="1" applyBorder="1" applyAlignment="1">
      <alignment horizontal="center" vertical="center"/>
    </xf>
    <xf numFmtId="1" fontId="40" fillId="18" borderId="9" xfId="47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wrapText="1"/>
    </xf>
    <xf numFmtId="1" fontId="40" fillId="18" borderId="42" xfId="47" applyNumberFormat="1" applyFont="1" applyFill="1" applyBorder="1" applyAlignment="1">
      <alignment horizontal="center" vertical="center"/>
    </xf>
    <xf numFmtId="0" fontId="41" fillId="0" borderId="13" xfId="0" applyFont="1" applyBorder="1" applyAlignment="1">
      <alignment vertical="center" wrapText="1"/>
    </xf>
    <xf numFmtId="0" fontId="41" fillId="18" borderId="7" xfId="57" applyFont="1" applyFill="1" applyBorder="1" applyAlignment="1">
      <alignment horizontal="left" vertical="center" wrapText="1"/>
    </xf>
    <xf numFmtId="0" fontId="41" fillId="19" borderId="7" xfId="57" applyFont="1" applyFill="1" applyBorder="1" applyAlignment="1">
      <alignment horizontal="left" vertical="center" wrapText="1"/>
    </xf>
    <xf numFmtId="0" fontId="41" fillId="19" borderId="8" xfId="57" applyFont="1" applyFill="1" applyBorder="1" applyAlignment="1">
      <alignment horizontal="left" vertical="center" wrapText="1"/>
    </xf>
    <xf numFmtId="0" fontId="41" fillId="18" borderId="14" xfId="85" applyFont="1" applyFill="1" applyBorder="1" applyAlignment="1">
      <alignment horizontal="left" vertical="center" wrapText="1"/>
    </xf>
    <xf numFmtId="0" fontId="41" fillId="0" borderId="7" xfId="57" applyFont="1" applyFill="1" applyBorder="1" applyAlignment="1">
      <alignment horizontal="left" vertical="center" wrapText="1"/>
    </xf>
    <xf numFmtId="1" fontId="40" fillId="0" borderId="9" xfId="47" applyNumberFormat="1" applyFont="1" applyFill="1" applyBorder="1" applyAlignment="1">
      <alignment horizontal="center" vertical="center"/>
    </xf>
    <xf numFmtId="49" fontId="41" fillId="18" borderId="9" xfId="85" applyNumberFormat="1" applyFont="1" applyFill="1" applyBorder="1" applyAlignment="1">
      <alignment horizontal="center" vertical="center" wrapText="1"/>
    </xf>
    <xf numFmtId="0" fontId="21" fillId="18" borderId="17" xfId="57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76" fillId="0" borderId="0" xfId="0" applyFont="1" applyAlignment="1"/>
    <xf numFmtId="1" fontId="28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9" fillId="18" borderId="7" xfId="89" applyFont="1" applyFill="1" applyBorder="1" applyAlignment="1">
      <alignment horizontal="left" vertical="center" wrapText="1"/>
    </xf>
    <xf numFmtId="0" fontId="29" fillId="0" borderId="7" xfId="89" applyFont="1" applyFill="1" applyBorder="1" applyAlignment="1">
      <alignment horizontal="left" vertical="center" wrapText="1"/>
    </xf>
    <xf numFmtId="0" fontId="29" fillId="19" borderId="7" xfId="57" applyFont="1" applyFill="1" applyBorder="1" applyAlignment="1">
      <alignment horizontal="left" vertical="center" wrapText="1"/>
    </xf>
    <xf numFmtId="0" fontId="29" fillId="0" borderId="8" xfId="57" applyFont="1" applyFill="1" applyBorder="1" applyAlignment="1">
      <alignment horizontal="left" vertical="center" wrapText="1"/>
    </xf>
    <xf numFmtId="0" fontId="29" fillId="18" borderId="8" xfId="57" applyFont="1" applyFill="1" applyBorder="1" applyAlignment="1">
      <alignment horizontal="left" vertical="center" wrapText="1"/>
    </xf>
    <xf numFmtId="0" fontId="29" fillId="0" borderId="36" xfId="0" applyFont="1" applyFill="1" applyBorder="1" applyAlignment="1">
      <alignment horizontal="left" vertical="center" wrapText="1"/>
    </xf>
    <xf numFmtId="1" fontId="32" fillId="18" borderId="7" xfId="47" applyNumberFormat="1" applyFont="1" applyFill="1" applyBorder="1" applyAlignment="1">
      <alignment horizontal="left" vertical="top" wrapText="1"/>
    </xf>
    <xf numFmtId="49" fontId="29" fillId="0" borderId="36" xfId="0" applyNumberFormat="1" applyFont="1" applyFill="1" applyBorder="1"/>
    <xf numFmtId="1" fontId="29" fillId="0" borderId="7" xfId="0" applyNumberFormat="1" applyFont="1" applyBorder="1" applyAlignment="1">
      <alignment horizontal="center"/>
    </xf>
    <xf numFmtId="1" fontId="29" fillId="0" borderId="7" xfId="0" applyNumberFormat="1" applyFont="1" applyFill="1" applyBorder="1" applyAlignment="1">
      <alignment horizontal="center"/>
    </xf>
    <xf numFmtId="49" fontId="29" fillId="0" borderId="30" xfId="0" applyNumberFormat="1" applyFont="1" applyBorder="1"/>
    <xf numFmtId="1" fontId="29" fillId="0" borderId="31" xfId="0" applyNumberFormat="1" applyFont="1" applyBorder="1" applyAlignment="1">
      <alignment horizontal="center"/>
    </xf>
    <xf numFmtId="1" fontId="29" fillId="0" borderId="31" xfId="0" applyNumberFormat="1" applyFont="1" applyFill="1" applyBorder="1" applyAlignment="1">
      <alignment horizontal="center"/>
    </xf>
    <xf numFmtId="164" fontId="29" fillId="18" borderId="29" xfId="0" applyNumberFormat="1" applyFont="1" applyFill="1" applyBorder="1" applyAlignment="1">
      <alignment horizontal="center" vertical="center"/>
    </xf>
    <xf numFmtId="164" fontId="29" fillId="0" borderId="32" xfId="0" applyNumberFormat="1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 wrapText="1"/>
    </xf>
    <xf numFmtId="16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1" fontId="29" fillId="19" borderId="7" xfId="0" applyNumberFormat="1" applyFont="1" applyFill="1" applyBorder="1" applyAlignment="1">
      <alignment horizontal="left" vertical="center" wrapText="1"/>
    </xf>
    <xf numFmtId="0" fontId="29" fillId="19" borderId="7" xfId="0" applyFont="1" applyFill="1" applyBorder="1" applyAlignment="1">
      <alignment horizontal="left" vertical="center" wrapText="1"/>
    </xf>
    <xf numFmtId="0" fontId="29" fillId="18" borderId="7" xfId="91" applyFont="1" applyFill="1" applyBorder="1" applyAlignment="1">
      <alignment horizontal="left" vertical="center" wrapText="1"/>
    </xf>
    <xf numFmtId="0" fontId="29" fillId="0" borderId="7" xfId="91" applyFont="1" applyFill="1" applyBorder="1" applyAlignment="1">
      <alignment horizontal="left" vertical="center" wrapText="1"/>
    </xf>
    <xf numFmtId="1" fontId="29" fillId="0" borderId="7" xfId="0" applyNumberFormat="1" applyFont="1" applyBorder="1" applyAlignment="1">
      <alignment vertical="center" wrapText="1"/>
    </xf>
    <xf numFmtId="0" fontId="29" fillId="18" borderId="7" xfId="0" applyFont="1" applyFill="1" applyBorder="1" applyAlignment="1">
      <alignment vertical="center" wrapText="1"/>
    </xf>
    <xf numFmtId="1" fontId="21" fillId="0" borderId="8" xfId="0" applyNumberFormat="1" applyFont="1" applyFill="1" applyBorder="1" applyAlignment="1">
      <alignment horizontal="left" vertical="center"/>
    </xf>
    <xf numFmtId="1" fontId="41" fillId="0" borderId="14" xfId="0" applyNumberFormat="1" applyFont="1" applyBorder="1" applyAlignment="1">
      <alignment horizontal="left" vertical="center" wrapText="1"/>
    </xf>
    <xf numFmtId="1" fontId="21" fillId="0" borderId="8" xfId="0" applyNumberFormat="1" applyFont="1" applyBorder="1" applyAlignment="1">
      <alignment horizontal="left" vertical="center"/>
    </xf>
    <xf numFmtId="1" fontId="28" fillId="0" borderId="15" xfId="0" applyNumberFormat="1" applyFont="1" applyBorder="1" applyAlignment="1">
      <alignment horizontal="left" vertical="center" wrapText="1"/>
    </xf>
    <xf numFmtId="1" fontId="29" fillId="0" borderId="48" xfId="0" applyNumberFormat="1" applyFont="1" applyBorder="1" applyAlignment="1">
      <alignment vertical="center" wrapText="1"/>
    </xf>
    <xf numFmtId="0" fontId="29" fillId="18" borderId="13" xfId="85" applyFont="1" applyFill="1" applyBorder="1" applyAlignment="1">
      <alignment vertical="center" wrapText="1"/>
    </xf>
    <xf numFmtId="164" fontId="28" fillId="18" borderId="16" xfId="0" applyNumberFormat="1" applyFont="1" applyFill="1" applyBorder="1" applyAlignment="1">
      <alignment horizontal="center" vertical="center"/>
    </xf>
    <xf numFmtId="1" fontId="28" fillId="18" borderId="42" xfId="0" applyNumberFormat="1" applyFont="1" applyFill="1" applyBorder="1" applyAlignment="1">
      <alignment horizontal="center" vertical="center"/>
    </xf>
    <xf numFmtId="164" fontId="28" fillId="18" borderId="33" xfId="0" applyNumberFormat="1" applyFont="1" applyFill="1" applyBorder="1" applyAlignment="1">
      <alignment horizontal="center" vertical="center"/>
    </xf>
    <xf numFmtId="1" fontId="28" fillId="18" borderId="35" xfId="0" applyNumberFormat="1" applyFont="1" applyFill="1" applyBorder="1" applyAlignment="1">
      <alignment horizontal="center" vertical="center"/>
    </xf>
    <xf numFmtId="0" fontId="41" fillId="0" borderId="0" xfId="0" applyFont="1" applyFill="1"/>
    <xf numFmtId="1" fontId="41" fillId="0" borderId="0" xfId="0" applyNumberFormat="1" applyFont="1" applyFill="1"/>
    <xf numFmtId="164" fontId="41" fillId="0" borderId="0" xfId="0" applyNumberFormat="1" applyFont="1"/>
    <xf numFmtId="0" fontId="29" fillId="0" borderId="8" xfId="0" applyFont="1" applyFill="1" applyBorder="1" applyAlignment="1">
      <alignment vertical="top" wrapText="1"/>
    </xf>
    <xf numFmtId="0" fontId="28" fillId="0" borderId="8" xfId="0" applyFont="1" applyFill="1" applyBorder="1" applyAlignment="1">
      <alignment vertical="top" wrapText="1"/>
    </xf>
    <xf numFmtId="0" fontId="21" fillId="0" borderId="8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left" wrapText="1"/>
    </xf>
    <xf numFmtId="0" fontId="28" fillId="0" borderId="8" xfId="0" applyFont="1" applyFill="1" applyBorder="1" applyAlignment="1">
      <alignment horizontal="left"/>
    </xf>
    <xf numFmtId="0" fontId="29" fillId="0" borderId="8" xfId="0" applyFont="1" applyFill="1" applyBorder="1" applyAlignment="1">
      <alignment horizontal="left"/>
    </xf>
    <xf numFmtId="0" fontId="33" fillId="0" borderId="8" xfId="0" applyFont="1" applyFill="1" applyBorder="1" applyAlignment="1">
      <alignment horizontal="center"/>
    </xf>
    <xf numFmtId="0" fontId="28" fillId="0" borderId="8" xfId="0" applyFont="1" applyFill="1" applyBorder="1" applyAlignment="1">
      <alignment horizontal="center"/>
    </xf>
    <xf numFmtId="0" fontId="33" fillId="0" borderId="8" xfId="0" applyFont="1" applyFill="1" applyBorder="1" applyAlignment="1">
      <alignment horizontal="center" wrapText="1"/>
    </xf>
    <xf numFmtId="0" fontId="76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0" fontId="80" fillId="0" borderId="0" xfId="0" applyFont="1" applyAlignment="1">
      <alignment horizontal="left"/>
    </xf>
    <xf numFmtId="0" fontId="79" fillId="0" borderId="8" xfId="91" applyFont="1" applyFill="1" applyBorder="1" applyAlignment="1"/>
    <xf numFmtId="3" fontId="28" fillId="0" borderId="7" xfId="0" applyNumberFormat="1" applyFont="1" applyFill="1" applyBorder="1" applyAlignment="1">
      <alignment horizontal="right" vertical="center"/>
    </xf>
    <xf numFmtId="166" fontId="28" fillId="0" borderId="7" xfId="0" applyNumberFormat="1" applyFont="1" applyFill="1" applyBorder="1" applyAlignment="1">
      <alignment horizontal="right" vertical="center"/>
    </xf>
    <xf numFmtId="3" fontId="28" fillId="0" borderId="9" xfId="0" applyNumberFormat="1" applyFont="1" applyFill="1" applyBorder="1" applyAlignment="1">
      <alignment horizontal="right" vertical="center"/>
    </xf>
    <xf numFmtId="0" fontId="32" fillId="0" borderId="8" xfId="91" applyFont="1" applyFill="1" applyBorder="1" applyAlignment="1"/>
    <xf numFmtId="3" fontId="29" fillId="0" borderId="7" xfId="0" applyNumberFormat="1" applyFont="1" applyFill="1" applyBorder="1" applyAlignment="1">
      <alignment horizontal="right" vertical="center"/>
    </xf>
    <xf numFmtId="166" fontId="29" fillId="0" borderId="7" xfId="0" applyNumberFormat="1" applyFont="1" applyFill="1" applyBorder="1" applyAlignment="1">
      <alignment horizontal="right" vertical="center"/>
    </xf>
    <xf numFmtId="3" fontId="29" fillId="0" borderId="9" xfId="0" applyNumberFormat="1" applyFont="1" applyFill="1" applyBorder="1" applyAlignment="1">
      <alignment horizontal="right" vertical="center"/>
    </xf>
    <xf numFmtId="0" fontId="32" fillId="0" borderId="8" xfId="91" applyFont="1" applyFill="1" applyBorder="1" applyAlignment="1">
      <alignment wrapText="1"/>
    </xf>
    <xf numFmtId="3" fontId="29" fillId="0" borderId="7" xfId="0" applyNumberFormat="1" applyFont="1" applyFill="1" applyBorder="1" applyAlignment="1">
      <alignment horizontal="righ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7" fillId="0" borderId="7" xfId="92" applyBorder="1" applyAlignment="1">
      <alignment wrapText="1"/>
    </xf>
    <xf numFmtId="0" fontId="18" fillId="0" borderId="8" xfId="0" applyFont="1" applyFill="1" applyBorder="1" applyAlignment="1">
      <alignment horizontal="left" vertical="center" wrapText="1"/>
    </xf>
    <xf numFmtId="0" fontId="0" fillId="0" borderId="8" xfId="0" applyFill="1" applyBorder="1"/>
    <xf numFmtId="3" fontId="0" fillId="0" borderId="7" xfId="0" applyNumberFormat="1" applyFill="1" applyBorder="1" applyAlignment="1">
      <alignment horizontal="right"/>
    </xf>
    <xf numFmtId="166" fontId="0" fillId="0" borderId="7" xfId="0" applyNumberFormat="1" applyFill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0" fontId="34" fillId="0" borderId="0" xfId="0" applyFont="1" applyFill="1"/>
    <xf numFmtId="165" fontId="7" fillId="0" borderId="7" xfId="93" applyNumberFormat="1" applyBorder="1"/>
    <xf numFmtId="3" fontId="0" fillId="0" borderId="7" xfId="0" applyNumberFormat="1" applyFont="1" applyFill="1" applyBorder="1" applyAlignment="1">
      <alignment horizontal="right"/>
    </xf>
    <xf numFmtId="3" fontId="0" fillId="0" borderId="21" xfId="0" applyNumberFormat="1" applyFont="1" applyFill="1" applyBorder="1" applyAlignment="1">
      <alignment horizontal="right"/>
    </xf>
    <xf numFmtId="166" fontId="28" fillId="0" borderId="9" xfId="0" applyNumberFormat="1" applyFont="1" applyFill="1" applyBorder="1" applyAlignment="1">
      <alignment horizontal="right" vertical="center"/>
    </xf>
    <xf numFmtId="164" fontId="81" fillId="19" borderId="0" xfId="0" applyNumberFormat="1" applyFont="1" applyFill="1"/>
    <xf numFmtId="3" fontId="17" fillId="0" borderId="7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7" fillId="0" borderId="7" xfId="0" applyNumberFormat="1" applyFont="1" applyFill="1" applyBorder="1" applyAlignment="1">
      <alignment horizontal="righ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77" fillId="0" borderId="7" xfId="0" applyNumberFormat="1" applyFont="1" applyBorder="1" applyAlignment="1">
      <alignment horizontal="right" vertical="center" wrapText="1"/>
    </xf>
    <xf numFmtId="3" fontId="77" fillId="0" borderId="9" xfId="0" applyNumberFormat="1" applyFont="1" applyBorder="1" applyAlignment="1">
      <alignment horizontal="right" vertical="center" wrapText="1"/>
    </xf>
    <xf numFmtId="3" fontId="33" fillId="0" borderId="7" xfId="0" applyNumberFormat="1" applyFont="1" applyBorder="1" applyAlignment="1">
      <alignment horizontal="right" vertical="center" wrapText="1"/>
    </xf>
    <xf numFmtId="3" fontId="33" fillId="0" borderId="9" xfId="0" applyNumberFormat="1" applyFont="1" applyBorder="1" applyAlignment="1">
      <alignment horizontal="right" vertical="center" wrapText="1"/>
    </xf>
    <xf numFmtId="3" fontId="24" fillId="0" borderId="8" xfId="0" applyNumberFormat="1" applyFont="1" applyBorder="1" applyAlignment="1">
      <alignment horizontal="right" vertical="center" wrapText="1"/>
    </xf>
    <xf numFmtId="3" fontId="33" fillId="0" borderId="40" xfId="0" applyNumberFormat="1" applyFont="1" applyBorder="1" applyAlignment="1">
      <alignment horizontal="right" vertical="center" wrapText="1"/>
    </xf>
    <xf numFmtId="3" fontId="33" fillId="0" borderId="41" xfId="0" applyNumberFormat="1" applyFont="1" applyBorder="1" applyAlignment="1">
      <alignment horizontal="right" vertical="center" wrapText="1"/>
    </xf>
    <xf numFmtId="0" fontId="81" fillId="0" borderId="0" xfId="0" applyFont="1" applyAlignment="1">
      <alignment wrapText="1"/>
    </xf>
    <xf numFmtId="1" fontId="82" fillId="0" borderId="0" xfId="0" applyNumberFormat="1" applyFont="1" applyAlignment="1">
      <alignment horizontal="center"/>
    </xf>
    <xf numFmtId="1" fontId="81" fillId="0" borderId="0" xfId="0" applyNumberFormat="1" applyFont="1"/>
    <xf numFmtId="164" fontId="81" fillId="0" borderId="0" xfId="0" applyNumberFormat="1" applyFont="1" applyFill="1"/>
    <xf numFmtId="1" fontId="81" fillId="0" borderId="0" xfId="0" applyNumberFormat="1" applyFont="1" applyFill="1" applyAlignment="1">
      <alignment vertical="center"/>
    </xf>
    <xf numFmtId="1" fontId="83" fillId="0" borderId="0" xfId="0" applyNumberFormat="1" applyFont="1" applyFill="1" applyAlignment="1">
      <alignment vertical="center"/>
    </xf>
    <xf numFmtId="164" fontId="81" fillId="0" borderId="0" xfId="0" applyNumberFormat="1" applyFont="1" applyFill="1" applyAlignment="1">
      <alignment vertical="center"/>
    </xf>
    <xf numFmtId="1" fontId="84" fillId="19" borderId="0" xfId="0" applyNumberFormat="1" applyFont="1" applyFill="1"/>
    <xf numFmtId="164" fontId="84" fillId="0" borderId="0" xfId="0" applyNumberFormat="1" applyFont="1"/>
    <xf numFmtId="0" fontId="84" fillId="0" borderId="0" xfId="0" applyFont="1"/>
    <xf numFmtId="0" fontId="44" fillId="0" borderId="0" xfId="0" applyFont="1" applyFill="1" applyAlignment="1">
      <alignment horizontal="center" wrapText="1"/>
    </xf>
    <xf numFmtId="164" fontId="46" fillId="0" borderId="0" xfId="59" applyNumberFormat="1" applyFont="1" applyFill="1" applyAlignment="1">
      <alignment horizontal="center"/>
    </xf>
    <xf numFmtId="1" fontId="33" fillId="18" borderId="40" xfId="0" applyNumberFormat="1" applyFont="1" applyFill="1" applyBorder="1" applyAlignment="1" applyProtection="1">
      <alignment horizontal="center" vertical="center" wrapText="1"/>
    </xf>
    <xf numFmtId="164" fontId="33" fillId="0" borderId="40" xfId="0" applyNumberFormat="1" applyFont="1" applyFill="1" applyBorder="1" applyAlignment="1" applyProtection="1">
      <alignment horizontal="center" vertical="center" wrapText="1"/>
    </xf>
    <xf numFmtId="1" fontId="33" fillId="0" borderId="40" xfId="0" applyNumberFormat="1" applyFont="1" applyFill="1" applyBorder="1" applyAlignment="1" applyProtection="1">
      <alignment horizontal="center" vertical="center" wrapText="1"/>
    </xf>
    <xf numFmtId="1" fontId="85" fillId="18" borderId="40" xfId="0" applyNumberFormat="1" applyFont="1" applyFill="1" applyBorder="1" applyAlignment="1" applyProtection="1">
      <alignment horizontal="center" vertical="center" wrapText="1"/>
    </xf>
    <xf numFmtId="164" fontId="33" fillId="18" borderId="41" xfId="0" applyNumberFormat="1" applyFont="1" applyFill="1" applyBorder="1" applyAlignment="1" applyProtection="1">
      <alignment horizontal="center" vertical="center" wrapText="1"/>
    </xf>
    <xf numFmtId="0" fontId="71" fillId="0" borderId="36" xfId="0" applyFont="1" applyBorder="1"/>
    <xf numFmtId="0" fontId="71" fillId="0" borderId="22" xfId="0" applyFont="1" applyBorder="1" applyAlignment="1">
      <alignment wrapText="1"/>
    </xf>
    <xf numFmtId="3" fontId="71" fillId="0" borderId="22" xfId="0" applyNumberFormat="1" applyFont="1" applyBorder="1"/>
    <xf numFmtId="166" fontId="71" fillId="0" borderId="22" xfId="0" applyNumberFormat="1" applyFont="1" applyFill="1" applyBorder="1"/>
    <xf numFmtId="3" fontId="71" fillId="0" borderId="22" xfId="59" applyNumberFormat="1" applyFont="1" applyFill="1" applyBorder="1"/>
    <xf numFmtId="166" fontId="71" fillId="0" borderId="22" xfId="59" applyNumberFormat="1" applyFont="1" applyFill="1" applyBorder="1"/>
    <xf numFmtId="3" fontId="71" fillId="0" borderId="22" xfId="0" applyNumberFormat="1" applyFont="1" applyFill="1" applyBorder="1"/>
    <xf numFmtId="3" fontId="35" fillId="0" borderId="22" xfId="0" applyNumberFormat="1" applyFont="1" applyFill="1" applyBorder="1"/>
    <xf numFmtId="166" fontId="71" fillId="0" borderId="38" xfId="0" applyNumberFormat="1" applyFont="1" applyFill="1" applyBorder="1"/>
    <xf numFmtId="1" fontId="46" fillId="0" borderId="0" xfId="0" applyNumberFormat="1" applyFont="1"/>
    <xf numFmtId="0" fontId="71" fillId="0" borderId="8" xfId="0" applyFont="1" applyBorder="1"/>
    <xf numFmtId="0" fontId="71" fillId="0" borderId="7" xfId="0" applyFont="1" applyBorder="1" applyAlignment="1">
      <alignment wrapText="1"/>
    </xf>
    <xf numFmtId="3" fontId="71" fillId="0" borderId="7" xfId="0" applyNumberFormat="1" applyFont="1" applyBorder="1"/>
    <xf numFmtId="166" fontId="71" fillId="0" borderId="7" xfId="0" applyNumberFormat="1" applyFont="1" applyFill="1" applyBorder="1"/>
    <xf numFmtId="3" fontId="71" fillId="0" borderId="7" xfId="0" applyNumberFormat="1" applyFont="1" applyFill="1" applyBorder="1"/>
    <xf numFmtId="3" fontId="71" fillId="0" borderId="7" xfId="59" applyNumberFormat="1" applyFont="1" applyFill="1" applyBorder="1"/>
    <xf numFmtId="166" fontId="71" fillId="0" borderId="7" xfId="59" applyNumberFormat="1" applyFont="1" applyFill="1" applyBorder="1"/>
    <xf numFmtId="3" fontId="35" fillId="0" borderId="7" xfId="0" applyNumberFormat="1" applyFont="1" applyFill="1" applyBorder="1"/>
    <xf numFmtId="166" fontId="71" fillId="0" borderId="9" xfId="0" applyNumberFormat="1" applyFont="1" applyFill="1" applyBorder="1"/>
    <xf numFmtId="0" fontId="71" fillId="0" borderId="8" xfId="0" applyFont="1" applyFill="1" applyBorder="1"/>
    <xf numFmtId="0" fontId="71" fillId="0" borderId="7" xfId="0" applyFont="1" applyFill="1" applyBorder="1" applyAlignment="1">
      <alignment wrapText="1"/>
    </xf>
    <xf numFmtId="0" fontId="35" fillId="0" borderId="8" xfId="0" applyFont="1" applyBorder="1"/>
    <xf numFmtId="0" fontId="35" fillId="0" borderId="7" xfId="0" applyFont="1" applyBorder="1" applyAlignment="1">
      <alignment wrapText="1"/>
    </xf>
    <xf numFmtId="3" fontId="35" fillId="0" borderId="7" xfId="0" applyNumberFormat="1" applyFont="1" applyBorder="1"/>
    <xf numFmtId="166" fontId="35" fillId="0" borderId="7" xfId="0" applyNumberFormat="1" applyFont="1" applyFill="1" applyBorder="1"/>
    <xf numFmtId="3" fontId="37" fillId="0" borderId="7" xfId="0" applyNumberFormat="1" applyFont="1" applyFill="1" applyBorder="1"/>
    <xf numFmtId="0" fontId="35" fillId="0" borderId="8" xfId="0" applyFont="1" applyFill="1" applyBorder="1" applyAlignment="1">
      <alignment horizontal="right" wrapText="1"/>
    </xf>
    <xf numFmtId="0" fontId="35" fillId="0" borderId="7" xfId="0" applyFont="1" applyFill="1" applyBorder="1" applyAlignment="1">
      <alignment wrapText="1"/>
    </xf>
    <xf numFmtId="0" fontId="33" fillId="0" borderId="8" xfId="0" applyFont="1" applyBorder="1"/>
    <xf numFmtId="0" fontId="33" fillId="0" borderId="7" xfId="0" applyFont="1" applyBorder="1" applyAlignment="1">
      <alignment wrapText="1"/>
    </xf>
    <xf numFmtId="3" fontId="33" fillId="0" borderId="7" xfId="0" applyNumberFormat="1" applyFont="1" applyBorder="1"/>
    <xf numFmtId="3" fontId="33" fillId="0" borderId="7" xfId="0" applyNumberFormat="1" applyFont="1" applyFill="1" applyBorder="1"/>
    <xf numFmtId="166" fontId="33" fillId="0" borderId="7" xfId="0" applyNumberFormat="1" applyFont="1" applyFill="1" applyBorder="1"/>
    <xf numFmtId="3" fontId="37" fillId="0" borderId="7" xfId="59" applyNumberFormat="1" applyFont="1" applyFill="1" applyBorder="1"/>
    <xf numFmtId="166" fontId="37" fillId="0" borderId="7" xfId="59" applyNumberFormat="1" applyFont="1" applyFill="1" applyBorder="1"/>
    <xf numFmtId="3" fontId="37" fillId="0" borderId="7" xfId="0" applyNumberFormat="1" applyFont="1" applyBorder="1"/>
    <xf numFmtId="166" fontId="37" fillId="0" borderId="9" xfId="0" applyNumberFormat="1" applyFont="1" applyFill="1" applyBorder="1"/>
    <xf numFmtId="166" fontId="71" fillId="0" borderId="7" xfId="0" applyNumberFormat="1" applyFont="1" applyBorder="1"/>
    <xf numFmtId="0" fontId="37" fillId="0" borderId="8" xfId="0" applyFont="1" applyBorder="1"/>
    <xf numFmtId="0" fontId="37" fillId="0" borderId="7" xfId="0" applyFont="1" applyBorder="1" applyAlignment="1">
      <alignment wrapText="1"/>
    </xf>
    <xf numFmtId="166" fontId="37" fillId="0" borderId="7" xfId="0" applyNumberFormat="1" applyFont="1" applyFill="1" applyBorder="1"/>
    <xf numFmtId="1" fontId="48" fillId="0" borderId="0" xfId="0" applyNumberFormat="1" applyFont="1"/>
    <xf numFmtId="0" fontId="35" fillId="0" borderId="8" xfId="0" applyFont="1" applyFill="1" applyBorder="1"/>
    <xf numFmtId="166" fontId="33" fillId="0" borderId="7" xfId="0" applyNumberFormat="1" applyFont="1" applyBorder="1"/>
    <xf numFmtId="166" fontId="33" fillId="0" borderId="9" xfId="0" applyNumberFormat="1" applyFont="1" applyBorder="1"/>
    <xf numFmtId="166" fontId="35" fillId="0" borderId="7" xfId="0" applyNumberFormat="1" applyFont="1" applyBorder="1"/>
    <xf numFmtId="0" fontId="35" fillId="0" borderId="8" xfId="0" applyFont="1" applyBorder="1" applyAlignment="1">
      <alignment vertical="center"/>
    </xf>
    <xf numFmtId="0" fontId="35" fillId="0" borderId="7" xfId="0" applyFont="1" applyBorder="1" applyAlignment="1">
      <alignment vertical="center" wrapText="1"/>
    </xf>
    <xf numFmtId="3" fontId="35" fillId="0" borderId="7" xfId="0" applyNumberFormat="1" applyFont="1" applyBorder="1" applyAlignment="1">
      <alignment vertical="center"/>
    </xf>
    <xf numFmtId="166" fontId="35" fillId="0" borderId="7" xfId="0" applyNumberFormat="1" applyFont="1" applyFill="1" applyBorder="1" applyAlignment="1">
      <alignment vertical="center"/>
    </xf>
    <xf numFmtId="3" fontId="35" fillId="0" borderId="7" xfId="0" applyNumberFormat="1" applyFont="1" applyFill="1" applyBorder="1" applyAlignment="1">
      <alignment vertical="center"/>
    </xf>
    <xf numFmtId="3" fontId="37" fillId="0" borderId="7" xfId="0" applyNumberFormat="1" applyFont="1" applyFill="1" applyBorder="1" applyAlignment="1">
      <alignment vertical="center"/>
    </xf>
    <xf numFmtId="3" fontId="71" fillId="0" borderId="7" xfId="59" applyNumberFormat="1" applyFont="1" applyFill="1" applyBorder="1" applyAlignment="1">
      <alignment vertical="center"/>
    </xf>
    <xf numFmtId="166" fontId="71" fillId="0" borderId="7" xfId="59" applyNumberFormat="1" applyFont="1" applyFill="1" applyBorder="1" applyAlignment="1">
      <alignment vertical="center"/>
    </xf>
    <xf numFmtId="3" fontId="37" fillId="0" borderId="7" xfId="0" applyNumberFormat="1" applyFont="1" applyBorder="1" applyAlignment="1">
      <alignment vertical="center"/>
    </xf>
    <xf numFmtId="3" fontId="71" fillId="0" borderId="7" xfId="0" applyNumberFormat="1" applyFont="1" applyBorder="1" applyAlignment="1">
      <alignment vertical="center"/>
    </xf>
    <xf numFmtId="166" fontId="71" fillId="0" borderId="9" xfId="0" applyNumberFormat="1" applyFont="1" applyFill="1" applyBorder="1" applyAlignment="1">
      <alignment vertical="center"/>
    </xf>
    <xf numFmtId="0" fontId="71" fillId="0" borderId="8" xfId="59" applyFont="1" applyFill="1" applyBorder="1"/>
    <xf numFmtId="0" fontId="86" fillId="0" borderId="8" xfId="59" applyFont="1" applyFill="1" applyBorder="1"/>
    <xf numFmtId="3" fontId="86" fillId="0" borderId="7" xfId="59" applyNumberFormat="1" applyFont="1" applyFill="1" applyBorder="1"/>
    <xf numFmtId="0" fontId="86" fillId="0" borderId="8" xfId="59" applyFont="1" applyFill="1" applyBorder="1" applyAlignment="1">
      <alignment vertical="center"/>
    </xf>
    <xf numFmtId="3" fontId="86" fillId="0" borderId="7" xfId="59" applyNumberFormat="1" applyFont="1" applyFill="1" applyBorder="1" applyAlignment="1">
      <alignment vertical="center"/>
    </xf>
    <xf numFmtId="3" fontId="37" fillId="0" borderId="7" xfId="59" applyNumberFormat="1" applyFont="1" applyFill="1" applyBorder="1" applyAlignment="1">
      <alignment vertical="center"/>
    </xf>
    <xf numFmtId="0" fontId="71" fillId="0" borderId="8" xfId="0" applyFont="1" applyFill="1" applyBorder="1" applyAlignment="1">
      <alignment vertical="center"/>
    </xf>
    <xf numFmtId="0" fontId="71" fillId="0" borderId="7" xfId="0" applyFont="1" applyFill="1" applyBorder="1" applyAlignment="1">
      <alignment vertical="center" wrapText="1"/>
    </xf>
    <xf numFmtId="3" fontId="71" fillId="0" borderId="7" xfId="0" applyNumberFormat="1" applyFont="1" applyFill="1" applyBorder="1" applyAlignment="1">
      <alignment vertical="center"/>
    </xf>
    <xf numFmtId="166" fontId="71" fillId="0" borderId="7" xfId="0" applyNumberFormat="1" applyFont="1" applyFill="1" applyBorder="1" applyAlignment="1">
      <alignment vertical="center"/>
    </xf>
    <xf numFmtId="0" fontId="71" fillId="0" borderId="8" xfId="0" applyFont="1" applyBorder="1" applyAlignment="1">
      <alignment vertical="center"/>
    </xf>
    <xf numFmtId="0" fontId="71" fillId="0" borderId="7" xfId="0" applyFont="1" applyBorder="1" applyAlignment="1">
      <alignment vertical="center" wrapText="1"/>
    </xf>
    <xf numFmtId="0" fontId="71" fillId="0" borderId="8" xfId="59" applyFont="1" applyFill="1" applyBorder="1" applyAlignment="1">
      <alignment vertical="center"/>
    </xf>
    <xf numFmtId="3" fontId="71" fillId="0" borderId="7" xfId="90" applyNumberFormat="1" applyFont="1" applyFill="1" applyBorder="1" applyAlignment="1">
      <alignment vertical="center"/>
    </xf>
    <xf numFmtId="0" fontId="37" fillId="0" borderId="8" xfId="59" applyFont="1" applyFill="1" applyBorder="1" applyAlignment="1">
      <alignment vertical="center"/>
    </xf>
    <xf numFmtId="0" fontId="37" fillId="0" borderId="7" xfId="0" applyFont="1" applyBorder="1" applyAlignment="1">
      <alignment vertical="center" wrapText="1"/>
    </xf>
    <xf numFmtId="166" fontId="37" fillId="0" borderId="7" xfId="0" applyNumberFormat="1" applyFont="1" applyFill="1" applyBorder="1" applyAlignment="1">
      <alignment vertical="center"/>
    </xf>
    <xf numFmtId="0" fontId="71" fillId="0" borderId="8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/>
    </xf>
    <xf numFmtId="166" fontId="37" fillId="0" borderId="9" xfId="0" applyNumberFormat="1" applyFont="1" applyFill="1" applyBorder="1" applyAlignment="1">
      <alignment vertical="center"/>
    </xf>
    <xf numFmtId="0" fontId="86" fillId="0" borderId="8" xfId="64" applyFont="1" applyBorder="1" applyAlignment="1">
      <alignment vertical="center"/>
    </xf>
    <xf numFmtId="166" fontId="37" fillId="0" borderId="21" xfId="0" applyNumberFormat="1" applyFont="1" applyFill="1" applyBorder="1" applyAlignment="1">
      <alignment vertical="center"/>
    </xf>
    <xf numFmtId="0" fontId="35" fillId="0" borderId="7" xfId="59" applyFont="1" applyBorder="1" applyAlignment="1">
      <alignment vertical="center" wrapText="1"/>
    </xf>
    <xf numFmtId="0" fontId="86" fillId="0" borderId="7" xfId="59" applyFont="1" applyBorder="1" applyAlignment="1">
      <alignment vertical="center" wrapText="1"/>
    </xf>
    <xf numFmtId="166" fontId="37" fillId="0" borderId="7" xfId="59" applyNumberFormat="1" applyFont="1" applyFill="1" applyBorder="1" applyAlignment="1">
      <alignment vertical="center"/>
    </xf>
    <xf numFmtId="165" fontId="6" fillId="0" borderId="7" xfId="94" applyNumberFormat="1" applyBorder="1"/>
    <xf numFmtId="0" fontId="35" fillId="0" borderId="13" xfId="0" applyFont="1" applyBorder="1" applyAlignment="1">
      <alignment vertical="center"/>
    </xf>
    <xf numFmtId="0" fontId="35" fillId="0" borderId="16" xfId="0" applyFont="1" applyBorder="1" applyAlignment="1">
      <alignment vertical="center" wrapText="1"/>
    </xf>
    <xf numFmtId="3" fontId="37" fillId="0" borderId="16" xfId="0" applyNumberFormat="1" applyFont="1" applyBorder="1" applyAlignment="1">
      <alignment vertical="center"/>
    </xf>
    <xf numFmtId="3" fontId="35" fillId="0" borderId="16" xfId="0" applyNumberFormat="1" applyFont="1" applyBorder="1" applyAlignment="1">
      <alignment vertical="center"/>
    </xf>
    <xf numFmtId="166" fontId="35" fillId="0" borderId="16" xfId="0" applyNumberFormat="1" applyFont="1" applyFill="1" applyBorder="1" applyAlignment="1">
      <alignment vertical="center"/>
    </xf>
    <xf numFmtId="3" fontId="35" fillId="0" borderId="16" xfId="0" applyNumberFormat="1" applyFont="1" applyFill="1" applyBorder="1" applyAlignment="1">
      <alignment vertical="center"/>
    </xf>
    <xf numFmtId="3" fontId="37" fillId="0" borderId="16" xfId="0" applyNumberFormat="1" applyFont="1" applyFill="1" applyBorder="1" applyAlignment="1">
      <alignment vertical="center"/>
    </xf>
    <xf numFmtId="3" fontId="71" fillId="0" borderId="16" xfId="59" applyNumberFormat="1" applyFont="1" applyFill="1" applyBorder="1" applyAlignment="1">
      <alignment vertical="center"/>
    </xf>
    <xf numFmtId="166" fontId="71" fillId="0" borderId="16" xfId="59" applyNumberFormat="1" applyFont="1" applyFill="1" applyBorder="1" applyAlignment="1">
      <alignment vertical="center"/>
    </xf>
    <xf numFmtId="3" fontId="71" fillId="0" borderId="16" xfId="0" applyNumberFormat="1" applyFont="1" applyBorder="1" applyAlignment="1">
      <alignment vertical="center"/>
    </xf>
    <xf numFmtId="166" fontId="71" fillId="0" borderId="42" xfId="0" applyNumberFormat="1" applyFont="1" applyFill="1" applyBorder="1" applyAlignment="1">
      <alignment vertical="center"/>
    </xf>
    <xf numFmtId="3" fontId="71" fillId="18" borderId="33" xfId="0" applyNumberFormat="1" applyFont="1" applyFill="1" applyBorder="1" applyAlignment="1">
      <alignment vertical="center"/>
    </xf>
    <xf numFmtId="166" fontId="71" fillId="18" borderId="33" xfId="0" applyNumberFormat="1" applyFont="1" applyFill="1" applyBorder="1" applyAlignment="1">
      <alignment vertical="center"/>
    </xf>
    <xf numFmtId="3" fontId="71" fillId="0" borderId="33" xfId="0" applyNumberFormat="1" applyFont="1" applyFill="1" applyBorder="1" applyAlignment="1">
      <alignment vertical="center"/>
    </xf>
    <xf numFmtId="3" fontId="71" fillId="0" borderId="33" xfId="59" applyNumberFormat="1" applyFont="1" applyFill="1" applyBorder="1" applyAlignment="1">
      <alignment vertical="center"/>
    </xf>
    <xf numFmtId="166" fontId="71" fillId="0" borderId="33" xfId="59" applyNumberFormat="1" applyFont="1" applyFill="1" applyBorder="1" applyAlignment="1">
      <alignment vertical="center"/>
    </xf>
    <xf numFmtId="3" fontId="35" fillId="0" borderId="33" xfId="0" applyNumberFormat="1" applyFont="1" applyFill="1" applyBorder="1" applyAlignment="1">
      <alignment vertical="center"/>
    </xf>
    <xf numFmtId="3" fontId="71" fillId="0" borderId="33" xfId="0" applyNumberFormat="1" applyFont="1" applyBorder="1" applyAlignment="1">
      <alignment vertical="center"/>
    </xf>
    <xf numFmtId="166" fontId="71" fillId="0" borderId="35" xfId="0" applyNumberFormat="1" applyFont="1" applyFill="1" applyBorder="1" applyAlignment="1">
      <alignment vertical="center"/>
    </xf>
    <xf numFmtId="3" fontId="71" fillId="18" borderId="45" xfId="0" applyNumberFormat="1" applyFont="1" applyFill="1" applyBorder="1" applyAlignment="1">
      <alignment vertical="center"/>
    </xf>
    <xf numFmtId="166" fontId="71" fillId="18" borderId="45" xfId="0" applyNumberFormat="1" applyFont="1" applyFill="1" applyBorder="1" applyAlignment="1">
      <alignment vertical="center"/>
    </xf>
    <xf numFmtId="3" fontId="71" fillId="0" borderId="45" xfId="0" applyNumberFormat="1" applyFont="1" applyFill="1" applyBorder="1" applyAlignment="1">
      <alignment vertical="center"/>
    </xf>
    <xf numFmtId="3" fontId="71" fillId="0" borderId="45" xfId="59" applyNumberFormat="1" applyFont="1" applyFill="1" applyBorder="1" applyAlignment="1">
      <alignment vertical="center"/>
    </xf>
    <xf numFmtId="166" fontId="71" fillId="0" borderId="45" xfId="59" applyNumberFormat="1" applyFont="1" applyFill="1" applyBorder="1" applyAlignment="1">
      <alignment vertical="center"/>
    </xf>
    <xf numFmtId="3" fontId="71" fillId="0" borderId="45" xfId="0" applyNumberFormat="1" applyFont="1" applyBorder="1" applyAlignment="1">
      <alignment vertical="center"/>
    </xf>
    <xf numFmtId="166" fontId="71" fillId="0" borderId="47" xfId="0" applyNumberFormat="1" applyFont="1" applyFill="1" applyBorder="1" applyAlignment="1">
      <alignment vertical="center"/>
    </xf>
    <xf numFmtId="1" fontId="40" fillId="0" borderId="0" xfId="0" applyNumberFormat="1" applyFont="1" applyFill="1" applyBorder="1" applyAlignment="1">
      <alignment vertical="center"/>
    </xf>
    <xf numFmtId="164" fontId="40" fillId="0" borderId="0" xfId="59" applyNumberFormat="1" applyFont="1" applyFill="1" applyBorder="1" applyAlignment="1">
      <alignment vertical="center"/>
    </xf>
    <xf numFmtId="0" fontId="87" fillId="0" borderId="0" xfId="0" applyFont="1"/>
    <xf numFmtId="0" fontId="76" fillId="0" borderId="0" xfId="0" applyFont="1"/>
    <xf numFmtId="1" fontId="76" fillId="0" borderId="0" xfId="0" applyNumberFormat="1" applyFont="1"/>
    <xf numFmtId="164" fontId="76" fillId="0" borderId="0" xfId="0" applyNumberFormat="1" applyFont="1" applyFill="1"/>
    <xf numFmtId="1" fontId="76" fillId="0" borderId="0" xfId="0" applyNumberFormat="1" applyFont="1" applyFill="1"/>
    <xf numFmtId="164" fontId="76" fillId="0" borderId="0" xfId="0" applyNumberFormat="1" applyFont="1"/>
    <xf numFmtId="0" fontId="88" fillId="0" borderId="7" xfId="95" quotePrefix="1" applyFont="1" applyBorder="1" applyAlignment="1">
      <alignment vertical="center" wrapText="1"/>
    </xf>
    <xf numFmtId="0" fontId="88" fillId="0" borderId="7" xfId="97" quotePrefix="1" applyFont="1" applyBorder="1" applyAlignment="1">
      <alignment vertical="center" wrapText="1"/>
    </xf>
    <xf numFmtId="0" fontId="88" fillId="0" borderId="7" xfId="98" quotePrefix="1" applyFont="1" applyBorder="1" applyAlignment="1">
      <alignment vertical="center" wrapText="1"/>
    </xf>
    <xf numFmtId="0" fontId="88" fillId="0" borderId="7" xfId="99" quotePrefix="1" applyFont="1" applyBorder="1" applyAlignment="1">
      <alignment vertical="center" wrapText="1"/>
    </xf>
    <xf numFmtId="0" fontId="88" fillId="0" borderId="7" xfId="100" quotePrefix="1" applyFont="1" applyBorder="1" applyAlignment="1">
      <alignment vertical="center" wrapText="1"/>
    </xf>
    <xf numFmtId="0" fontId="88" fillId="0" borderId="7" xfId="101" quotePrefix="1" applyFont="1" applyBorder="1" applyAlignment="1">
      <alignment vertical="center" wrapText="1"/>
    </xf>
    <xf numFmtId="0" fontId="29" fillId="0" borderId="7" xfId="56" applyFont="1" applyFill="1" applyBorder="1" applyAlignment="1">
      <alignment horizontal="left" vertical="center" wrapText="1"/>
    </xf>
    <xf numFmtId="0" fontId="29" fillId="0" borderId="8" xfId="85" applyFont="1" applyFill="1" applyBorder="1" applyAlignment="1">
      <alignment horizontal="left" vertical="center" wrapText="1"/>
    </xf>
    <xf numFmtId="0" fontId="70" fillId="18" borderId="16" xfId="57" applyNumberFormat="1" applyFont="1" applyFill="1" applyBorder="1" applyAlignment="1" applyProtection="1">
      <alignment horizontal="center" vertical="center" wrapText="1"/>
    </xf>
    <xf numFmtId="0" fontId="18" fillId="18" borderId="16" xfId="57" applyNumberFormat="1" applyFont="1" applyFill="1" applyBorder="1" applyAlignment="1" applyProtection="1">
      <alignment horizontal="center" vertical="center" wrapText="1"/>
    </xf>
    <xf numFmtId="3" fontId="30" fillId="0" borderId="0" xfId="0" applyNumberFormat="1" applyFont="1"/>
    <xf numFmtId="0" fontId="89" fillId="0" borderId="7" xfId="103" quotePrefix="1" applyFont="1" applyBorder="1" applyAlignment="1">
      <alignment vertical="center" wrapText="1"/>
    </xf>
    <xf numFmtId="0" fontId="89" fillId="0" borderId="7" xfId="104" quotePrefix="1" applyFont="1" applyBorder="1" applyAlignment="1">
      <alignment vertical="center" wrapText="1"/>
    </xf>
    <xf numFmtId="0" fontId="41" fillId="18" borderId="7" xfId="91" applyFont="1" applyFill="1" applyBorder="1" applyAlignment="1">
      <alignment horizontal="left" vertical="center" wrapText="1"/>
    </xf>
    <xf numFmtId="0" fontId="89" fillId="0" borderId="7" xfId="105" quotePrefix="1" applyFont="1" applyBorder="1" applyAlignment="1">
      <alignment vertical="center" wrapText="1"/>
    </xf>
    <xf numFmtId="0" fontId="89" fillId="0" borderId="7" xfId="106" quotePrefix="1" applyFont="1" applyBorder="1" applyAlignment="1">
      <alignment vertical="center" wrapText="1"/>
    </xf>
    <xf numFmtId="0" fontId="41" fillId="0" borderId="7" xfId="91" applyFont="1" applyFill="1" applyBorder="1" applyAlignment="1">
      <alignment horizontal="left" vertical="center" wrapText="1"/>
    </xf>
    <xf numFmtId="0" fontId="89" fillId="0" borderId="7" xfId="107" quotePrefix="1" applyFont="1" applyBorder="1" applyAlignment="1">
      <alignment vertical="center" wrapText="1"/>
    </xf>
    <xf numFmtId="0" fontId="89" fillId="0" borderId="7" xfId="108" quotePrefix="1" applyFont="1" applyBorder="1" applyAlignment="1">
      <alignment vertical="center" wrapText="1"/>
    </xf>
    <xf numFmtId="0" fontId="21" fillId="18" borderId="7" xfId="91" applyFont="1" applyFill="1" applyBorder="1" applyAlignment="1">
      <alignment horizontal="left" vertical="center" wrapText="1"/>
    </xf>
    <xf numFmtId="0" fontId="86" fillId="0" borderId="8" xfId="64" applyFont="1" applyBorder="1" applyAlignment="1">
      <alignment vertical="center" wrapText="1"/>
    </xf>
    <xf numFmtId="165" fontId="0" fillId="0" borderId="7" xfId="0" applyNumberFormat="1" applyBorder="1"/>
    <xf numFmtId="0" fontId="41" fillId="19" borderId="0" xfId="63" applyFont="1" applyFill="1" applyAlignment="1"/>
    <xf numFmtId="1" fontId="29" fillId="19" borderId="0" xfId="0" applyNumberFormat="1" applyFont="1" applyFill="1" applyAlignment="1">
      <alignment horizontal="left"/>
    </xf>
    <xf numFmtId="0" fontId="17" fillId="0" borderId="42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17" fillId="0" borderId="2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31" xfId="0" applyNumberFormat="1" applyFont="1" applyFill="1" applyBorder="1" applyAlignment="1" applyProtection="1">
      <alignment horizontal="center" vertical="center" wrapText="1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0" fontId="71" fillId="18" borderId="49" xfId="0" applyFont="1" applyFill="1" applyBorder="1" applyAlignment="1">
      <alignment horizontal="left" vertical="center"/>
    </xf>
    <xf numFmtId="0" fontId="71" fillId="18" borderId="20" xfId="0" applyFont="1" applyFill="1" applyBorder="1" applyAlignment="1">
      <alignment horizontal="left" vertical="center"/>
    </xf>
    <xf numFmtId="0" fontId="44" fillId="0" borderId="0" xfId="0" applyFont="1" applyAlignment="1">
      <alignment horizontal="center" wrapText="1"/>
    </xf>
    <xf numFmtId="0" fontId="33" fillId="18" borderId="25" xfId="0" applyNumberFormat="1" applyFont="1" applyFill="1" applyBorder="1" applyAlignment="1" applyProtection="1">
      <alignment horizontal="center" vertical="center" wrapText="1"/>
    </xf>
    <xf numFmtId="0" fontId="33" fillId="18" borderId="43" xfId="0" applyNumberFormat="1" applyFont="1" applyFill="1" applyBorder="1" applyAlignment="1" applyProtection="1">
      <alignment horizontal="center" vertical="center" wrapText="1"/>
    </xf>
    <xf numFmtId="0" fontId="33" fillId="18" borderId="26" xfId="0" applyNumberFormat="1" applyFont="1" applyFill="1" applyBorder="1" applyAlignment="1" applyProtection="1">
      <alignment horizontal="center" vertical="center" wrapText="1"/>
    </xf>
    <xf numFmtId="0" fontId="33" fillId="18" borderId="45" xfId="0" applyNumberFormat="1" applyFont="1" applyFill="1" applyBorder="1" applyAlignment="1" applyProtection="1">
      <alignment horizontal="center" vertical="center" wrapText="1"/>
    </xf>
    <xf numFmtId="1" fontId="33" fillId="18" borderId="53" xfId="0" applyNumberFormat="1" applyFont="1" applyFill="1" applyBorder="1" applyAlignment="1" applyProtection="1">
      <alignment horizontal="center" vertical="center" wrapText="1"/>
    </xf>
    <xf numFmtId="1" fontId="33" fillId="18" borderId="54" xfId="0" applyNumberFormat="1" applyFont="1" applyFill="1" applyBorder="1" applyAlignment="1" applyProtection="1">
      <alignment horizontal="center" vertical="center" wrapText="1"/>
    </xf>
    <xf numFmtId="1" fontId="33" fillId="18" borderId="55" xfId="0" applyNumberFormat="1" applyFont="1" applyFill="1" applyBorder="1" applyAlignment="1" applyProtection="1">
      <alignment horizontal="center" vertical="center" wrapText="1"/>
    </xf>
    <xf numFmtId="1" fontId="33" fillId="0" borderId="53" xfId="0" applyNumberFormat="1" applyFont="1" applyFill="1" applyBorder="1" applyAlignment="1" applyProtection="1">
      <alignment horizontal="center" vertical="center" wrapText="1"/>
    </xf>
    <xf numFmtId="1" fontId="33" fillId="0" borderId="54" xfId="0" applyNumberFormat="1" applyFont="1" applyFill="1" applyBorder="1" applyAlignment="1" applyProtection="1">
      <alignment horizontal="center" vertical="center" wrapText="1"/>
    </xf>
    <xf numFmtId="1" fontId="33" fillId="0" borderId="55" xfId="0" applyNumberFormat="1" applyFont="1" applyFill="1" applyBorder="1" applyAlignment="1" applyProtection="1">
      <alignment horizontal="center" vertical="center" wrapText="1"/>
    </xf>
    <xf numFmtId="1" fontId="33" fillId="18" borderId="56" xfId="0" applyNumberFormat="1" applyFont="1" applyFill="1" applyBorder="1" applyAlignment="1" applyProtection="1">
      <alignment horizontal="center" vertical="center" wrapText="1"/>
    </xf>
    <xf numFmtId="0" fontId="18" fillId="18" borderId="7" xfId="57" applyNumberFormat="1" applyFont="1" applyFill="1" applyBorder="1" applyAlignment="1" applyProtection="1">
      <alignment horizontal="center" vertical="center" wrapText="1"/>
    </xf>
    <xf numFmtId="0" fontId="70" fillId="18" borderId="7" xfId="57" applyNumberFormat="1" applyFont="1" applyFill="1" applyBorder="1" applyAlignment="1" applyProtection="1">
      <alignment horizontal="center" vertical="center" wrapText="1"/>
    </xf>
    <xf numFmtId="0" fontId="70" fillId="18" borderId="16" xfId="57" applyNumberFormat="1" applyFont="1" applyFill="1" applyBorder="1" applyAlignment="1" applyProtection="1">
      <alignment horizontal="center" vertical="center" wrapText="1"/>
    </xf>
    <xf numFmtId="0" fontId="18" fillId="18" borderId="16" xfId="57" applyNumberFormat="1" applyFont="1" applyFill="1" applyBorder="1" applyAlignment="1" applyProtection="1">
      <alignment horizontal="center" vertical="center" wrapText="1"/>
    </xf>
    <xf numFmtId="0" fontId="26" fillId="0" borderId="31" xfId="85" applyFont="1" applyBorder="1" applyAlignment="1">
      <alignment horizontal="center" vertical="center" wrapText="1"/>
    </xf>
    <xf numFmtId="0" fontId="70" fillId="18" borderId="21" xfId="57" applyNumberFormat="1" applyFont="1" applyFill="1" applyBorder="1" applyAlignment="1" applyProtection="1">
      <alignment horizontal="center" vertical="center" wrapText="1"/>
    </xf>
    <xf numFmtId="0" fontId="26" fillId="0" borderId="14" xfId="85" applyFont="1" applyBorder="1" applyAlignment="1">
      <alignment horizontal="center" vertical="center" wrapText="1"/>
    </xf>
    <xf numFmtId="0" fontId="41" fillId="0" borderId="0" xfId="63" applyFont="1" applyAlignment="1">
      <alignment horizontal="left"/>
    </xf>
    <xf numFmtId="0" fontId="36" fillId="0" borderId="0" xfId="57" applyNumberFormat="1" applyFont="1" applyFill="1" applyBorder="1" applyAlignment="1" applyProtection="1">
      <alignment horizontal="center" vertical="center" wrapText="1"/>
    </xf>
    <xf numFmtId="0" fontId="19" fillId="18" borderId="25" xfId="57" applyNumberFormat="1" applyFont="1" applyFill="1" applyBorder="1" applyAlignment="1" applyProtection="1">
      <alignment horizontal="center" vertical="center" wrapText="1"/>
    </xf>
    <xf numFmtId="0" fontId="19" fillId="18" borderId="30" xfId="57" applyNumberFormat="1" applyFont="1" applyFill="1" applyBorder="1" applyAlignment="1" applyProtection="1">
      <alignment horizontal="center" vertical="center" wrapText="1"/>
    </xf>
    <xf numFmtId="0" fontId="19" fillId="18" borderId="26" xfId="57" applyNumberFormat="1" applyFont="1" applyFill="1" applyBorder="1" applyAlignment="1" applyProtection="1">
      <alignment horizontal="center" vertical="center" wrapText="1"/>
    </xf>
    <xf numFmtId="0" fontId="23" fillId="0" borderId="31" xfId="85" applyFont="1" applyBorder="1" applyAlignment="1">
      <alignment horizontal="center" vertical="center" wrapText="1"/>
    </xf>
    <xf numFmtId="0" fontId="19" fillId="18" borderId="27" xfId="57" applyNumberFormat="1" applyFont="1" applyFill="1" applyBorder="1" applyAlignment="1" applyProtection="1">
      <alignment horizontal="center" vertical="center" wrapText="1"/>
    </xf>
    <xf numFmtId="0" fontId="23" fillId="0" borderId="29" xfId="85" applyFont="1" applyBorder="1" applyAlignment="1">
      <alignment horizontal="center" vertical="center" wrapText="1"/>
    </xf>
    <xf numFmtId="0" fontId="18" fillId="18" borderId="25" xfId="57" applyNumberFormat="1" applyFont="1" applyFill="1" applyBorder="1" applyAlignment="1" applyProtection="1">
      <alignment horizontal="center" vertical="center" wrapText="1"/>
    </xf>
    <xf numFmtId="0" fontId="18" fillId="18" borderId="30" xfId="57" applyNumberFormat="1" applyFont="1" applyFill="1" applyBorder="1" applyAlignment="1" applyProtection="1">
      <alignment horizontal="center" vertical="center" wrapText="1"/>
    </xf>
    <xf numFmtId="0" fontId="18" fillId="18" borderId="11" xfId="57" applyNumberFormat="1" applyFont="1" applyFill="1" applyBorder="1" applyAlignment="1" applyProtection="1">
      <alignment horizontal="center" vertical="center" wrapText="1"/>
    </xf>
    <xf numFmtId="0" fontId="18" fillId="18" borderId="28" xfId="57" applyNumberFormat="1" applyFont="1" applyFill="1" applyBorder="1" applyAlignment="1" applyProtection="1">
      <alignment horizontal="center" vertical="center" wrapText="1"/>
    </xf>
    <xf numFmtId="0" fontId="18" fillId="18" borderId="32" xfId="57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6" fillId="0" borderId="0" xfId="0" applyFont="1" applyAlignment="1"/>
    <xf numFmtId="1" fontId="19" fillId="0" borderId="25" xfId="0" applyNumberFormat="1" applyFont="1" applyBorder="1" applyAlignment="1">
      <alignment horizontal="center"/>
    </xf>
    <xf numFmtId="1" fontId="19" fillId="0" borderId="30" xfId="0" applyNumberFormat="1" applyFont="1" applyBorder="1" applyAlignment="1">
      <alignment horizontal="center"/>
    </xf>
    <xf numFmtId="1" fontId="19" fillId="0" borderId="26" xfId="0" applyNumberFormat="1" applyFont="1" applyBorder="1" applyAlignment="1">
      <alignment horizontal="center" wrapText="1"/>
    </xf>
    <xf numFmtId="1" fontId="19" fillId="0" borderId="31" xfId="0" applyNumberFormat="1" applyFont="1" applyBorder="1" applyAlignment="1">
      <alignment horizontal="center" wrapText="1"/>
    </xf>
    <xf numFmtId="1" fontId="19" fillId="0" borderId="26" xfId="0" applyNumberFormat="1" applyFont="1" applyBorder="1" applyAlignment="1">
      <alignment horizontal="center" vertical="center"/>
    </xf>
    <xf numFmtId="1" fontId="19" fillId="0" borderId="31" xfId="0" applyNumberFormat="1" applyFont="1" applyBorder="1" applyAlignment="1">
      <alignment horizontal="center" vertical="center"/>
    </xf>
    <xf numFmtId="1" fontId="19" fillId="0" borderId="26" xfId="0" applyNumberFormat="1" applyFont="1" applyFill="1" applyBorder="1" applyAlignment="1">
      <alignment horizontal="center" vertical="center" wrapText="1"/>
    </xf>
    <xf numFmtId="1" fontId="19" fillId="0" borderId="31" xfId="0" applyNumberFormat="1" applyFont="1" applyFill="1" applyBorder="1" applyAlignment="1">
      <alignment horizontal="center" vertical="center" wrapText="1"/>
    </xf>
    <xf numFmtId="1" fontId="19" fillId="0" borderId="26" xfId="0" applyNumberFormat="1" applyFont="1" applyFill="1" applyBorder="1" applyAlignment="1">
      <alignment horizontal="center" vertical="center"/>
    </xf>
    <xf numFmtId="1" fontId="19" fillId="0" borderId="29" xfId="0" applyNumberFormat="1" applyFont="1" applyFill="1" applyBorder="1" applyAlignment="1">
      <alignment horizontal="center" vertical="center"/>
    </xf>
    <xf numFmtId="1" fontId="19" fillId="0" borderId="31" xfId="0" applyNumberFormat="1" applyFont="1" applyFill="1" applyBorder="1" applyAlignment="1">
      <alignment horizontal="center" vertical="center"/>
    </xf>
    <xf numFmtId="1" fontId="28" fillId="0" borderId="49" xfId="0" applyNumberFormat="1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1" fontId="28" fillId="0" borderId="49" xfId="0" applyNumberFormat="1" applyFont="1" applyFill="1" applyBorder="1" applyAlignment="1">
      <alignment horizontal="center" vertical="center"/>
    </xf>
    <xf numFmtId="1" fontId="28" fillId="0" borderId="50" xfId="0" applyNumberFormat="1" applyFont="1" applyFill="1" applyBorder="1" applyAlignment="1">
      <alignment horizontal="center" vertical="center"/>
    </xf>
    <xf numFmtId="1" fontId="28" fillId="0" borderId="51" xfId="0" applyNumberFormat="1" applyFont="1" applyFill="1" applyBorder="1" applyAlignment="1">
      <alignment horizontal="center" vertical="center"/>
    </xf>
    <xf numFmtId="1" fontId="28" fillId="0" borderId="49" xfId="0" applyNumberFormat="1" applyFont="1" applyBorder="1" applyAlignment="1">
      <alignment horizontal="center" vertical="center"/>
    </xf>
    <xf numFmtId="1" fontId="28" fillId="0" borderId="50" xfId="0" applyNumberFormat="1" applyFont="1" applyBorder="1" applyAlignment="1">
      <alignment horizontal="center" vertical="center"/>
    </xf>
    <xf numFmtId="1" fontId="28" fillId="0" borderId="51" xfId="0" applyNumberFormat="1" applyFont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21" fillId="19" borderId="15" xfId="0" applyFont="1" applyFill="1" applyBorder="1" applyAlignment="1">
      <alignment horizontal="center" vertical="center"/>
    </xf>
    <xf numFmtId="0" fontId="21" fillId="19" borderId="18" xfId="0" applyFont="1" applyFill="1" applyBorder="1" applyAlignment="1">
      <alignment horizontal="center" vertical="center"/>
    </xf>
    <xf numFmtId="0" fontId="21" fillId="19" borderId="23" xfId="0" applyFont="1" applyFill="1" applyBorder="1" applyAlignment="1">
      <alignment horizontal="center" vertical="center"/>
    </xf>
    <xf numFmtId="0" fontId="21" fillId="19" borderId="8" xfId="0" applyFont="1" applyFill="1" applyBorder="1" applyAlignment="1">
      <alignment horizontal="center" vertical="center"/>
    </xf>
    <xf numFmtId="0" fontId="76" fillId="19" borderId="7" xfId="0" applyFont="1" applyFill="1" applyBorder="1" applyAlignment="1"/>
    <xf numFmtId="0" fontId="76" fillId="19" borderId="9" xfId="0" applyFont="1" applyFill="1" applyBorder="1" applyAlignment="1"/>
    <xf numFmtId="0" fontId="21" fillId="0" borderId="15" xfId="0" applyFont="1" applyBorder="1" applyAlignment="1">
      <alignment horizontal="center" vertical="center"/>
    </xf>
    <xf numFmtId="0" fontId="76" fillId="0" borderId="18" xfId="0" applyFont="1" applyBorder="1" applyAlignment="1"/>
    <xf numFmtId="0" fontId="76" fillId="0" borderId="23" xfId="0" applyFont="1" applyBorder="1" applyAlignment="1"/>
    <xf numFmtId="0" fontId="76" fillId="19" borderId="18" xfId="0" applyFont="1" applyFill="1" applyBorder="1" applyAlignment="1"/>
    <xf numFmtId="0" fontId="76" fillId="19" borderId="23" xfId="0" applyFont="1" applyFill="1" applyBorder="1" applyAlignment="1"/>
    <xf numFmtId="1" fontId="21" fillId="0" borderId="15" xfId="0" applyNumberFormat="1" applyFont="1" applyBorder="1" applyAlignment="1">
      <alignment horizontal="center" vertical="center"/>
    </xf>
    <xf numFmtId="1" fontId="21" fillId="0" borderId="18" xfId="0" applyNumberFormat="1" applyFont="1" applyBorder="1" applyAlignment="1">
      <alignment horizontal="center" vertical="center"/>
    </xf>
    <xf numFmtId="1" fontId="21" fillId="0" borderId="23" xfId="0" applyNumberFormat="1" applyFont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76" fillId="0" borderId="7" xfId="0" applyFont="1" applyFill="1" applyBorder="1" applyAlignment="1">
      <alignment horizontal="center" vertical="center"/>
    </xf>
    <xf numFmtId="0" fontId="76" fillId="0" borderId="9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18" borderId="0" xfId="91" applyFont="1" applyFill="1" applyBorder="1" applyAlignment="1">
      <alignment horizontal="left" vertical="center" wrapText="1"/>
    </xf>
    <xf numFmtId="1" fontId="40" fillId="18" borderId="0" xfId="47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" fontId="29" fillId="0" borderId="0" xfId="0" applyNumberFormat="1" applyFont="1" applyAlignment="1">
      <alignment horizontal="left"/>
    </xf>
    <xf numFmtId="1" fontId="21" fillId="0" borderId="7" xfId="0" applyNumberFormat="1" applyFont="1" applyBorder="1" applyAlignment="1">
      <alignment horizontal="left" vertical="center"/>
    </xf>
    <xf numFmtId="1" fontId="21" fillId="0" borderId="13" xfId="0" applyNumberFormat="1" applyFont="1" applyBorder="1" applyAlignment="1">
      <alignment horizontal="left" vertical="center"/>
    </xf>
    <xf numFmtId="1" fontId="21" fillId="0" borderId="16" xfId="0" applyNumberFormat="1" applyFont="1" applyBorder="1" applyAlignment="1">
      <alignment horizontal="left" vertical="center"/>
    </xf>
    <xf numFmtId="1" fontId="21" fillId="0" borderId="17" xfId="0" applyNumberFormat="1" applyFont="1" applyBorder="1" applyAlignment="1">
      <alignment horizontal="left" vertical="center"/>
    </xf>
  </cellXfs>
  <cellStyles count="112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10 2" xfId="53"/>
    <cellStyle name="Обычный 10 2 2" xfId="90"/>
    <cellStyle name="Обычный 11" xfId="54"/>
    <cellStyle name="Обычный 12" xfId="80"/>
    <cellStyle name="Обычный 13" xfId="81"/>
    <cellStyle name="Обычный 14" xfId="82"/>
    <cellStyle name="Обычный 15" xfId="83"/>
    <cellStyle name="Обычный 16" xfId="84"/>
    <cellStyle name="Обычный 17" xfId="86"/>
    <cellStyle name="Обычный 18" xfId="87"/>
    <cellStyle name="Обычный 19" xfId="88"/>
    <cellStyle name="Обычный 2" xfId="55"/>
    <cellStyle name="Обычный 2 2" xfId="56"/>
    <cellStyle name="Обычный 2 2 2" xfId="57"/>
    <cellStyle name="Обычный 2 2 3" xfId="58"/>
    <cellStyle name="Обычный 2 2 3 2" xfId="91"/>
    <cellStyle name="Обычный 2 2 4" xfId="89"/>
    <cellStyle name="Обычный 2 3" xfId="59"/>
    <cellStyle name="Обычный 2 4" xfId="85"/>
    <cellStyle name="Обычный 2_Дод до ріш.№ 1182 Про внесення змін у міський бюджет на 2019 рік" xfId="60"/>
    <cellStyle name="Обычный 20" xfId="94"/>
    <cellStyle name="Обычный 21" xfId="92"/>
    <cellStyle name="Обычный 22" xfId="93"/>
    <cellStyle name="Обычный 23" xfId="95"/>
    <cellStyle name="Обычный 23 2" xfId="103"/>
    <cellStyle name="Обычный 24" xfId="96"/>
    <cellStyle name="Обычный 25" xfId="97"/>
    <cellStyle name="Обычный 25 2" xfId="104"/>
    <cellStyle name="Обычный 26" xfId="98"/>
    <cellStyle name="Обычный 26 2" xfId="105"/>
    <cellStyle name="Обычный 27" xfId="99"/>
    <cellStyle name="Обычный 27 2" xfId="106"/>
    <cellStyle name="Обычный 28" xfId="100"/>
    <cellStyle name="Обычный 28 2" xfId="107"/>
    <cellStyle name="Обычный 29" xfId="101"/>
    <cellStyle name="Обычный 29 2" xfId="108"/>
    <cellStyle name="Обычный 3" xfId="61"/>
    <cellStyle name="Обычный 3 2" xfId="62"/>
    <cellStyle name="Обычный 3 3" xfId="63"/>
    <cellStyle name="Обычный 3 4" xfId="64"/>
    <cellStyle name="Обычный 30" xfId="102"/>
    <cellStyle name="Обычный 31" xfId="109"/>
    <cellStyle name="Обычный 32" xfId="110"/>
    <cellStyle name="Обычный 33" xfId="111"/>
    <cellStyle name="Обычный 4" xfId="65"/>
    <cellStyle name="Обычный 5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Підсумок" xfId="72"/>
    <cellStyle name="Поганий" xfId="73"/>
    <cellStyle name="Примітка" xfId="74"/>
    <cellStyle name="Результат" xfId="75"/>
    <cellStyle name="Середній" xfId="76"/>
    <cellStyle name="Стиль 1" xfId="77"/>
    <cellStyle name="Текст попередження" xfId="78"/>
    <cellStyle name="Текст пояснення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136"/>
  <sheetViews>
    <sheetView view="pageLayout" topLeftCell="A96" zoomScaleNormal="75" zoomScaleSheetLayoutView="100" workbookViewId="0">
      <selection activeCell="E132" sqref="E132"/>
    </sheetView>
  </sheetViews>
  <sheetFormatPr defaultRowHeight="12.75" x14ac:dyDescent="0.2"/>
  <cols>
    <col min="1" max="1" width="9.28515625" customWidth="1"/>
    <col min="2" max="2" width="46.140625" customWidth="1"/>
    <col min="3" max="3" width="14.5703125" style="5" customWidth="1"/>
    <col min="4" max="4" width="13.5703125" customWidth="1"/>
    <col min="5" max="5" width="13.7109375" customWidth="1"/>
    <col min="6" max="6" width="10.28515625" customWidth="1"/>
    <col min="7" max="7" width="11" bestFit="1" customWidth="1"/>
    <col min="8" max="8" width="11.7109375" customWidth="1"/>
  </cols>
  <sheetData>
    <row r="1" spans="1:6" ht="15" customHeight="1" x14ac:dyDescent="0.25">
      <c r="A1" s="3"/>
      <c r="B1" s="3"/>
      <c r="C1" s="283" t="s">
        <v>100</v>
      </c>
      <c r="D1" s="283"/>
      <c r="E1" s="283"/>
      <c r="F1" s="283"/>
    </row>
    <row r="2" spans="1:6" ht="15" customHeight="1" x14ac:dyDescent="0.25">
      <c r="A2" s="52"/>
      <c r="B2" s="52"/>
      <c r="C2" s="284" t="s">
        <v>690</v>
      </c>
      <c r="D2" s="284"/>
      <c r="E2" s="284"/>
      <c r="F2" s="284"/>
    </row>
    <row r="3" spans="1:6" ht="15" customHeight="1" x14ac:dyDescent="0.25">
      <c r="A3" s="52"/>
      <c r="B3" s="52"/>
      <c r="C3" s="284" t="s">
        <v>691</v>
      </c>
      <c r="D3" s="284"/>
      <c r="E3" s="284"/>
      <c r="F3" s="284"/>
    </row>
    <row r="4" spans="1:6" ht="15" customHeight="1" x14ac:dyDescent="0.25">
      <c r="A4" s="52"/>
      <c r="B4" s="52"/>
      <c r="C4" s="300" t="s">
        <v>877</v>
      </c>
      <c r="D4" s="300"/>
      <c r="E4" s="300"/>
      <c r="F4" s="300"/>
    </row>
    <row r="5" spans="1:6" ht="18" customHeight="1" x14ac:dyDescent="0.25">
      <c r="A5" s="52"/>
      <c r="B5" s="52"/>
      <c r="C5" s="300"/>
      <c r="D5" s="300"/>
      <c r="E5" s="300"/>
      <c r="F5" s="300"/>
    </row>
    <row r="6" spans="1:6" ht="19.5" customHeight="1" x14ac:dyDescent="0.25">
      <c r="A6" s="571" t="s">
        <v>870</v>
      </c>
      <c r="B6" s="571"/>
      <c r="C6" s="571"/>
      <c r="D6" s="571"/>
      <c r="E6" s="571"/>
      <c r="F6" s="571"/>
    </row>
    <row r="7" spans="1:6" ht="15.75" customHeight="1" x14ac:dyDescent="0.25">
      <c r="B7" s="285">
        <v>1150300000</v>
      </c>
      <c r="C7"/>
    </row>
    <row r="8" spans="1:6" ht="12.75" customHeight="1" x14ac:dyDescent="0.2">
      <c r="B8" s="282" t="s">
        <v>469</v>
      </c>
      <c r="C8"/>
      <c r="F8" t="s">
        <v>0</v>
      </c>
    </row>
    <row r="9" spans="1:6" ht="21" customHeight="1" thickBot="1" x14ac:dyDescent="0.25">
      <c r="C9"/>
    </row>
    <row r="10" spans="1:6" ht="12.75" customHeight="1" x14ac:dyDescent="0.2">
      <c r="A10" s="572" t="s">
        <v>48</v>
      </c>
      <c r="B10" s="575" t="s">
        <v>1</v>
      </c>
      <c r="C10" s="575" t="s">
        <v>34</v>
      </c>
      <c r="D10" s="575" t="s">
        <v>2</v>
      </c>
      <c r="E10" s="578" t="s">
        <v>3</v>
      </c>
      <c r="F10" s="579"/>
    </row>
    <row r="11" spans="1:6" ht="12.75" customHeight="1" x14ac:dyDescent="0.2">
      <c r="A11" s="573"/>
      <c r="B11" s="576"/>
      <c r="C11" s="576"/>
      <c r="D11" s="576"/>
      <c r="E11" s="580" t="s">
        <v>34</v>
      </c>
      <c r="F11" s="567" t="s">
        <v>4</v>
      </c>
    </row>
    <row r="12" spans="1:6" ht="11.25" customHeight="1" x14ac:dyDescent="0.2">
      <c r="A12" s="573"/>
      <c r="B12" s="576"/>
      <c r="C12" s="576"/>
      <c r="D12" s="576"/>
      <c r="E12" s="581"/>
      <c r="F12" s="568"/>
    </row>
    <row r="13" spans="1:6" x14ac:dyDescent="0.2">
      <c r="A13" s="574"/>
      <c r="B13" s="577"/>
      <c r="C13" s="577"/>
      <c r="D13" s="577"/>
      <c r="E13" s="582"/>
      <c r="F13" s="569"/>
    </row>
    <row r="14" spans="1:6" x14ac:dyDescent="0.2">
      <c r="A14" s="203">
        <v>10000000</v>
      </c>
      <c r="B14" s="194" t="s">
        <v>5</v>
      </c>
      <c r="C14" s="394">
        <f>D14+E14</f>
        <v>40838720.199999996</v>
      </c>
      <c r="D14" s="394">
        <f>D15+D30+D38+D24</f>
        <v>40812778.899999999</v>
      </c>
      <c r="E14" s="394">
        <f>E38+E61+E30</f>
        <v>25941.300000000003</v>
      </c>
      <c r="F14" s="395">
        <f>F38+F61+F30</f>
        <v>0</v>
      </c>
    </row>
    <row r="15" spans="1:6" s="18" customFormat="1" ht="29.25" customHeight="1" x14ac:dyDescent="0.2">
      <c r="A15" s="204">
        <v>11000000</v>
      </c>
      <c r="B15" s="195" t="s">
        <v>114</v>
      </c>
      <c r="C15" s="396">
        <f>D15+E15</f>
        <v>19625873.600000001</v>
      </c>
      <c r="D15" s="396">
        <f>D16+D22</f>
        <v>19625873.600000001</v>
      </c>
      <c r="E15" s="396">
        <v>0</v>
      </c>
      <c r="F15" s="397">
        <v>0</v>
      </c>
    </row>
    <row r="16" spans="1:6" s="5" customFormat="1" ht="16.5" customHeight="1" x14ac:dyDescent="0.2">
      <c r="A16" s="203">
        <v>11010000</v>
      </c>
      <c r="B16" s="194" t="s">
        <v>115</v>
      </c>
      <c r="C16" s="394">
        <f>D16+E16</f>
        <v>19511395.600000001</v>
      </c>
      <c r="D16" s="394">
        <f>D17+D18+D19+D20+D21</f>
        <v>19511395.600000001</v>
      </c>
      <c r="E16" s="394">
        <v>0</v>
      </c>
      <c r="F16" s="395">
        <v>0</v>
      </c>
    </row>
    <row r="17" spans="1:6" s="4" customFormat="1" ht="36" x14ac:dyDescent="0.2">
      <c r="A17" s="205">
        <v>11010100</v>
      </c>
      <c r="B17" s="192" t="s">
        <v>116</v>
      </c>
      <c r="C17" s="394">
        <f>D17+E17</f>
        <v>16681401.27</v>
      </c>
      <c r="D17" s="398">
        <v>16681401.27</v>
      </c>
      <c r="E17" s="398">
        <v>0</v>
      </c>
      <c r="F17" s="399">
        <v>0</v>
      </c>
    </row>
    <row r="18" spans="1:6" s="4" customFormat="1" ht="35.25" hidden="1" customHeight="1" x14ac:dyDescent="0.2">
      <c r="A18" s="205">
        <v>11010200</v>
      </c>
      <c r="B18" s="192" t="s">
        <v>117</v>
      </c>
      <c r="C18" s="394"/>
      <c r="D18" s="398"/>
      <c r="E18" s="398">
        <v>0</v>
      </c>
      <c r="F18" s="399">
        <v>0</v>
      </c>
    </row>
    <row r="19" spans="1:6" s="4" customFormat="1" ht="36.75" customHeight="1" x14ac:dyDescent="0.2">
      <c r="A19" s="205">
        <v>11010400</v>
      </c>
      <c r="B19" s="192" t="s">
        <v>118</v>
      </c>
      <c r="C19" s="394">
        <f t="shared" ref="C19:C49" si="0">D19+E19</f>
        <v>2474011.2999999998</v>
      </c>
      <c r="D19" s="398">
        <v>2474011.2999999998</v>
      </c>
      <c r="E19" s="398">
        <v>0</v>
      </c>
      <c r="F19" s="399">
        <v>0</v>
      </c>
    </row>
    <row r="20" spans="1:6" s="4" customFormat="1" ht="25.5" customHeight="1" x14ac:dyDescent="0.2">
      <c r="A20" s="205">
        <v>11010500</v>
      </c>
      <c r="B20" s="192" t="s">
        <v>119</v>
      </c>
      <c r="C20" s="394">
        <f t="shared" si="0"/>
        <v>240620.19</v>
      </c>
      <c r="D20" s="398">
        <v>240620.19</v>
      </c>
      <c r="E20" s="398">
        <v>0</v>
      </c>
      <c r="F20" s="399">
        <v>0</v>
      </c>
    </row>
    <row r="21" spans="1:6" ht="40.5" customHeight="1" x14ac:dyDescent="0.2">
      <c r="A21" s="205">
        <v>11011300</v>
      </c>
      <c r="B21" s="192" t="s">
        <v>738</v>
      </c>
      <c r="C21" s="394">
        <f t="shared" si="0"/>
        <v>115362.84</v>
      </c>
      <c r="D21" s="398">
        <v>115362.84</v>
      </c>
      <c r="E21" s="398">
        <v>0</v>
      </c>
      <c r="F21" s="399">
        <v>0</v>
      </c>
    </row>
    <row r="22" spans="1:6" s="5" customFormat="1" x14ac:dyDescent="0.2">
      <c r="A22" s="203">
        <v>11020000</v>
      </c>
      <c r="B22" s="194" t="s">
        <v>121</v>
      </c>
      <c r="C22" s="394">
        <f t="shared" si="0"/>
        <v>114478</v>
      </c>
      <c r="D22" s="394">
        <f>D23</f>
        <v>114478</v>
      </c>
      <c r="E22" s="394">
        <v>0</v>
      </c>
      <c r="F22" s="395">
        <v>0</v>
      </c>
    </row>
    <row r="23" spans="1:6" ht="26.25" customHeight="1" x14ac:dyDescent="0.2">
      <c r="A23" s="205">
        <v>11020200</v>
      </c>
      <c r="B23" s="192" t="s">
        <v>122</v>
      </c>
      <c r="C23" s="394">
        <f t="shared" si="0"/>
        <v>114478</v>
      </c>
      <c r="D23" s="398">
        <v>114478</v>
      </c>
      <c r="E23" s="398">
        <v>0</v>
      </c>
      <c r="F23" s="399">
        <v>0</v>
      </c>
    </row>
    <row r="24" spans="1:6" s="5" customFormat="1" ht="39" hidden="1" customHeight="1" x14ac:dyDescent="0.2">
      <c r="A24" s="203">
        <v>13000000</v>
      </c>
      <c r="B24" s="194" t="s">
        <v>312</v>
      </c>
      <c r="C24" s="394">
        <f t="shared" si="0"/>
        <v>7781.0599999999995</v>
      </c>
      <c r="D24" s="394">
        <f>D27+D28+D26</f>
        <v>7781.0599999999995</v>
      </c>
      <c r="E24" s="398">
        <v>0</v>
      </c>
      <c r="F24" s="399">
        <v>0</v>
      </c>
    </row>
    <row r="25" spans="1:6" ht="17.25" customHeight="1" x14ac:dyDescent="0.2">
      <c r="A25" s="205">
        <v>13010000</v>
      </c>
      <c r="B25" s="192" t="s">
        <v>313</v>
      </c>
      <c r="C25" s="394">
        <f t="shared" si="0"/>
        <v>4403.1099999999997</v>
      </c>
      <c r="D25" s="394">
        <f>D26+D27</f>
        <v>4403.1099999999997</v>
      </c>
      <c r="E25" s="398">
        <v>0</v>
      </c>
      <c r="F25" s="399">
        <v>0</v>
      </c>
    </row>
    <row r="26" spans="1:6" ht="31.5" hidden="1" customHeight="1" x14ac:dyDescent="0.2">
      <c r="A26" s="205" t="s">
        <v>373</v>
      </c>
      <c r="B26" s="192" t="s">
        <v>374</v>
      </c>
      <c r="C26" s="394">
        <f t="shared" si="0"/>
        <v>0</v>
      </c>
      <c r="D26" s="398">
        <v>0</v>
      </c>
      <c r="E26" s="398">
        <v>0</v>
      </c>
      <c r="F26" s="399">
        <v>0</v>
      </c>
    </row>
    <row r="27" spans="1:6" ht="54.75" customHeight="1" x14ac:dyDescent="0.2">
      <c r="A27" s="205">
        <v>13010200</v>
      </c>
      <c r="B27" s="192" t="s">
        <v>314</v>
      </c>
      <c r="C27" s="394">
        <f t="shared" si="0"/>
        <v>4403.1099999999997</v>
      </c>
      <c r="D27" s="398">
        <v>4403.1099999999997</v>
      </c>
      <c r="E27" s="398">
        <v>0</v>
      </c>
      <c r="F27" s="399">
        <v>0</v>
      </c>
    </row>
    <row r="28" spans="1:6" ht="19.5" customHeight="1" x14ac:dyDescent="0.2">
      <c r="A28" s="205">
        <v>13030000</v>
      </c>
      <c r="B28" s="192" t="s">
        <v>315</v>
      </c>
      <c r="C28" s="394">
        <f t="shared" si="0"/>
        <v>3377.95</v>
      </c>
      <c r="D28" s="394">
        <f>D29</f>
        <v>3377.95</v>
      </c>
      <c r="E28" s="398">
        <v>0</v>
      </c>
      <c r="F28" s="399">
        <v>0</v>
      </c>
    </row>
    <row r="29" spans="1:6" ht="26.25" customHeight="1" x14ac:dyDescent="0.2">
      <c r="A29" s="205">
        <v>13030100</v>
      </c>
      <c r="B29" s="192" t="s">
        <v>316</v>
      </c>
      <c r="C29" s="394">
        <f t="shared" si="0"/>
        <v>3377.95</v>
      </c>
      <c r="D29" s="398">
        <v>3377.95</v>
      </c>
      <c r="E29" s="398">
        <v>0</v>
      </c>
      <c r="F29" s="399">
        <v>0</v>
      </c>
    </row>
    <row r="30" spans="1:6" ht="16.5" customHeight="1" x14ac:dyDescent="0.2">
      <c r="A30" s="203" t="s">
        <v>32</v>
      </c>
      <c r="B30" s="194" t="s">
        <v>33</v>
      </c>
      <c r="C30" s="394">
        <f t="shared" si="0"/>
        <v>2890043.9699999997</v>
      </c>
      <c r="D30" s="394">
        <f>D31+D33+D35</f>
        <v>2890043.9699999997</v>
      </c>
      <c r="E30" s="394">
        <v>0</v>
      </c>
      <c r="F30" s="395">
        <v>0</v>
      </c>
    </row>
    <row r="31" spans="1:6" s="4" customFormat="1" ht="28.5" customHeight="1" x14ac:dyDescent="0.2">
      <c r="A31" s="205">
        <v>14020000</v>
      </c>
      <c r="B31" s="192" t="s">
        <v>137</v>
      </c>
      <c r="C31" s="394">
        <f t="shared" si="0"/>
        <v>147524.16</v>
      </c>
      <c r="D31" s="394">
        <f>D32</f>
        <v>147524.16</v>
      </c>
      <c r="E31" s="398">
        <v>0</v>
      </c>
      <c r="F31" s="399">
        <v>0</v>
      </c>
    </row>
    <row r="32" spans="1:6" ht="15" customHeight="1" x14ac:dyDescent="0.2">
      <c r="A32" s="205">
        <v>14021900</v>
      </c>
      <c r="B32" s="192" t="s">
        <v>138</v>
      </c>
      <c r="C32" s="394">
        <f t="shared" si="0"/>
        <v>147524.16</v>
      </c>
      <c r="D32" s="398">
        <v>147524.16</v>
      </c>
      <c r="E32" s="398">
        <v>0</v>
      </c>
      <c r="F32" s="399">
        <v>0</v>
      </c>
    </row>
    <row r="33" spans="1:6" ht="29.25" customHeight="1" x14ac:dyDescent="0.2">
      <c r="A33" s="205">
        <v>14030000</v>
      </c>
      <c r="B33" s="192" t="s">
        <v>139</v>
      </c>
      <c r="C33" s="394">
        <f t="shared" si="0"/>
        <v>676379.67</v>
      </c>
      <c r="D33" s="394">
        <f>D34</f>
        <v>676379.67</v>
      </c>
      <c r="E33" s="398">
        <v>0</v>
      </c>
      <c r="F33" s="399">
        <v>0</v>
      </c>
    </row>
    <row r="34" spans="1:6" ht="16.5" customHeight="1" x14ac:dyDescent="0.2">
      <c r="A34" s="205">
        <v>14031900</v>
      </c>
      <c r="B34" s="192" t="s">
        <v>138</v>
      </c>
      <c r="C34" s="394">
        <f t="shared" si="0"/>
        <v>676379.67</v>
      </c>
      <c r="D34" s="398">
        <v>676379.67</v>
      </c>
      <c r="E34" s="398">
        <v>0</v>
      </c>
      <c r="F34" s="399">
        <v>0</v>
      </c>
    </row>
    <row r="35" spans="1:6" ht="27.75" customHeight="1" x14ac:dyDescent="0.2">
      <c r="A35" s="205">
        <v>14040000</v>
      </c>
      <c r="B35" s="192" t="s">
        <v>101</v>
      </c>
      <c r="C35" s="394">
        <f t="shared" si="0"/>
        <v>2066140.14</v>
      </c>
      <c r="D35" s="394">
        <f>D36+D37</f>
        <v>2066140.14</v>
      </c>
      <c r="E35" s="398">
        <v>0</v>
      </c>
      <c r="F35" s="399">
        <v>0</v>
      </c>
    </row>
    <row r="36" spans="1:6" ht="64.5" customHeight="1" x14ac:dyDescent="0.2">
      <c r="A36" s="205">
        <v>14040100</v>
      </c>
      <c r="B36" s="192" t="s">
        <v>679</v>
      </c>
      <c r="C36" s="394">
        <f t="shared" si="0"/>
        <v>1375166.14</v>
      </c>
      <c r="D36" s="398">
        <v>1375166.14</v>
      </c>
      <c r="E36" s="398"/>
      <c r="F36" s="399"/>
    </row>
    <row r="37" spans="1:6" ht="51" customHeight="1" x14ac:dyDescent="0.2">
      <c r="A37" s="205">
        <v>14040200</v>
      </c>
      <c r="B37" s="192" t="s">
        <v>680</v>
      </c>
      <c r="C37" s="394">
        <f t="shared" si="0"/>
        <v>690974</v>
      </c>
      <c r="D37" s="398">
        <v>690974</v>
      </c>
      <c r="E37" s="398"/>
      <c r="F37" s="399"/>
    </row>
    <row r="38" spans="1:6" ht="18.75" customHeight="1" x14ac:dyDescent="0.2">
      <c r="A38" s="203">
        <v>18000000</v>
      </c>
      <c r="B38" s="194" t="s">
        <v>103</v>
      </c>
      <c r="C38" s="394">
        <f t="shared" si="0"/>
        <v>18289080.269999996</v>
      </c>
      <c r="D38" s="394">
        <f>D39+D55+D50+D52</f>
        <v>18289080.269999996</v>
      </c>
      <c r="E38" s="394">
        <f>F38</f>
        <v>0</v>
      </c>
      <c r="F38" s="395">
        <f>F49</f>
        <v>0</v>
      </c>
    </row>
    <row r="39" spans="1:6" x14ac:dyDescent="0.2">
      <c r="A39" s="203">
        <v>18010000</v>
      </c>
      <c r="B39" s="194" t="s">
        <v>24</v>
      </c>
      <c r="C39" s="394">
        <f t="shared" si="0"/>
        <v>8011084.9000000004</v>
      </c>
      <c r="D39" s="394">
        <f>D40+D41+D42+D43+D44+D45+D46+D47+D48+D49</f>
        <v>8011084.9000000004</v>
      </c>
      <c r="E39" s="394">
        <v>0</v>
      </c>
      <c r="F39" s="395">
        <v>0</v>
      </c>
    </row>
    <row r="40" spans="1:6" ht="39" customHeight="1" x14ac:dyDescent="0.2">
      <c r="A40" s="206">
        <v>18010100</v>
      </c>
      <c r="B40" s="196" t="s">
        <v>102</v>
      </c>
      <c r="C40" s="394">
        <f t="shared" si="0"/>
        <v>16378.18</v>
      </c>
      <c r="D40" s="398">
        <v>16378.18</v>
      </c>
      <c r="E40" s="398">
        <v>0</v>
      </c>
      <c r="F40" s="399">
        <v>0</v>
      </c>
    </row>
    <row r="41" spans="1:6" ht="38.25" customHeight="1" x14ac:dyDescent="0.2">
      <c r="A41" s="206">
        <v>18010200</v>
      </c>
      <c r="B41" s="196" t="s">
        <v>90</v>
      </c>
      <c r="C41" s="394">
        <f t="shared" si="0"/>
        <v>148319.93</v>
      </c>
      <c r="D41" s="398">
        <v>148319.93</v>
      </c>
      <c r="E41" s="398">
        <v>0</v>
      </c>
      <c r="F41" s="399">
        <v>0</v>
      </c>
    </row>
    <row r="42" spans="1:6" ht="36" x14ac:dyDescent="0.2">
      <c r="A42" s="206">
        <v>18010300</v>
      </c>
      <c r="B42" s="196" t="s">
        <v>91</v>
      </c>
      <c r="C42" s="394">
        <f t="shared" si="0"/>
        <v>69278.960000000006</v>
      </c>
      <c r="D42" s="398">
        <v>69278.960000000006</v>
      </c>
      <c r="E42" s="398">
        <v>0</v>
      </c>
      <c r="F42" s="399">
        <v>0</v>
      </c>
    </row>
    <row r="43" spans="1:6" ht="36" x14ac:dyDescent="0.2">
      <c r="A43" s="206">
        <v>18010400</v>
      </c>
      <c r="B43" s="196" t="s">
        <v>104</v>
      </c>
      <c r="C43" s="394">
        <f t="shared" si="0"/>
        <v>482778.54</v>
      </c>
      <c r="D43" s="398">
        <v>482778.54</v>
      </c>
      <c r="E43" s="398">
        <v>0</v>
      </c>
      <c r="F43" s="399">
        <v>0</v>
      </c>
    </row>
    <row r="44" spans="1:6" x14ac:dyDescent="0.2">
      <c r="A44" s="206">
        <v>18010500</v>
      </c>
      <c r="B44" s="196" t="s">
        <v>105</v>
      </c>
      <c r="C44" s="394">
        <f t="shared" si="0"/>
        <v>959922.76</v>
      </c>
      <c r="D44" s="398">
        <v>959922.76</v>
      </c>
      <c r="E44" s="398"/>
      <c r="F44" s="399">
        <v>0</v>
      </c>
    </row>
    <row r="45" spans="1:6" x14ac:dyDescent="0.2">
      <c r="A45" s="206">
        <v>18010600</v>
      </c>
      <c r="B45" s="196" t="s">
        <v>106</v>
      </c>
      <c r="C45" s="394">
        <f t="shared" si="0"/>
        <v>5549004.6299999999</v>
      </c>
      <c r="D45" s="398">
        <v>5549004.6299999999</v>
      </c>
      <c r="E45" s="398">
        <v>0</v>
      </c>
      <c r="F45" s="399">
        <v>0</v>
      </c>
    </row>
    <row r="46" spans="1:6" x14ac:dyDescent="0.2">
      <c r="A46" s="206">
        <v>18010700</v>
      </c>
      <c r="B46" s="196" t="s">
        <v>107</v>
      </c>
      <c r="C46" s="394">
        <f t="shared" si="0"/>
        <v>70182.44</v>
      </c>
      <c r="D46" s="398">
        <v>70182.44</v>
      </c>
      <c r="E46" s="398">
        <v>0</v>
      </c>
      <c r="F46" s="399">
        <v>0</v>
      </c>
    </row>
    <row r="47" spans="1:6" ht="13.5" customHeight="1" x14ac:dyDescent="0.2">
      <c r="A47" s="206">
        <v>18010900</v>
      </c>
      <c r="B47" s="196" t="s">
        <v>108</v>
      </c>
      <c r="C47" s="394">
        <f t="shared" si="0"/>
        <v>626316.13</v>
      </c>
      <c r="D47" s="398">
        <v>626316.13</v>
      </c>
      <c r="E47" s="398">
        <v>0</v>
      </c>
      <c r="F47" s="399">
        <v>0</v>
      </c>
    </row>
    <row r="48" spans="1:6" ht="17.25" customHeight="1" x14ac:dyDescent="0.2">
      <c r="A48" s="205">
        <v>18011000</v>
      </c>
      <c r="B48" s="192" t="s">
        <v>82</v>
      </c>
      <c r="C48" s="394">
        <f t="shared" si="0"/>
        <v>0</v>
      </c>
      <c r="D48" s="398">
        <v>0</v>
      </c>
      <c r="E48" s="398">
        <v>0</v>
      </c>
      <c r="F48" s="399">
        <v>0</v>
      </c>
    </row>
    <row r="49" spans="1:6" ht="15.75" customHeight="1" x14ac:dyDescent="0.2">
      <c r="A49" s="205">
        <v>18011100</v>
      </c>
      <c r="B49" s="197" t="s">
        <v>95</v>
      </c>
      <c r="C49" s="394">
        <f t="shared" si="0"/>
        <v>88903.33</v>
      </c>
      <c r="D49" s="398">
        <v>88903.33</v>
      </c>
      <c r="E49" s="398">
        <v>0</v>
      </c>
      <c r="F49" s="399">
        <v>0</v>
      </c>
    </row>
    <row r="50" spans="1:6" ht="22.5" hidden="1" customHeight="1" x14ac:dyDescent="0.2">
      <c r="A50" s="206">
        <v>18040000</v>
      </c>
      <c r="B50" s="196" t="s">
        <v>807</v>
      </c>
      <c r="C50" s="394"/>
      <c r="D50" s="398"/>
      <c r="E50" s="398"/>
      <c r="F50" s="399"/>
    </row>
    <row r="51" spans="1:6" ht="22.5" hidden="1" customHeight="1" x14ac:dyDescent="0.2">
      <c r="A51" s="206">
        <v>18040100</v>
      </c>
      <c r="B51" s="196" t="s">
        <v>808</v>
      </c>
      <c r="C51" s="394"/>
      <c r="D51" s="398"/>
      <c r="E51" s="398"/>
      <c r="F51" s="399"/>
    </row>
    <row r="52" spans="1:6" s="5" customFormat="1" ht="16.5" customHeight="1" x14ac:dyDescent="0.2">
      <c r="A52" s="207">
        <v>18030000</v>
      </c>
      <c r="B52" s="198" t="s">
        <v>734</v>
      </c>
      <c r="C52" s="394">
        <f t="shared" ref="C52:C59" si="1">D52+E52</f>
        <v>20496.399999999998</v>
      </c>
      <c r="D52" s="394">
        <f>D53+D54</f>
        <v>20496.399999999998</v>
      </c>
      <c r="E52" s="394"/>
      <c r="F52" s="395"/>
    </row>
    <row r="53" spans="1:6" ht="17.25" customHeight="1" x14ac:dyDescent="0.2">
      <c r="A53" s="206">
        <v>18030100</v>
      </c>
      <c r="B53" s="196" t="s">
        <v>735</v>
      </c>
      <c r="C53" s="394">
        <f t="shared" si="1"/>
        <v>3584.3</v>
      </c>
      <c r="D53" s="398">
        <v>3584.3</v>
      </c>
      <c r="E53" s="398"/>
      <c r="F53" s="399"/>
    </row>
    <row r="54" spans="1:6" ht="17.25" customHeight="1" x14ac:dyDescent="0.2">
      <c r="A54" s="206">
        <v>18030200</v>
      </c>
      <c r="B54" s="196" t="s">
        <v>736</v>
      </c>
      <c r="C54" s="394">
        <f t="shared" si="1"/>
        <v>16912.099999999999</v>
      </c>
      <c r="D54" s="398">
        <v>16912.099999999999</v>
      </c>
      <c r="E54" s="398"/>
      <c r="F54" s="399"/>
    </row>
    <row r="55" spans="1:6" s="5" customFormat="1" ht="16.5" customHeight="1" x14ac:dyDescent="0.2">
      <c r="A55" s="207">
        <v>18050000</v>
      </c>
      <c r="B55" s="198" t="s">
        <v>109</v>
      </c>
      <c r="C55" s="394">
        <f t="shared" si="1"/>
        <v>10257498.969999999</v>
      </c>
      <c r="D55" s="394">
        <f>D57+D58+D59+D56</f>
        <v>10257498.969999999</v>
      </c>
      <c r="E55" s="394">
        <v>0</v>
      </c>
      <c r="F55" s="395">
        <v>0</v>
      </c>
    </row>
    <row r="56" spans="1:6" ht="24" x14ac:dyDescent="0.2">
      <c r="A56" s="206">
        <v>18050200</v>
      </c>
      <c r="B56" s="196" t="s">
        <v>43</v>
      </c>
      <c r="C56" s="394">
        <f t="shared" si="1"/>
        <v>0</v>
      </c>
      <c r="D56" s="398">
        <v>0</v>
      </c>
      <c r="E56" s="398">
        <v>0</v>
      </c>
      <c r="F56" s="399">
        <v>0</v>
      </c>
    </row>
    <row r="57" spans="1:6" x14ac:dyDescent="0.2">
      <c r="A57" s="206">
        <v>18050300</v>
      </c>
      <c r="B57" s="196" t="s">
        <v>346</v>
      </c>
      <c r="C57" s="394">
        <f t="shared" si="1"/>
        <v>288619.59999999998</v>
      </c>
      <c r="D57" s="398">
        <v>288619.59999999998</v>
      </c>
      <c r="E57" s="398">
        <v>0</v>
      </c>
      <c r="F57" s="399">
        <v>0</v>
      </c>
    </row>
    <row r="58" spans="1:6" ht="15" customHeight="1" x14ac:dyDescent="0.2">
      <c r="A58" s="206">
        <v>18050400</v>
      </c>
      <c r="B58" s="196" t="s">
        <v>347</v>
      </c>
      <c r="C58" s="394">
        <f t="shared" si="1"/>
        <v>6950232.5099999998</v>
      </c>
      <c r="D58" s="398">
        <v>6950232.5099999998</v>
      </c>
      <c r="E58" s="398">
        <v>0</v>
      </c>
      <c r="F58" s="399">
        <v>0</v>
      </c>
    </row>
    <row r="59" spans="1:6" ht="48.75" customHeight="1" x14ac:dyDescent="0.2">
      <c r="A59" s="206">
        <v>18050500</v>
      </c>
      <c r="B59" s="196" t="s">
        <v>110</v>
      </c>
      <c r="C59" s="394">
        <f t="shared" si="1"/>
        <v>3018646.86</v>
      </c>
      <c r="D59" s="398">
        <v>3018646.86</v>
      </c>
      <c r="E59" s="398">
        <v>0</v>
      </c>
      <c r="F59" s="399">
        <v>0</v>
      </c>
    </row>
    <row r="60" spans="1:6" hidden="1" x14ac:dyDescent="0.2">
      <c r="A60" s="206"/>
      <c r="B60" s="196"/>
      <c r="C60" s="394"/>
      <c r="D60" s="398"/>
      <c r="E60" s="398"/>
      <c r="F60" s="399"/>
    </row>
    <row r="61" spans="1:6" s="18" customFormat="1" x14ac:dyDescent="0.2">
      <c r="A61" s="208">
        <v>19000000</v>
      </c>
      <c r="B61" s="199" t="s">
        <v>6</v>
      </c>
      <c r="C61" s="396">
        <f>D61+E61</f>
        <v>25941.300000000003</v>
      </c>
      <c r="D61" s="396">
        <f>D62</f>
        <v>0</v>
      </c>
      <c r="E61" s="396">
        <f>E62</f>
        <v>25941.300000000003</v>
      </c>
      <c r="F61" s="397">
        <v>0</v>
      </c>
    </row>
    <row r="62" spans="1:6" s="18" customFormat="1" x14ac:dyDescent="0.2">
      <c r="A62" s="204">
        <v>19010000</v>
      </c>
      <c r="B62" s="195" t="s">
        <v>350</v>
      </c>
      <c r="C62" s="396">
        <f>D62+E62</f>
        <v>25941.300000000003</v>
      </c>
      <c r="D62" s="396"/>
      <c r="E62" s="396">
        <f>E63+E64+E65</f>
        <v>25941.300000000003</v>
      </c>
      <c r="F62" s="397">
        <f>F63+F64+F65</f>
        <v>0</v>
      </c>
    </row>
    <row r="63" spans="1:6" s="19" customFormat="1" ht="24" x14ac:dyDescent="0.2">
      <c r="A63" s="209">
        <v>19010100</v>
      </c>
      <c r="B63" s="200" t="s">
        <v>45</v>
      </c>
      <c r="C63" s="396">
        <f>D63+E63</f>
        <v>15787.97</v>
      </c>
      <c r="D63" s="400">
        <v>0</v>
      </c>
      <c r="E63" s="400">
        <v>15787.97</v>
      </c>
      <c r="F63" s="401">
        <v>0</v>
      </c>
    </row>
    <row r="64" spans="1:6" s="19" customFormat="1" ht="24" x14ac:dyDescent="0.2">
      <c r="A64" s="209">
        <v>19010200</v>
      </c>
      <c r="B64" s="200" t="s">
        <v>25</v>
      </c>
      <c r="C64" s="396">
        <f>D64+E64</f>
        <v>2250.25</v>
      </c>
      <c r="D64" s="400">
        <v>0</v>
      </c>
      <c r="E64" s="400">
        <v>2250.25</v>
      </c>
      <c r="F64" s="401">
        <v>0</v>
      </c>
    </row>
    <row r="65" spans="1:8" s="19" customFormat="1" ht="36" x14ac:dyDescent="0.2">
      <c r="A65" s="209">
        <v>19010300</v>
      </c>
      <c r="B65" s="200" t="s">
        <v>44</v>
      </c>
      <c r="C65" s="396">
        <f>D65+E65</f>
        <v>7903.08</v>
      </c>
      <c r="D65" s="400">
        <v>0</v>
      </c>
      <c r="E65" s="400">
        <v>7903.08</v>
      </c>
      <c r="F65" s="401">
        <v>0</v>
      </c>
    </row>
    <row r="66" spans="1:8" s="5" customFormat="1" x14ac:dyDescent="0.2">
      <c r="A66" s="203">
        <v>20000000</v>
      </c>
      <c r="B66" s="194" t="s">
        <v>7</v>
      </c>
      <c r="C66" s="394">
        <f>C67+C74+C86+C93</f>
        <v>1321968.94</v>
      </c>
      <c r="D66" s="394">
        <f>D67+D74+D86+D93</f>
        <v>-721704.83</v>
      </c>
      <c r="E66" s="394">
        <f>E67+E74+E86+E93</f>
        <v>2043673.7699999998</v>
      </c>
      <c r="F66" s="395">
        <f>F67+F74+F86</f>
        <v>0</v>
      </c>
      <c r="G66" s="294"/>
      <c r="H66" s="553"/>
    </row>
    <row r="67" spans="1:8" s="5" customFormat="1" x14ac:dyDescent="0.2">
      <c r="A67" s="203">
        <v>21000000</v>
      </c>
      <c r="B67" s="194" t="s">
        <v>8</v>
      </c>
      <c r="C67" s="394">
        <f t="shared" ref="C67:C107" si="2">D67+E67</f>
        <v>-1195119.18</v>
      </c>
      <c r="D67" s="394">
        <f>D68</f>
        <v>-1195119.18</v>
      </c>
      <c r="E67" s="394">
        <f>E68+E69+E70+E73</f>
        <v>0</v>
      </c>
      <c r="F67" s="395">
        <v>0</v>
      </c>
      <c r="G67" s="295"/>
    </row>
    <row r="68" spans="1:8" ht="15" customHeight="1" x14ac:dyDescent="0.2">
      <c r="A68" s="206">
        <v>21080000</v>
      </c>
      <c r="B68" s="196" t="s">
        <v>9</v>
      </c>
      <c r="C68" s="394">
        <f t="shared" si="2"/>
        <v>-1195119.18</v>
      </c>
      <c r="D68" s="394">
        <f>D69+D70+D73+D72+D71</f>
        <v>-1195119.18</v>
      </c>
      <c r="E68" s="398">
        <v>0</v>
      </c>
      <c r="F68" s="399">
        <v>0</v>
      </c>
    </row>
    <row r="69" spans="1:8" ht="16.5" customHeight="1" x14ac:dyDescent="0.2">
      <c r="A69" s="206">
        <v>21081100</v>
      </c>
      <c r="B69" s="196" t="s">
        <v>345</v>
      </c>
      <c r="C69" s="394">
        <f t="shared" si="2"/>
        <v>-1258198.98</v>
      </c>
      <c r="D69" s="398">
        <v>-1258198.98</v>
      </c>
      <c r="E69" s="398">
        <v>0</v>
      </c>
      <c r="F69" s="399">
        <v>0</v>
      </c>
    </row>
    <row r="70" spans="1:8" ht="39" customHeight="1" x14ac:dyDescent="0.2">
      <c r="A70" s="205">
        <v>21081500</v>
      </c>
      <c r="B70" s="192" t="s">
        <v>83</v>
      </c>
      <c r="C70" s="394">
        <f t="shared" si="2"/>
        <v>51000</v>
      </c>
      <c r="D70" s="398">
        <v>51000</v>
      </c>
      <c r="E70" s="398">
        <v>0</v>
      </c>
      <c r="F70" s="399">
        <v>0</v>
      </c>
    </row>
    <row r="71" spans="1:8" ht="36" x14ac:dyDescent="0.2">
      <c r="A71" s="205">
        <v>21081800</v>
      </c>
      <c r="B71" s="192" t="s">
        <v>749</v>
      </c>
      <c r="C71" s="394">
        <f t="shared" si="2"/>
        <v>12079.8</v>
      </c>
      <c r="D71" s="398">
        <v>12079.8</v>
      </c>
      <c r="E71" s="398"/>
      <c r="F71" s="399"/>
    </row>
    <row r="72" spans="1:8" ht="45.75" hidden="1" customHeight="1" x14ac:dyDescent="0.2">
      <c r="A72" s="205">
        <v>21082400</v>
      </c>
      <c r="B72" s="192" t="s">
        <v>737</v>
      </c>
      <c r="C72" s="394">
        <f t="shared" si="2"/>
        <v>0</v>
      </c>
      <c r="D72" s="398"/>
      <c r="E72" s="398"/>
      <c r="F72" s="399"/>
    </row>
    <row r="73" spans="1:8" s="19" customFormat="1" ht="24" hidden="1" x14ac:dyDescent="0.2">
      <c r="A73" s="209">
        <v>21110000</v>
      </c>
      <c r="B73" s="200" t="s">
        <v>112</v>
      </c>
      <c r="C73" s="396">
        <f t="shared" si="2"/>
        <v>0</v>
      </c>
      <c r="D73" s="400"/>
      <c r="E73" s="400">
        <v>0</v>
      </c>
      <c r="F73" s="401">
        <v>0</v>
      </c>
    </row>
    <row r="74" spans="1:8" s="5" customFormat="1" ht="24" x14ac:dyDescent="0.2">
      <c r="A74" s="207">
        <v>22000000</v>
      </c>
      <c r="B74" s="198" t="s">
        <v>10</v>
      </c>
      <c r="C74" s="394">
        <f t="shared" si="2"/>
        <v>455465.13</v>
      </c>
      <c r="D74" s="394">
        <f>D75+D81+D79+D85</f>
        <v>455465.13</v>
      </c>
      <c r="E74" s="394">
        <v>0</v>
      </c>
      <c r="F74" s="395">
        <v>0</v>
      </c>
    </row>
    <row r="75" spans="1:8" x14ac:dyDescent="0.2">
      <c r="A75" s="206" t="s">
        <v>41</v>
      </c>
      <c r="B75" s="196" t="s">
        <v>42</v>
      </c>
      <c r="C75" s="394">
        <f t="shared" si="2"/>
        <v>349477.98</v>
      </c>
      <c r="D75" s="394">
        <f>D76+D77+D78</f>
        <v>349477.98</v>
      </c>
      <c r="E75" s="394">
        <v>0</v>
      </c>
      <c r="F75" s="395">
        <v>0</v>
      </c>
    </row>
    <row r="76" spans="1:8" ht="36" x14ac:dyDescent="0.2">
      <c r="A76" s="206">
        <v>22010300</v>
      </c>
      <c r="B76" s="196" t="s">
        <v>99</v>
      </c>
      <c r="C76" s="394">
        <f t="shared" si="2"/>
        <v>12100</v>
      </c>
      <c r="D76" s="398">
        <v>12100</v>
      </c>
      <c r="E76" s="398">
        <v>0</v>
      </c>
      <c r="F76" s="399">
        <v>0</v>
      </c>
    </row>
    <row r="77" spans="1:8" ht="17.25" customHeight="1" x14ac:dyDescent="0.2">
      <c r="A77" s="206">
        <v>22012500</v>
      </c>
      <c r="B77" s="196" t="s">
        <v>36</v>
      </c>
      <c r="C77" s="394">
        <f t="shared" si="2"/>
        <v>200637.98</v>
      </c>
      <c r="D77" s="398">
        <v>200637.98</v>
      </c>
      <c r="E77" s="398">
        <v>0</v>
      </c>
      <c r="F77" s="399">
        <v>0</v>
      </c>
    </row>
    <row r="78" spans="1:8" ht="27" customHeight="1" x14ac:dyDescent="0.2">
      <c r="A78" s="205">
        <v>22012600</v>
      </c>
      <c r="B78" s="192" t="s">
        <v>84</v>
      </c>
      <c r="C78" s="394">
        <f t="shared" si="2"/>
        <v>136740</v>
      </c>
      <c r="D78" s="398">
        <v>136740</v>
      </c>
      <c r="E78" s="398">
        <v>0</v>
      </c>
      <c r="F78" s="399">
        <v>0</v>
      </c>
    </row>
    <row r="79" spans="1:8" s="5" customFormat="1" ht="24" hidden="1" customHeight="1" x14ac:dyDescent="0.2">
      <c r="A79" s="203">
        <v>22080000</v>
      </c>
      <c r="B79" s="194" t="s">
        <v>98</v>
      </c>
      <c r="C79" s="402">
        <f t="shared" si="2"/>
        <v>0</v>
      </c>
      <c r="D79" s="402">
        <f>D80</f>
        <v>0</v>
      </c>
      <c r="E79" s="402">
        <v>0</v>
      </c>
      <c r="F79" s="403">
        <v>0</v>
      </c>
    </row>
    <row r="80" spans="1:8" ht="49.5" hidden="1" customHeight="1" x14ac:dyDescent="0.2">
      <c r="A80" s="205">
        <v>22080400</v>
      </c>
      <c r="B80" s="192" t="s">
        <v>97</v>
      </c>
      <c r="C80" s="394">
        <f t="shared" si="2"/>
        <v>0</v>
      </c>
      <c r="D80" s="398"/>
      <c r="E80" s="398">
        <v>0</v>
      </c>
      <c r="F80" s="399">
        <v>0</v>
      </c>
    </row>
    <row r="81" spans="1:6" ht="16.5" customHeight="1" x14ac:dyDescent="0.2">
      <c r="A81" s="203">
        <v>22090000</v>
      </c>
      <c r="B81" s="194" t="s">
        <v>344</v>
      </c>
      <c r="C81" s="394">
        <f t="shared" si="2"/>
        <v>104662.15</v>
      </c>
      <c r="D81" s="394">
        <f>D82+D83+D84</f>
        <v>104662.15</v>
      </c>
      <c r="E81" s="394">
        <v>0</v>
      </c>
      <c r="F81" s="395">
        <v>0</v>
      </c>
    </row>
    <row r="82" spans="1:6" ht="34.5" customHeight="1" x14ac:dyDescent="0.2">
      <c r="A82" s="206">
        <v>22090100</v>
      </c>
      <c r="B82" s="196" t="s">
        <v>809</v>
      </c>
      <c r="C82" s="394">
        <f t="shared" si="2"/>
        <v>104662.15</v>
      </c>
      <c r="D82" s="398">
        <v>104662.15</v>
      </c>
      <c r="E82" s="398">
        <v>0</v>
      </c>
      <c r="F82" s="399">
        <v>0</v>
      </c>
    </row>
    <row r="83" spans="1:6" ht="69.75" hidden="1" customHeight="1" x14ac:dyDescent="0.2">
      <c r="A83" s="206">
        <v>22090200</v>
      </c>
      <c r="B83" s="196" t="s">
        <v>810</v>
      </c>
      <c r="C83" s="394">
        <f t="shared" si="2"/>
        <v>0</v>
      </c>
      <c r="D83" s="398"/>
      <c r="E83" s="398">
        <v>0</v>
      </c>
      <c r="F83" s="399">
        <v>0</v>
      </c>
    </row>
    <row r="84" spans="1:6" ht="19.5" hidden="1" customHeight="1" x14ac:dyDescent="0.2">
      <c r="A84" s="206">
        <v>22090400</v>
      </c>
      <c r="B84" s="196" t="s">
        <v>811</v>
      </c>
      <c r="C84" s="394">
        <f t="shared" si="2"/>
        <v>0</v>
      </c>
      <c r="D84" s="398"/>
      <c r="E84" s="398">
        <v>0</v>
      </c>
      <c r="F84" s="399">
        <v>0</v>
      </c>
    </row>
    <row r="85" spans="1:6" ht="60" x14ac:dyDescent="0.2">
      <c r="A85" s="206">
        <v>22130000</v>
      </c>
      <c r="B85" s="196" t="s">
        <v>317</v>
      </c>
      <c r="C85" s="394">
        <f t="shared" si="2"/>
        <v>1325</v>
      </c>
      <c r="D85" s="398">
        <v>1325</v>
      </c>
      <c r="E85" s="398">
        <v>0</v>
      </c>
      <c r="F85" s="399">
        <v>0</v>
      </c>
    </row>
    <row r="86" spans="1:6" s="5" customFormat="1" x14ac:dyDescent="0.2">
      <c r="A86" s="207" t="s">
        <v>39</v>
      </c>
      <c r="B86" s="198" t="s">
        <v>40</v>
      </c>
      <c r="C86" s="394">
        <f t="shared" si="2"/>
        <v>26686.880000000001</v>
      </c>
      <c r="D86" s="394">
        <f>D87+D91</f>
        <v>17949.22</v>
      </c>
      <c r="E86" s="394">
        <f>E91+E89+E92</f>
        <v>8737.66</v>
      </c>
      <c r="F86" s="395">
        <f>F87+F91</f>
        <v>0</v>
      </c>
    </row>
    <row r="87" spans="1:6" x14ac:dyDescent="0.2">
      <c r="A87" s="206" t="s">
        <v>37</v>
      </c>
      <c r="B87" s="196" t="s">
        <v>38</v>
      </c>
      <c r="C87" s="394">
        <f t="shared" si="2"/>
        <v>17949.22</v>
      </c>
      <c r="D87" s="398">
        <f>D88+D89+D90</f>
        <v>17949.22</v>
      </c>
      <c r="E87" s="398"/>
      <c r="F87" s="399">
        <v>0</v>
      </c>
    </row>
    <row r="88" spans="1:6" ht="33.75" customHeight="1" x14ac:dyDescent="0.2">
      <c r="A88" s="206">
        <v>24060300</v>
      </c>
      <c r="B88" s="196" t="s">
        <v>38</v>
      </c>
      <c r="C88" s="394">
        <f t="shared" si="2"/>
        <v>17949.22</v>
      </c>
      <c r="D88" s="398">
        <v>17949.22</v>
      </c>
      <c r="E88" s="398">
        <v>0</v>
      </c>
      <c r="F88" s="399">
        <v>0</v>
      </c>
    </row>
    <row r="89" spans="1:6" s="19" customFormat="1" ht="21" customHeight="1" x14ac:dyDescent="0.2">
      <c r="A89" s="210">
        <v>24062100</v>
      </c>
      <c r="B89" s="201" t="s">
        <v>85</v>
      </c>
      <c r="C89" s="396">
        <f t="shared" si="2"/>
        <v>8737.66</v>
      </c>
      <c r="D89" s="400">
        <v>0</v>
      </c>
      <c r="E89" s="400">
        <v>8737.66</v>
      </c>
      <c r="F89" s="401">
        <v>0</v>
      </c>
    </row>
    <row r="90" spans="1:6" s="19" customFormat="1" ht="22.5" hidden="1" customHeight="1" x14ac:dyDescent="0.2">
      <c r="A90" s="210">
        <v>24062200</v>
      </c>
      <c r="B90" s="201" t="s">
        <v>342</v>
      </c>
      <c r="C90" s="394">
        <f t="shared" si="2"/>
        <v>0</v>
      </c>
      <c r="D90" s="400">
        <v>0</v>
      </c>
      <c r="E90" s="398">
        <v>0</v>
      </c>
      <c r="F90" s="399">
        <v>0</v>
      </c>
    </row>
    <row r="91" spans="1:6" s="18" customFormat="1" ht="23.25" hidden="1" customHeight="1" x14ac:dyDescent="0.2">
      <c r="A91" s="206">
        <v>24100000</v>
      </c>
      <c r="B91" s="196" t="s">
        <v>89</v>
      </c>
      <c r="C91" s="394">
        <f t="shared" si="2"/>
        <v>0</v>
      </c>
      <c r="D91" s="398">
        <f>D92</f>
        <v>0</v>
      </c>
      <c r="E91" s="398"/>
      <c r="F91" s="399">
        <f>F92</f>
        <v>0</v>
      </c>
    </row>
    <row r="92" spans="1:6" s="19" customFormat="1" ht="24" hidden="1" x14ac:dyDescent="0.2">
      <c r="A92" s="206">
        <v>24170000</v>
      </c>
      <c r="B92" s="196" t="s">
        <v>88</v>
      </c>
      <c r="C92" s="394">
        <f t="shared" si="2"/>
        <v>0</v>
      </c>
      <c r="D92" s="398">
        <v>0</v>
      </c>
      <c r="E92" s="398"/>
      <c r="F92" s="399"/>
    </row>
    <row r="93" spans="1:6" s="19" customFormat="1" x14ac:dyDescent="0.2">
      <c r="A93" s="207">
        <v>25000000</v>
      </c>
      <c r="B93" s="198" t="s">
        <v>251</v>
      </c>
      <c r="C93" s="396">
        <f t="shared" si="2"/>
        <v>2034936.1099999999</v>
      </c>
      <c r="D93" s="394">
        <f>D94+D98</f>
        <v>0</v>
      </c>
      <c r="E93" s="394">
        <f>E94+E98</f>
        <v>2034936.1099999999</v>
      </c>
      <c r="F93" s="395">
        <f>F94+F98</f>
        <v>0</v>
      </c>
    </row>
    <row r="94" spans="1:6" s="19" customFormat="1" ht="24" x14ac:dyDescent="0.2">
      <c r="A94" s="210">
        <v>25010000</v>
      </c>
      <c r="B94" s="201" t="s">
        <v>252</v>
      </c>
      <c r="C94" s="396">
        <f t="shared" si="2"/>
        <v>227761.39</v>
      </c>
      <c r="D94" s="394">
        <f>D95+D96+D97</f>
        <v>0</v>
      </c>
      <c r="E94" s="394">
        <f>E95+E96+E97</f>
        <v>227761.39</v>
      </c>
      <c r="F94" s="395">
        <f>F95+F96+F97</f>
        <v>0</v>
      </c>
    </row>
    <row r="95" spans="1:6" s="19" customFormat="1" ht="24" x14ac:dyDescent="0.2">
      <c r="A95" s="210">
        <v>25010100</v>
      </c>
      <c r="B95" s="201" t="s">
        <v>11</v>
      </c>
      <c r="C95" s="396">
        <f t="shared" si="2"/>
        <v>211877.44</v>
      </c>
      <c r="D95" s="400">
        <v>0</v>
      </c>
      <c r="E95" s="400">
        <v>211877.44</v>
      </c>
      <c r="F95" s="401">
        <v>0</v>
      </c>
    </row>
    <row r="96" spans="1:6" s="19" customFormat="1" x14ac:dyDescent="0.2">
      <c r="A96" s="210">
        <v>25010300</v>
      </c>
      <c r="B96" s="201" t="s">
        <v>113</v>
      </c>
      <c r="C96" s="396">
        <f t="shared" si="2"/>
        <v>12892.1</v>
      </c>
      <c r="D96" s="400">
        <v>0</v>
      </c>
      <c r="E96" s="400">
        <v>12892.1</v>
      </c>
      <c r="F96" s="401">
        <v>0</v>
      </c>
    </row>
    <row r="97" spans="1:6" s="19" customFormat="1" ht="24" x14ac:dyDescent="0.2">
      <c r="A97" s="210">
        <v>25010400</v>
      </c>
      <c r="B97" s="201" t="s">
        <v>96</v>
      </c>
      <c r="C97" s="396">
        <f t="shared" si="2"/>
        <v>2991.85</v>
      </c>
      <c r="D97" s="400">
        <v>0</v>
      </c>
      <c r="E97" s="400">
        <v>2991.85</v>
      </c>
      <c r="F97" s="401">
        <v>0</v>
      </c>
    </row>
    <row r="98" spans="1:6" s="19" customFormat="1" ht="15" customHeight="1" x14ac:dyDescent="0.2">
      <c r="A98" s="210">
        <v>25020000</v>
      </c>
      <c r="B98" s="201" t="s">
        <v>65</v>
      </c>
      <c r="C98" s="396">
        <f t="shared" si="2"/>
        <v>1807174.72</v>
      </c>
      <c r="D98" s="396">
        <v>0</v>
      </c>
      <c r="E98" s="396">
        <f>E99+E100</f>
        <v>1807174.72</v>
      </c>
      <c r="F98" s="397">
        <v>0</v>
      </c>
    </row>
    <row r="99" spans="1:6" s="19" customFormat="1" ht="18" customHeight="1" x14ac:dyDescent="0.2">
      <c r="A99" s="210">
        <v>25020100</v>
      </c>
      <c r="B99" s="201" t="s">
        <v>92</v>
      </c>
      <c r="C99" s="396">
        <f t="shared" si="2"/>
        <v>1601664.47</v>
      </c>
      <c r="D99" s="400">
        <v>0</v>
      </c>
      <c r="E99" s="400">
        <v>1601664.47</v>
      </c>
      <c r="F99" s="401">
        <v>0</v>
      </c>
    </row>
    <row r="100" spans="1:6" s="19" customFormat="1" ht="41.25" customHeight="1" x14ac:dyDescent="0.2">
      <c r="A100" s="210">
        <v>25020200</v>
      </c>
      <c r="B100" s="201" t="s">
        <v>66</v>
      </c>
      <c r="C100" s="396">
        <f t="shared" si="2"/>
        <v>205510.25</v>
      </c>
      <c r="D100" s="400">
        <v>0</v>
      </c>
      <c r="E100" s="400">
        <v>205510.25</v>
      </c>
      <c r="F100" s="401">
        <v>0</v>
      </c>
    </row>
    <row r="101" spans="1:6" ht="36.75" hidden="1" customHeight="1" x14ac:dyDescent="0.2">
      <c r="A101" s="203">
        <v>30000000</v>
      </c>
      <c r="B101" s="194" t="s">
        <v>12</v>
      </c>
      <c r="C101" s="394">
        <f t="shared" si="2"/>
        <v>0</v>
      </c>
      <c r="D101" s="394">
        <f>D102</f>
        <v>0</v>
      </c>
      <c r="E101" s="394">
        <f>E105</f>
        <v>0</v>
      </c>
      <c r="F101" s="395">
        <f>F105</f>
        <v>0</v>
      </c>
    </row>
    <row r="102" spans="1:6" s="5" customFormat="1" ht="30.75" hidden="1" customHeight="1" x14ac:dyDescent="0.2">
      <c r="A102" s="203" t="s">
        <v>26</v>
      </c>
      <c r="B102" s="194" t="s">
        <v>27</v>
      </c>
      <c r="C102" s="394">
        <f t="shared" si="2"/>
        <v>0</v>
      </c>
      <c r="D102" s="394">
        <f>D103</f>
        <v>0</v>
      </c>
      <c r="E102" s="394">
        <v>0</v>
      </c>
      <c r="F102" s="395">
        <v>0</v>
      </c>
    </row>
    <row r="103" spans="1:6" ht="25.5" hidden="1" customHeight="1" x14ac:dyDescent="0.2">
      <c r="A103" s="205" t="s">
        <v>28</v>
      </c>
      <c r="B103" s="192" t="s">
        <v>29</v>
      </c>
      <c r="C103" s="394">
        <f t="shared" si="2"/>
        <v>0</v>
      </c>
      <c r="D103" s="398">
        <f>D104</f>
        <v>0</v>
      </c>
      <c r="E103" s="398">
        <v>0</v>
      </c>
      <c r="F103" s="399">
        <v>0</v>
      </c>
    </row>
    <row r="104" spans="1:6" ht="26.25" hidden="1" customHeight="1" x14ac:dyDescent="0.2">
      <c r="A104" s="205" t="s">
        <v>30</v>
      </c>
      <c r="B104" s="192" t="s">
        <v>31</v>
      </c>
      <c r="C104" s="394">
        <f t="shared" si="2"/>
        <v>0</v>
      </c>
      <c r="D104" s="398">
        <v>0</v>
      </c>
      <c r="E104" s="398">
        <v>0</v>
      </c>
      <c r="F104" s="399">
        <v>0</v>
      </c>
    </row>
    <row r="105" spans="1:6" ht="29.25" hidden="1" customHeight="1" x14ac:dyDescent="0.2">
      <c r="A105" s="205">
        <v>33000000</v>
      </c>
      <c r="B105" s="192" t="s">
        <v>348</v>
      </c>
      <c r="C105" s="394">
        <f t="shared" si="2"/>
        <v>0</v>
      </c>
      <c r="D105" s="398">
        <v>0</v>
      </c>
      <c r="E105" s="398"/>
      <c r="F105" s="399">
        <f>F106</f>
        <v>0</v>
      </c>
    </row>
    <row r="106" spans="1:6" ht="15.75" hidden="1" customHeight="1" x14ac:dyDescent="0.2">
      <c r="A106" s="205">
        <v>33010000</v>
      </c>
      <c r="B106" s="192" t="s">
        <v>349</v>
      </c>
      <c r="C106" s="394">
        <f t="shared" si="2"/>
        <v>0</v>
      </c>
      <c r="D106" s="398">
        <v>0</v>
      </c>
      <c r="E106" s="398"/>
      <c r="F106" s="399">
        <f>F107</f>
        <v>0</v>
      </c>
    </row>
    <row r="107" spans="1:6" ht="48" hidden="1" x14ac:dyDescent="0.2">
      <c r="A107" s="206">
        <v>33010100</v>
      </c>
      <c r="B107" s="192" t="s">
        <v>812</v>
      </c>
      <c r="C107" s="394">
        <f t="shared" si="2"/>
        <v>0</v>
      </c>
      <c r="D107" s="398">
        <v>0</v>
      </c>
      <c r="E107" s="398"/>
      <c r="F107" s="399">
        <f>E107</f>
        <v>0</v>
      </c>
    </row>
    <row r="108" spans="1:6" s="20" customFormat="1" ht="15" x14ac:dyDescent="0.2">
      <c r="A108" s="211"/>
      <c r="B108" s="202" t="s">
        <v>78</v>
      </c>
      <c r="C108" s="404">
        <f>C14+C66+C101</f>
        <v>42160689.139999993</v>
      </c>
      <c r="D108" s="404">
        <f>D14+D66+D101</f>
        <v>40091074.07</v>
      </c>
      <c r="E108" s="404">
        <f>E14+E66+E101</f>
        <v>2069615.0699999998</v>
      </c>
      <c r="F108" s="405">
        <f>F14+F66+F101</f>
        <v>0</v>
      </c>
    </row>
    <row r="109" spans="1:6" ht="16.5" customHeight="1" x14ac:dyDescent="0.2">
      <c r="A109" s="203">
        <v>40000000</v>
      </c>
      <c r="B109" s="194" t="s">
        <v>13</v>
      </c>
      <c r="C109" s="394">
        <f t="shared" ref="C109:C123" si="3">D109+E109</f>
        <v>15348985</v>
      </c>
      <c r="D109" s="394">
        <f>D110</f>
        <v>15090265</v>
      </c>
      <c r="E109" s="394">
        <f>E110</f>
        <v>258720</v>
      </c>
      <c r="F109" s="395">
        <f>F110</f>
        <v>0</v>
      </c>
    </row>
    <row r="110" spans="1:6" s="5" customFormat="1" ht="15.75" customHeight="1" x14ac:dyDescent="0.2">
      <c r="A110" s="203">
        <v>41000000</v>
      </c>
      <c r="B110" s="194" t="s">
        <v>156</v>
      </c>
      <c r="C110" s="394">
        <f t="shared" si="3"/>
        <v>15348985</v>
      </c>
      <c r="D110" s="394">
        <f>D113+D111+D120+D122</f>
        <v>15090265</v>
      </c>
      <c r="E110" s="394">
        <f>E113+E111+E120+E122</f>
        <v>258720</v>
      </c>
      <c r="F110" s="395">
        <v>0</v>
      </c>
    </row>
    <row r="111" spans="1:6" s="5" customFormat="1" ht="16.5" customHeight="1" x14ac:dyDescent="0.2">
      <c r="A111" s="207" t="s">
        <v>641</v>
      </c>
      <c r="B111" s="194" t="s">
        <v>642</v>
      </c>
      <c r="C111" s="394">
        <f t="shared" si="3"/>
        <v>276600</v>
      </c>
      <c r="D111" s="394">
        <f>D112</f>
        <v>276600</v>
      </c>
      <c r="E111" s="406">
        <f>E112</f>
        <v>0</v>
      </c>
      <c r="F111" s="395">
        <f>F112</f>
        <v>0</v>
      </c>
    </row>
    <row r="112" spans="1:6" s="5" customFormat="1" ht="15.75" customHeight="1" x14ac:dyDescent="0.2">
      <c r="A112" s="206">
        <v>41020100</v>
      </c>
      <c r="B112" s="192" t="s">
        <v>866</v>
      </c>
      <c r="C112" s="394">
        <f t="shared" si="3"/>
        <v>276600</v>
      </c>
      <c r="D112" s="398">
        <v>276600</v>
      </c>
      <c r="E112" s="398">
        <v>0</v>
      </c>
      <c r="F112" s="399">
        <v>0</v>
      </c>
    </row>
    <row r="113" spans="1:6" s="5" customFormat="1" ht="16.5" customHeight="1" x14ac:dyDescent="0.2">
      <c r="A113" s="207">
        <v>41030000</v>
      </c>
      <c r="B113" s="194" t="s">
        <v>157</v>
      </c>
      <c r="C113" s="394">
        <f t="shared" si="3"/>
        <v>12663000</v>
      </c>
      <c r="D113" s="394">
        <f>D116+D117+D115+D119+D118</f>
        <v>12663000</v>
      </c>
      <c r="E113" s="394">
        <f>E116+E117+E114+E119+E115</f>
        <v>0</v>
      </c>
      <c r="F113" s="395">
        <f>F118</f>
        <v>0</v>
      </c>
    </row>
    <row r="114" spans="1:6" s="4" customFormat="1" ht="30.75" hidden="1" customHeight="1" x14ac:dyDescent="0.2">
      <c r="A114" s="206">
        <v>41033100</v>
      </c>
      <c r="B114" s="192" t="s">
        <v>740</v>
      </c>
      <c r="C114" s="394">
        <f t="shared" si="3"/>
        <v>0</v>
      </c>
      <c r="D114" s="398">
        <v>0</v>
      </c>
      <c r="E114" s="398"/>
      <c r="F114" s="399">
        <v>0</v>
      </c>
    </row>
    <row r="115" spans="1:6" s="4" customFormat="1" ht="15" customHeight="1" x14ac:dyDescent="0.2">
      <c r="A115" s="206">
        <v>41033900</v>
      </c>
      <c r="B115" s="192" t="s">
        <v>111</v>
      </c>
      <c r="C115" s="394">
        <f t="shared" si="3"/>
        <v>11212200</v>
      </c>
      <c r="D115" s="398">
        <v>11212200</v>
      </c>
      <c r="E115" s="398"/>
      <c r="F115" s="399">
        <v>0</v>
      </c>
    </row>
    <row r="116" spans="1:6" ht="41.25" customHeight="1" x14ac:dyDescent="0.2">
      <c r="A116" s="206">
        <v>41035400</v>
      </c>
      <c r="B116" s="192" t="s">
        <v>867</v>
      </c>
      <c r="C116" s="394">
        <f t="shared" si="3"/>
        <v>56400</v>
      </c>
      <c r="D116" s="398">
        <v>56400</v>
      </c>
      <c r="E116" s="398">
        <v>0</v>
      </c>
      <c r="F116" s="399">
        <v>0</v>
      </c>
    </row>
    <row r="117" spans="1:6" ht="45.75" hidden="1" customHeight="1" x14ac:dyDescent="0.2">
      <c r="A117" s="206">
        <v>41036000</v>
      </c>
      <c r="B117" s="192" t="s">
        <v>868</v>
      </c>
      <c r="C117" s="394">
        <f t="shared" si="3"/>
        <v>0</v>
      </c>
      <c r="D117" s="398">
        <v>0</v>
      </c>
      <c r="E117" s="398">
        <v>0</v>
      </c>
      <c r="F117" s="399">
        <v>0</v>
      </c>
    </row>
    <row r="118" spans="1:6" ht="34.5" customHeight="1" x14ac:dyDescent="0.2">
      <c r="A118" s="206">
        <v>41036300</v>
      </c>
      <c r="B118" s="192" t="s">
        <v>869</v>
      </c>
      <c r="C118" s="394">
        <f t="shared" si="3"/>
        <v>1394400</v>
      </c>
      <c r="D118" s="398">
        <v>1394400</v>
      </c>
      <c r="E118" s="398">
        <v>0</v>
      </c>
      <c r="F118" s="399">
        <v>0</v>
      </c>
    </row>
    <row r="119" spans="1:6" ht="32.25" hidden="1" customHeight="1" x14ac:dyDescent="0.2">
      <c r="A119" s="206">
        <v>41035500</v>
      </c>
      <c r="B119" s="192" t="s">
        <v>467</v>
      </c>
      <c r="C119" s="394">
        <f t="shared" si="3"/>
        <v>0</v>
      </c>
      <c r="D119" s="398">
        <v>0</v>
      </c>
      <c r="E119" s="398">
        <v>0</v>
      </c>
      <c r="F119" s="399">
        <v>0</v>
      </c>
    </row>
    <row r="120" spans="1:6" s="5" customFormat="1" ht="12.75" customHeight="1" x14ac:dyDescent="0.2">
      <c r="A120" s="207">
        <v>41040000</v>
      </c>
      <c r="B120" s="194" t="s">
        <v>151</v>
      </c>
      <c r="C120" s="396">
        <f t="shared" si="3"/>
        <v>74148</v>
      </c>
      <c r="D120" s="396">
        <f>D121</f>
        <v>74148</v>
      </c>
      <c r="E120" s="394">
        <v>0</v>
      </c>
      <c r="F120" s="395">
        <v>0</v>
      </c>
    </row>
    <row r="121" spans="1:6" ht="17.25" customHeight="1" x14ac:dyDescent="0.2">
      <c r="A121" s="206">
        <v>41040400</v>
      </c>
      <c r="B121" s="192" t="s">
        <v>693</v>
      </c>
      <c r="C121" s="394">
        <f t="shared" si="3"/>
        <v>74148</v>
      </c>
      <c r="D121" s="398">
        <v>74148</v>
      </c>
      <c r="E121" s="398">
        <v>0</v>
      </c>
      <c r="F121" s="399">
        <v>0</v>
      </c>
    </row>
    <row r="122" spans="1:6" s="5" customFormat="1" ht="27" customHeight="1" x14ac:dyDescent="0.2">
      <c r="A122" s="207">
        <v>41050000</v>
      </c>
      <c r="B122" s="194" t="s">
        <v>158</v>
      </c>
      <c r="C122" s="394">
        <f t="shared" si="3"/>
        <v>2335237</v>
      </c>
      <c r="D122" s="394">
        <f>D123+D124+D125+D126+D128+D130+D131+D127+D129</f>
        <v>2076517</v>
      </c>
      <c r="E122" s="394">
        <f>E124+E125+E126+E128+E130+E131</f>
        <v>258720</v>
      </c>
      <c r="F122" s="399">
        <v>0</v>
      </c>
    </row>
    <row r="123" spans="1:6" s="5" customFormat="1" ht="53.25" hidden="1" customHeight="1" x14ac:dyDescent="0.2">
      <c r="A123" s="206">
        <v>41050400</v>
      </c>
      <c r="B123" s="192" t="s">
        <v>813</v>
      </c>
      <c r="C123" s="394">
        <f t="shared" si="3"/>
        <v>0</v>
      </c>
      <c r="D123" s="398"/>
      <c r="E123" s="398">
        <v>0</v>
      </c>
      <c r="F123" s="399">
        <v>0</v>
      </c>
    </row>
    <row r="124" spans="1:6" s="5" customFormat="1" ht="29.25" customHeight="1" x14ac:dyDescent="0.2">
      <c r="A124" s="205">
        <v>41051000</v>
      </c>
      <c r="B124" s="192" t="s">
        <v>265</v>
      </c>
      <c r="C124" s="394">
        <f>D124+E120</f>
        <v>311100</v>
      </c>
      <c r="D124" s="398">
        <v>311100</v>
      </c>
      <c r="E124" s="398">
        <v>0</v>
      </c>
      <c r="F124" s="399">
        <v>0</v>
      </c>
    </row>
    <row r="125" spans="1:6" s="5" customFormat="1" ht="44.25" hidden="1" customHeight="1" x14ac:dyDescent="0.2">
      <c r="A125" s="206">
        <v>41051100</v>
      </c>
      <c r="B125" s="192" t="s">
        <v>237</v>
      </c>
      <c r="C125" s="394">
        <f>D125+E125</f>
        <v>0</v>
      </c>
      <c r="D125" s="398"/>
      <c r="E125" s="398"/>
      <c r="F125" s="399"/>
    </row>
    <row r="126" spans="1:6" ht="0.75" hidden="1" customHeight="1" x14ac:dyDescent="0.2">
      <c r="A126" s="206">
        <v>41051200</v>
      </c>
      <c r="B126" s="192" t="s">
        <v>152</v>
      </c>
      <c r="C126" s="394">
        <f t="shared" ref="C126:C127" si="4">D126+E126</f>
        <v>0</v>
      </c>
      <c r="D126" s="398"/>
      <c r="E126" s="398"/>
      <c r="F126" s="399">
        <v>0</v>
      </c>
    </row>
    <row r="127" spans="1:6" ht="33.75" hidden="1" customHeight="1" x14ac:dyDescent="0.2">
      <c r="A127" s="206">
        <v>41051400</v>
      </c>
      <c r="B127" s="192" t="s">
        <v>366</v>
      </c>
      <c r="C127" s="394">
        <f t="shared" si="4"/>
        <v>0</v>
      </c>
      <c r="D127" s="398"/>
      <c r="E127" s="398"/>
      <c r="F127" s="399">
        <v>0</v>
      </c>
    </row>
    <row r="128" spans="1:6" ht="41.25" hidden="1" customHeight="1" x14ac:dyDescent="0.2">
      <c r="A128" s="206">
        <v>41051700</v>
      </c>
      <c r="B128" s="192" t="s">
        <v>365</v>
      </c>
      <c r="C128" s="394">
        <f>D128+E126</f>
        <v>0</v>
      </c>
      <c r="D128" s="398"/>
      <c r="E128" s="398"/>
      <c r="F128" s="399">
        <v>0</v>
      </c>
    </row>
    <row r="129" spans="1:10" ht="39" hidden="1" customHeight="1" x14ac:dyDescent="0.2">
      <c r="A129" s="206">
        <v>41053000</v>
      </c>
      <c r="B129" s="192" t="s">
        <v>367</v>
      </c>
      <c r="C129" s="394">
        <f>D129+E127</f>
        <v>0</v>
      </c>
      <c r="D129" s="398"/>
      <c r="E129" s="398"/>
      <c r="F129" s="399"/>
    </row>
    <row r="130" spans="1:10" ht="21" customHeight="1" x14ac:dyDescent="0.2">
      <c r="A130" s="206">
        <v>41053900</v>
      </c>
      <c r="B130" s="192" t="s">
        <v>153</v>
      </c>
      <c r="C130" s="394">
        <f>D130+E128</f>
        <v>1481971</v>
      </c>
      <c r="D130" s="398">
        <v>1481971</v>
      </c>
      <c r="E130" s="398">
        <v>258720</v>
      </c>
      <c r="F130" s="399">
        <v>258720</v>
      </c>
    </row>
    <row r="131" spans="1:10" ht="34.5" customHeight="1" x14ac:dyDescent="0.2">
      <c r="A131" s="205">
        <v>41059300</v>
      </c>
      <c r="B131" s="192" t="s">
        <v>814</v>
      </c>
      <c r="C131" s="394">
        <f>D131+E128</f>
        <v>283446</v>
      </c>
      <c r="D131" s="398">
        <v>283446</v>
      </c>
      <c r="E131" s="398"/>
      <c r="F131" s="399">
        <v>0</v>
      </c>
    </row>
    <row r="132" spans="1:10" s="20" customFormat="1" ht="19.5" customHeight="1" thickBot="1" x14ac:dyDescent="0.25">
      <c r="A132" s="212"/>
      <c r="B132" s="213" t="s">
        <v>35</v>
      </c>
      <c r="C132" s="407">
        <f>D132+E132</f>
        <v>57509674.140000001</v>
      </c>
      <c r="D132" s="407">
        <f>D108+D109</f>
        <v>55181339.07</v>
      </c>
      <c r="E132" s="407">
        <f>E108+E109</f>
        <v>2328335.0699999998</v>
      </c>
      <c r="F132" s="408">
        <f>F109+F66+F14+F101</f>
        <v>0</v>
      </c>
      <c r="J132"/>
    </row>
    <row r="134" spans="1:10" x14ac:dyDescent="0.2">
      <c r="A134" s="570"/>
      <c r="B134" s="570"/>
      <c r="C134" s="570"/>
      <c r="D134" s="570"/>
      <c r="E134" s="570"/>
      <c r="F134" s="570"/>
    </row>
    <row r="135" spans="1:10" x14ac:dyDescent="0.2">
      <c r="A135" s="193" t="s">
        <v>815</v>
      </c>
      <c r="E135" s="193" t="s">
        <v>816</v>
      </c>
    </row>
    <row r="136" spans="1:10" x14ac:dyDescent="0.2">
      <c r="D136" s="2"/>
    </row>
  </sheetData>
  <mergeCells count="9">
    <mergeCell ref="F11:F13"/>
    <mergeCell ref="A134:F134"/>
    <mergeCell ref="A6:F6"/>
    <mergeCell ref="A10:A13"/>
    <mergeCell ref="B10:B13"/>
    <mergeCell ref="C10:C13"/>
    <mergeCell ref="D10:D13"/>
    <mergeCell ref="E10:F10"/>
    <mergeCell ref="E11:E13"/>
  </mergeCells>
  <phoneticPr fontId="23" type="noConversion"/>
  <pageMargins left="1.1023622047244095" right="0.31496062992125984" top="0.59055118110236227" bottom="0.59055118110236227" header="0.31496062992125984" footer="0.31496062992125984"/>
  <pageSetup paperSize="9" scale="81" fitToHeight="4" orientation="portrait" horizontalDpi="360" verticalDpi="360" r:id="rId1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view="pageLayout" zoomScale="70" zoomScaleNormal="50" zoomScalePageLayoutView="70" workbookViewId="0">
      <pane xSplit="7785" ySplit="3465" topLeftCell="C10"/>
      <selection activeCell="A7" sqref="A7:XFD7"/>
      <selection pane="topRight" activeCell="G1" sqref="G1"/>
      <selection pane="bottomLeft" activeCell="A11" sqref="A11"/>
      <selection pane="bottomRight" activeCell="C10" sqref="C10"/>
    </sheetView>
  </sheetViews>
  <sheetFormatPr defaultRowHeight="15" x14ac:dyDescent="0.25"/>
  <cols>
    <col min="1" max="1" width="10.140625" customWidth="1"/>
    <col min="2" max="2" width="72.85546875" customWidth="1"/>
    <col min="3" max="3" width="12.7109375" style="2" customWidth="1"/>
    <col min="4" max="4" width="13.42578125" style="2" customWidth="1"/>
    <col min="5" max="5" width="13.5703125" style="2" customWidth="1"/>
    <col min="6" max="6" width="6.7109375" style="47" customWidth="1"/>
    <col min="7" max="7" width="11.42578125" style="40" customWidth="1"/>
    <col min="8" max="8" width="11.7109375" style="40" customWidth="1"/>
    <col min="9" max="9" width="10.28515625" style="48" customWidth="1"/>
    <col min="10" max="10" width="8.7109375" style="40" customWidth="1"/>
    <col min="11" max="11" width="7.7109375" style="47" customWidth="1"/>
    <col min="12" max="12" width="13.7109375" style="2" customWidth="1"/>
    <col min="13" max="13" width="12.7109375" style="2" customWidth="1"/>
    <col min="14" max="14" width="9.42578125" style="2" customWidth="1"/>
    <col min="15" max="15" width="12.28515625" style="2" customWidth="1"/>
    <col min="16" max="16" width="8.7109375" style="49" customWidth="1"/>
    <col min="17" max="17" width="15.5703125" hidden="1" customWidth="1"/>
    <col min="18" max="18" width="10.28515625" hidden="1" customWidth="1"/>
    <col min="19" max="19" width="14.140625" hidden="1" customWidth="1"/>
    <col min="20" max="20" width="13.42578125" customWidth="1"/>
  </cols>
  <sheetData>
    <row r="1" spans="1:19" ht="15.75" x14ac:dyDescent="0.25">
      <c r="A1" s="24"/>
      <c r="B1" s="25"/>
      <c r="C1" s="26"/>
      <c r="D1" s="26"/>
      <c r="E1" s="26"/>
      <c r="F1" s="45"/>
      <c r="G1" s="28"/>
      <c r="L1" s="28"/>
      <c r="M1" s="28" t="s">
        <v>266</v>
      </c>
      <c r="N1" s="28"/>
      <c r="O1" s="28"/>
      <c r="P1" s="51"/>
    </row>
    <row r="2" spans="1:19" ht="15.75" x14ac:dyDescent="0.25">
      <c r="A2" s="24"/>
      <c r="B2" s="25"/>
      <c r="C2" s="26"/>
      <c r="D2" s="26"/>
      <c r="E2" s="26"/>
      <c r="F2" s="45"/>
      <c r="G2" s="28"/>
      <c r="L2" s="45"/>
      <c r="M2" s="45" t="s">
        <v>690</v>
      </c>
      <c r="N2" s="45"/>
      <c r="O2" s="28"/>
      <c r="P2" s="51"/>
    </row>
    <row r="3" spans="1:19" ht="15.75" x14ac:dyDescent="0.25">
      <c r="A3" s="24"/>
      <c r="B3" s="25"/>
      <c r="C3" s="26"/>
      <c r="D3" s="26"/>
      <c r="E3" s="26"/>
      <c r="F3" s="45"/>
      <c r="G3" s="28"/>
      <c r="L3" s="45"/>
      <c r="M3" s="45" t="s">
        <v>691</v>
      </c>
      <c r="N3" s="45"/>
      <c r="O3" s="28"/>
      <c r="P3" s="51"/>
    </row>
    <row r="4" spans="1:19" s="418" customFormat="1" ht="15.75" x14ac:dyDescent="0.25">
      <c r="A4" s="409"/>
      <c r="B4" s="410"/>
      <c r="C4" s="411"/>
      <c r="D4" s="411"/>
      <c r="E4" s="411"/>
      <c r="F4" s="412"/>
      <c r="G4" s="413"/>
      <c r="H4" s="413"/>
      <c r="I4" s="414"/>
      <c r="J4" s="413"/>
      <c r="K4" s="415"/>
      <c r="L4" s="412"/>
      <c r="M4" s="300" t="s">
        <v>877</v>
      </c>
      <c r="N4" s="393"/>
      <c r="O4" s="416"/>
      <c r="P4" s="417"/>
    </row>
    <row r="5" spans="1:19" ht="15.75" x14ac:dyDescent="0.25">
      <c r="A5" s="24"/>
      <c r="B5" s="25"/>
      <c r="C5" s="26"/>
      <c r="D5" s="26"/>
      <c r="E5" s="26"/>
      <c r="F5" s="45"/>
      <c r="G5" s="28"/>
      <c r="H5" s="28"/>
      <c r="I5" s="29"/>
      <c r="J5" s="28"/>
      <c r="K5" s="50"/>
      <c r="L5" s="45"/>
      <c r="M5" s="301"/>
      <c r="N5" s="301"/>
      <c r="O5" s="302"/>
    </row>
    <row r="6" spans="1:19" ht="22.5" customHeight="1" x14ac:dyDescent="0.3">
      <c r="A6" s="585" t="s">
        <v>871</v>
      </c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</row>
    <row r="7" spans="1:19" ht="21" customHeight="1" x14ac:dyDescent="0.3">
      <c r="A7" s="369"/>
      <c r="B7" s="280">
        <v>1150300000</v>
      </c>
      <c r="C7" s="369"/>
      <c r="D7" s="369"/>
      <c r="E7" s="369"/>
      <c r="F7" s="369"/>
      <c r="G7" s="419"/>
      <c r="H7" s="419"/>
      <c r="I7" s="419"/>
      <c r="J7" s="419"/>
      <c r="K7" s="419"/>
      <c r="L7" s="369"/>
      <c r="M7" s="369"/>
      <c r="N7" s="369"/>
      <c r="O7" s="369"/>
    </row>
    <row r="8" spans="1:19" ht="14.45" customHeight="1" thickBot="1" x14ac:dyDescent="0.35">
      <c r="A8" s="369"/>
      <c r="B8" s="281" t="s">
        <v>469</v>
      </c>
      <c r="C8" s="44"/>
      <c r="D8" s="44"/>
      <c r="E8" s="44"/>
      <c r="F8" s="46"/>
      <c r="G8" s="27"/>
      <c r="H8" s="27"/>
      <c r="I8" s="30"/>
      <c r="J8" s="27"/>
      <c r="K8" s="420"/>
      <c r="P8" s="49" t="s">
        <v>0</v>
      </c>
    </row>
    <row r="9" spans="1:19" s="31" customFormat="1" ht="15.75" customHeight="1" x14ac:dyDescent="0.25">
      <c r="A9" s="586" t="s">
        <v>267</v>
      </c>
      <c r="B9" s="588" t="s">
        <v>268</v>
      </c>
      <c r="C9" s="590" t="s">
        <v>2</v>
      </c>
      <c r="D9" s="591"/>
      <c r="E9" s="591"/>
      <c r="F9" s="592"/>
      <c r="G9" s="593" t="s">
        <v>3</v>
      </c>
      <c r="H9" s="594"/>
      <c r="I9" s="594"/>
      <c r="J9" s="594"/>
      <c r="K9" s="595"/>
      <c r="L9" s="590" t="s">
        <v>269</v>
      </c>
      <c r="M9" s="591"/>
      <c r="N9" s="591"/>
      <c r="O9" s="591"/>
      <c r="P9" s="596"/>
    </row>
    <row r="10" spans="1:19" s="31" customFormat="1" ht="72" customHeight="1" thickBot="1" x14ac:dyDescent="0.3">
      <c r="A10" s="587"/>
      <c r="B10" s="589"/>
      <c r="C10" s="421" t="s">
        <v>375</v>
      </c>
      <c r="D10" s="421" t="s">
        <v>270</v>
      </c>
      <c r="E10" s="421" t="s">
        <v>271</v>
      </c>
      <c r="F10" s="422" t="s">
        <v>817</v>
      </c>
      <c r="G10" s="423" t="s">
        <v>375</v>
      </c>
      <c r="H10" s="423" t="s">
        <v>270</v>
      </c>
      <c r="I10" s="424" t="s">
        <v>272</v>
      </c>
      <c r="J10" s="423" t="s">
        <v>271</v>
      </c>
      <c r="K10" s="422" t="s">
        <v>46</v>
      </c>
      <c r="L10" s="421" t="s">
        <v>375</v>
      </c>
      <c r="M10" s="421" t="s">
        <v>270</v>
      </c>
      <c r="N10" s="424" t="s">
        <v>272</v>
      </c>
      <c r="O10" s="421" t="s">
        <v>271</v>
      </c>
      <c r="P10" s="425" t="s">
        <v>46</v>
      </c>
    </row>
    <row r="11" spans="1:19" s="32" customFormat="1" x14ac:dyDescent="0.25">
      <c r="A11" s="426">
        <v>10000000</v>
      </c>
      <c r="B11" s="427" t="s">
        <v>273</v>
      </c>
      <c r="C11" s="428">
        <f>C12+C28+C36+C22</f>
        <v>39410958</v>
      </c>
      <c r="D11" s="428">
        <f>D12+D28+D36+D22</f>
        <v>40812778.899999999</v>
      </c>
      <c r="E11" s="428">
        <f t="shared" ref="E11:E27" si="0">D11-C11</f>
        <v>1401820.8999999985</v>
      </c>
      <c r="F11" s="429">
        <f t="shared" ref="F11:F47" si="1">IF(C11=0,0,D11/C11*100)</f>
        <v>103.55693180561609</v>
      </c>
      <c r="G11" s="430">
        <f>G55</f>
        <v>14400</v>
      </c>
      <c r="H11" s="430">
        <f>H55</f>
        <v>25941.300000000003</v>
      </c>
      <c r="I11" s="430">
        <v>0</v>
      </c>
      <c r="J11" s="430">
        <f t="shared" ref="J11:J17" si="2">H11-G11</f>
        <v>11541.300000000003</v>
      </c>
      <c r="K11" s="431"/>
      <c r="L11" s="432">
        <f t="shared" ref="L11:M11" si="3">C11+G11</f>
        <v>39425358</v>
      </c>
      <c r="M11" s="432">
        <f t="shared" si="3"/>
        <v>40838720.199999996</v>
      </c>
      <c r="N11" s="433">
        <f t="shared" ref="N11" si="4">I11</f>
        <v>0</v>
      </c>
      <c r="O11" s="432">
        <f t="shared" ref="O11" si="5">M11-L11</f>
        <v>1413362.1999999955</v>
      </c>
      <c r="P11" s="434">
        <f>M11/L11%</f>
        <v>103.58490644523759</v>
      </c>
      <c r="Q11" s="435"/>
      <c r="R11" s="435"/>
      <c r="S11" s="435"/>
    </row>
    <row r="12" spans="1:19" s="32" customFormat="1" ht="27.75" customHeight="1" x14ac:dyDescent="0.25">
      <c r="A12" s="436">
        <v>11000000</v>
      </c>
      <c r="B12" s="437" t="s">
        <v>114</v>
      </c>
      <c r="C12" s="438">
        <f>C13+C20</f>
        <v>19137071</v>
      </c>
      <c r="D12" s="438">
        <f>D13+D20</f>
        <v>19625873.600000001</v>
      </c>
      <c r="E12" s="438">
        <f t="shared" si="0"/>
        <v>488802.60000000149</v>
      </c>
      <c r="F12" s="439">
        <f t="shared" si="1"/>
        <v>102.5542184590317</v>
      </c>
      <c r="G12" s="440">
        <f>G13+G20</f>
        <v>0</v>
      </c>
      <c r="H12" s="440">
        <f>H13+H20</f>
        <v>0</v>
      </c>
      <c r="I12" s="440"/>
      <c r="J12" s="441">
        <f t="shared" si="2"/>
        <v>0</v>
      </c>
      <c r="K12" s="442"/>
      <c r="L12" s="440">
        <f t="shared" ref="L12:L75" si="6">C12+G12</f>
        <v>19137071</v>
      </c>
      <c r="M12" s="440">
        <f t="shared" ref="M12:M75" si="7">D12+H12</f>
        <v>19625873.600000001</v>
      </c>
      <c r="N12" s="443">
        <f t="shared" ref="N12:N75" si="8">I12</f>
        <v>0</v>
      </c>
      <c r="O12" s="440">
        <f t="shared" ref="O12:O75" si="9">M12-L12</f>
        <v>488802.60000000149</v>
      </c>
      <c r="P12" s="444">
        <f t="shared" ref="P12:P75" si="10">M12/L12%</f>
        <v>102.5542184590317</v>
      </c>
      <c r="Q12" s="435"/>
      <c r="R12" s="435"/>
      <c r="S12" s="435"/>
    </row>
    <row r="13" spans="1:19" s="33" customFormat="1" x14ac:dyDescent="0.25">
      <c r="A13" s="445">
        <v>11010000</v>
      </c>
      <c r="B13" s="446" t="s">
        <v>115</v>
      </c>
      <c r="C13" s="440">
        <f>C14+C15+C16+C17+C19+C18</f>
        <v>19064071</v>
      </c>
      <c r="D13" s="440">
        <f>D14+D15+D16+D17+D19+D18</f>
        <v>19511395.600000001</v>
      </c>
      <c r="E13" s="438">
        <f t="shared" si="0"/>
        <v>447324.60000000149</v>
      </c>
      <c r="F13" s="439">
        <f t="shared" si="1"/>
        <v>102.34642747606217</v>
      </c>
      <c r="G13" s="440">
        <f>G14+G15+G16+G17+G19</f>
        <v>0</v>
      </c>
      <c r="H13" s="440">
        <f>H14+H15+H16+H17+H19</f>
        <v>0</v>
      </c>
      <c r="I13" s="440"/>
      <c r="J13" s="441">
        <f t="shared" si="2"/>
        <v>0</v>
      </c>
      <c r="K13" s="442"/>
      <c r="L13" s="440">
        <f t="shared" si="6"/>
        <v>19064071</v>
      </c>
      <c r="M13" s="440">
        <f t="shared" si="7"/>
        <v>19511395.600000001</v>
      </c>
      <c r="N13" s="443">
        <f t="shared" si="8"/>
        <v>0</v>
      </c>
      <c r="O13" s="440">
        <f t="shared" si="9"/>
        <v>447324.60000000149</v>
      </c>
      <c r="P13" s="444">
        <f t="shared" si="10"/>
        <v>102.34642747606217</v>
      </c>
      <c r="R13" s="435"/>
      <c r="S13" s="435"/>
    </row>
    <row r="14" spans="1:19" ht="31.5" customHeight="1" x14ac:dyDescent="0.25">
      <c r="A14" s="447">
        <v>11010100</v>
      </c>
      <c r="B14" s="448" t="s">
        <v>116</v>
      </c>
      <c r="C14" s="449">
        <v>15842860</v>
      </c>
      <c r="D14" s="449">
        <v>16681401.27</v>
      </c>
      <c r="E14" s="449">
        <f t="shared" si="0"/>
        <v>838541.26999999955</v>
      </c>
      <c r="F14" s="450">
        <f t="shared" si="1"/>
        <v>105.29286549272037</v>
      </c>
      <c r="G14" s="443"/>
      <c r="H14" s="443"/>
      <c r="I14" s="451"/>
      <c r="J14" s="441">
        <f t="shared" si="2"/>
        <v>0</v>
      </c>
      <c r="K14" s="442"/>
      <c r="L14" s="451">
        <f t="shared" si="6"/>
        <v>15842860</v>
      </c>
      <c r="M14" s="451">
        <f t="shared" si="7"/>
        <v>16681401.27</v>
      </c>
      <c r="N14" s="443">
        <f t="shared" si="8"/>
        <v>0</v>
      </c>
      <c r="O14" s="440">
        <f t="shared" si="9"/>
        <v>838541.26999999955</v>
      </c>
      <c r="P14" s="444">
        <f t="shared" si="10"/>
        <v>105.29286549272037</v>
      </c>
      <c r="Q14" s="2"/>
      <c r="R14" s="435"/>
      <c r="S14" s="435"/>
    </row>
    <row r="15" spans="1:19" ht="0.75" customHeight="1" x14ac:dyDescent="0.25">
      <c r="A15" s="447">
        <v>11010200</v>
      </c>
      <c r="B15" s="448" t="s">
        <v>117</v>
      </c>
      <c r="C15" s="449"/>
      <c r="D15" s="449"/>
      <c r="E15" s="449">
        <f t="shared" si="0"/>
        <v>0</v>
      </c>
      <c r="F15" s="450">
        <f t="shared" si="1"/>
        <v>0</v>
      </c>
      <c r="G15" s="443"/>
      <c r="H15" s="443"/>
      <c r="I15" s="451"/>
      <c r="J15" s="441">
        <f t="shared" si="2"/>
        <v>0</v>
      </c>
      <c r="K15" s="442"/>
      <c r="L15" s="451">
        <f t="shared" si="6"/>
        <v>0</v>
      </c>
      <c r="M15" s="451">
        <f t="shared" si="7"/>
        <v>0</v>
      </c>
      <c r="N15" s="443">
        <f t="shared" si="8"/>
        <v>0</v>
      </c>
      <c r="O15" s="440">
        <f t="shared" si="9"/>
        <v>0</v>
      </c>
      <c r="P15" s="444" t="e">
        <f t="shared" si="10"/>
        <v>#DIV/0!</v>
      </c>
      <c r="R15" s="435"/>
      <c r="S15" s="435"/>
    </row>
    <row r="16" spans="1:19" ht="30" customHeight="1" x14ac:dyDescent="0.25">
      <c r="A16" s="447">
        <v>11010400</v>
      </c>
      <c r="B16" s="448" t="s">
        <v>118</v>
      </c>
      <c r="C16" s="449">
        <v>2790611</v>
      </c>
      <c r="D16" s="449">
        <v>2474011.2999999998</v>
      </c>
      <c r="E16" s="449">
        <f t="shared" si="0"/>
        <v>-316599.70000000019</v>
      </c>
      <c r="F16" s="450">
        <f t="shared" si="1"/>
        <v>88.654825054441474</v>
      </c>
      <c r="G16" s="443"/>
      <c r="H16" s="443"/>
      <c r="I16" s="451"/>
      <c r="J16" s="441">
        <f t="shared" si="2"/>
        <v>0</v>
      </c>
      <c r="K16" s="442"/>
      <c r="L16" s="451">
        <f t="shared" si="6"/>
        <v>2790611</v>
      </c>
      <c r="M16" s="451">
        <f t="shared" si="7"/>
        <v>2474011.2999999998</v>
      </c>
      <c r="N16" s="443">
        <f t="shared" si="8"/>
        <v>0</v>
      </c>
      <c r="O16" s="440">
        <f t="shared" si="9"/>
        <v>-316599.70000000019</v>
      </c>
      <c r="P16" s="444">
        <f t="shared" si="10"/>
        <v>88.654825054441474</v>
      </c>
      <c r="R16" s="435"/>
      <c r="S16" s="435"/>
    </row>
    <row r="17" spans="1:19" ht="33.75" customHeight="1" x14ac:dyDescent="0.25">
      <c r="A17" s="447">
        <v>11010500</v>
      </c>
      <c r="B17" s="448" t="s">
        <v>119</v>
      </c>
      <c r="C17" s="449">
        <v>350100</v>
      </c>
      <c r="D17" s="449">
        <v>240620.19</v>
      </c>
      <c r="E17" s="449">
        <f t="shared" si="0"/>
        <v>-109479.81</v>
      </c>
      <c r="F17" s="450">
        <f t="shared" si="1"/>
        <v>68.728988860325629</v>
      </c>
      <c r="G17" s="443"/>
      <c r="H17" s="443"/>
      <c r="I17" s="451"/>
      <c r="J17" s="441">
        <f t="shared" si="2"/>
        <v>0</v>
      </c>
      <c r="K17" s="442"/>
      <c r="L17" s="451">
        <f t="shared" si="6"/>
        <v>350100</v>
      </c>
      <c r="M17" s="451">
        <f t="shared" si="7"/>
        <v>240620.19</v>
      </c>
      <c r="N17" s="443">
        <f t="shared" si="8"/>
        <v>0</v>
      </c>
      <c r="O17" s="440">
        <f t="shared" si="9"/>
        <v>-109479.81</v>
      </c>
      <c r="P17" s="444">
        <f t="shared" si="10"/>
        <v>68.728988860325629</v>
      </c>
      <c r="R17" s="435"/>
      <c r="S17" s="435"/>
    </row>
    <row r="18" spans="1:19" s="19" customFormat="1" ht="27.6" customHeight="1" x14ac:dyDescent="0.25">
      <c r="A18" s="452">
        <v>11011300</v>
      </c>
      <c r="B18" s="453" t="s">
        <v>738</v>
      </c>
      <c r="C18" s="443">
        <v>80500</v>
      </c>
      <c r="D18" s="443">
        <v>115362.84</v>
      </c>
      <c r="E18" s="443">
        <f t="shared" si="0"/>
        <v>34862.839999999997</v>
      </c>
      <c r="F18" s="450">
        <f t="shared" si="1"/>
        <v>143.30787577639751</v>
      </c>
      <c r="G18" s="443"/>
      <c r="H18" s="443"/>
      <c r="I18" s="451"/>
      <c r="J18" s="441"/>
      <c r="K18" s="442"/>
      <c r="L18" s="451">
        <f t="shared" si="6"/>
        <v>80500</v>
      </c>
      <c r="M18" s="451">
        <f t="shared" si="7"/>
        <v>115362.84</v>
      </c>
      <c r="N18" s="443">
        <f t="shared" si="8"/>
        <v>0</v>
      </c>
      <c r="O18" s="440">
        <f t="shared" si="9"/>
        <v>34862.839999999997</v>
      </c>
      <c r="P18" s="444">
        <f t="shared" si="10"/>
        <v>143.30787577639751</v>
      </c>
      <c r="R18" s="435"/>
      <c r="S18" s="435"/>
    </row>
    <row r="19" spans="1:19" ht="29.45" hidden="1" customHeight="1" x14ac:dyDescent="0.25">
      <c r="A19" s="447">
        <v>11010900</v>
      </c>
      <c r="B19" s="448" t="s">
        <v>120</v>
      </c>
      <c r="C19" s="449"/>
      <c r="D19" s="449"/>
      <c r="E19" s="449">
        <f t="shared" si="0"/>
        <v>0</v>
      </c>
      <c r="F19" s="450">
        <f t="shared" si="1"/>
        <v>0</v>
      </c>
      <c r="G19" s="443"/>
      <c r="H19" s="443"/>
      <c r="I19" s="451"/>
      <c r="J19" s="441">
        <f>H19-G19</f>
        <v>0</v>
      </c>
      <c r="K19" s="442"/>
      <c r="L19" s="451">
        <f t="shared" si="6"/>
        <v>0</v>
      </c>
      <c r="M19" s="451">
        <f t="shared" si="7"/>
        <v>0</v>
      </c>
      <c r="N19" s="443">
        <f t="shared" si="8"/>
        <v>0</v>
      </c>
      <c r="O19" s="440">
        <f t="shared" si="9"/>
        <v>0</v>
      </c>
      <c r="P19" s="444" t="e">
        <f t="shared" si="10"/>
        <v>#DIV/0!</v>
      </c>
      <c r="R19" s="435"/>
      <c r="S19" s="435"/>
    </row>
    <row r="20" spans="1:19" s="32" customFormat="1" ht="17.25" customHeight="1" x14ac:dyDescent="0.25">
      <c r="A20" s="436">
        <v>11020000</v>
      </c>
      <c r="B20" s="437" t="s">
        <v>121</v>
      </c>
      <c r="C20" s="438">
        <f>C21</f>
        <v>73000</v>
      </c>
      <c r="D20" s="438">
        <f>D21</f>
        <v>114478</v>
      </c>
      <c r="E20" s="438">
        <f t="shared" si="0"/>
        <v>41478</v>
      </c>
      <c r="F20" s="439">
        <f t="shared" si="1"/>
        <v>156.8191780821918</v>
      </c>
      <c r="G20" s="440">
        <f>G21</f>
        <v>0</v>
      </c>
      <c r="H20" s="440">
        <f>H21</f>
        <v>0</v>
      </c>
      <c r="I20" s="440"/>
      <c r="J20" s="441">
        <f>H20-G20</f>
        <v>0</v>
      </c>
      <c r="K20" s="442"/>
      <c r="L20" s="451">
        <f t="shared" si="6"/>
        <v>73000</v>
      </c>
      <c r="M20" s="451">
        <f t="shared" si="7"/>
        <v>114478</v>
      </c>
      <c r="N20" s="443">
        <f t="shared" si="8"/>
        <v>0</v>
      </c>
      <c r="O20" s="440">
        <f t="shared" si="9"/>
        <v>41478</v>
      </c>
      <c r="P20" s="444">
        <f t="shared" si="10"/>
        <v>156.81917808219177</v>
      </c>
      <c r="Q20" s="435"/>
      <c r="R20" s="435"/>
      <c r="S20" s="435"/>
    </row>
    <row r="21" spans="1:19" ht="27.75" customHeight="1" x14ac:dyDescent="0.25">
      <c r="A21" s="447">
        <v>11020200</v>
      </c>
      <c r="B21" s="448" t="s">
        <v>122</v>
      </c>
      <c r="C21" s="449">
        <v>73000</v>
      </c>
      <c r="D21" s="449">
        <v>114478</v>
      </c>
      <c r="E21" s="449">
        <f t="shared" si="0"/>
        <v>41478</v>
      </c>
      <c r="F21" s="450">
        <f t="shared" si="1"/>
        <v>156.8191780821918</v>
      </c>
      <c r="G21" s="443"/>
      <c r="H21" s="443"/>
      <c r="I21" s="451"/>
      <c r="J21" s="441">
        <f>H21-G21</f>
        <v>0</v>
      </c>
      <c r="K21" s="442"/>
      <c r="L21" s="451">
        <f t="shared" si="6"/>
        <v>73000</v>
      </c>
      <c r="M21" s="451">
        <f t="shared" si="7"/>
        <v>114478</v>
      </c>
      <c r="N21" s="443">
        <f t="shared" si="8"/>
        <v>0</v>
      </c>
      <c r="O21" s="440">
        <f t="shared" si="9"/>
        <v>41478</v>
      </c>
      <c r="P21" s="444">
        <f t="shared" si="10"/>
        <v>156.81917808219177</v>
      </c>
      <c r="R21" s="435"/>
      <c r="S21" s="435"/>
    </row>
    <row r="22" spans="1:19" s="5" customFormat="1" ht="17.25" customHeight="1" x14ac:dyDescent="0.25">
      <c r="A22" s="454">
        <v>13000000</v>
      </c>
      <c r="B22" s="455" t="s">
        <v>312</v>
      </c>
      <c r="C22" s="456">
        <f>C23+C26</f>
        <v>17400</v>
      </c>
      <c r="D22" s="456">
        <f>D23+D26</f>
        <v>7781.0599999999995</v>
      </c>
      <c r="E22" s="456">
        <f t="shared" si="0"/>
        <v>-9618.94</v>
      </c>
      <c r="F22" s="450">
        <f t="shared" si="1"/>
        <v>44.7187356321839</v>
      </c>
      <c r="G22" s="457"/>
      <c r="H22" s="457"/>
      <c r="I22" s="440"/>
      <c r="J22" s="441"/>
      <c r="K22" s="442"/>
      <c r="L22" s="438">
        <f t="shared" si="6"/>
        <v>17400</v>
      </c>
      <c r="M22" s="438">
        <f t="shared" si="7"/>
        <v>7781.0599999999995</v>
      </c>
      <c r="N22" s="443">
        <f t="shared" si="8"/>
        <v>0</v>
      </c>
      <c r="O22" s="438">
        <f t="shared" si="9"/>
        <v>-9618.94</v>
      </c>
      <c r="P22" s="444">
        <f t="shared" si="10"/>
        <v>44.718735632183908</v>
      </c>
      <c r="Q22" s="294"/>
      <c r="R22" s="435"/>
      <c r="S22" s="435"/>
    </row>
    <row r="23" spans="1:19" s="5" customFormat="1" x14ac:dyDescent="0.25">
      <c r="A23" s="454">
        <v>13010000</v>
      </c>
      <c r="B23" s="455" t="s">
        <v>313</v>
      </c>
      <c r="C23" s="456">
        <f>C24+C25</f>
        <v>4300</v>
      </c>
      <c r="D23" s="456">
        <f>D24+D25</f>
        <v>4403.1099999999997</v>
      </c>
      <c r="E23" s="456">
        <f t="shared" si="0"/>
        <v>103.10999999999967</v>
      </c>
      <c r="F23" s="458">
        <f t="shared" si="1"/>
        <v>102.39790697674418</v>
      </c>
      <c r="G23" s="457"/>
      <c r="H23" s="457"/>
      <c r="I23" s="440"/>
      <c r="J23" s="441"/>
      <c r="K23" s="442"/>
      <c r="L23" s="438">
        <f t="shared" si="6"/>
        <v>4300</v>
      </c>
      <c r="M23" s="438">
        <f t="shared" si="7"/>
        <v>4403.1099999999997</v>
      </c>
      <c r="N23" s="443">
        <f t="shared" si="8"/>
        <v>0</v>
      </c>
      <c r="O23" s="438">
        <f t="shared" si="9"/>
        <v>103.10999999999967</v>
      </c>
      <c r="P23" s="444">
        <f t="shared" si="10"/>
        <v>102.39790697674418</v>
      </c>
      <c r="R23" s="435"/>
      <c r="S23" s="435"/>
    </row>
    <row r="24" spans="1:19" s="16" customFormat="1" ht="0.75" customHeight="1" x14ac:dyDescent="0.25">
      <c r="A24" s="452" t="s">
        <v>373</v>
      </c>
      <c r="B24" s="453" t="s">
        <v>374</v>
      </c>
      <c r="C24" s="443"/>
      <c r="D24" s="449"/>
      <c r="E24" s="449">
        <f t="shared" si="0"/>
        <v>0</v>
      </c>
      <c r="F24" s="450">
        <f t="shared" si="1"/>
        <v>0</v>
      </c>
      <c r="G24" s="443"/>
      <c r="H24" s="443"/>
      <c r="I24" s="451"/>
      <c r="J24" s="459"/>
      <c r="K24" s="460"/>
      <c r="L24" s="451">
        <f t="shared" si="6"/>
        <v>0</v>
      </c>
      <c r="M24" s="451">
        <f t="shared" si="7"/>
        <v>0</v>
      </c>
      <c r="N24" s="443">
        <f t="shared" si="8"/>
        <v>0</v>
      </c>
      <c r="O24" s="440">
        <f t="shared" si="9"/>
        <v>0</v>
      </c>
      <c r="P24" s="444" t="e">
        <f t="shared" si="10"/>
        <v>#DIV/0!</v>
      </c>
      <c r="R24" s="435"/>
      <c r="S24" s="435"/>
    </row>
    <row r="25" spans="1:19" ht="45" customHeight="1" x14ac:dyDescent="0.25">
      <c r="A25" s="447">
        <v>13010200</v>
      </c>
      <c r="B25" s="448" t="s">
        <v>314</v>
      </c>
      <c r="C25" s="443">
        <v>4300</v>
      </c>
      <c r="D25" s="449">
        <v>4403.1099999999997</v>
      </c>
      <c r="E25" s="449">
        <f t="shared" si="0"/>
        <v>103.10999999999967</v>
      </c>
      <c r="F25" s="450">
        <f t="shared" si="1"/>
        <v>102.39790697674418</v>
      </c>
      <c r="G25" s="443"/>
      <c r="H25" s="443"/>
      <c r="I25" s="451"/>
      <c r="J25" s="441">
        <f>H25-G25</f>
        <v>0</v>
      </c>
      <c r="K25" s="442"/>
      <c r="L25" s="461">
        <f t="shared" si="6"/>
        <v>4300</v>
      </c>
      <c r="M25" s="461">
        <f t="shared" si="7"/>
        <v>4403.1099999999997</v>
      </c>
      <c r="N25" s="443">
        <f t="shared" si="8"/>
        <v>0</v>
      </c>
      <c r="O25" s="461">
        <f t="shared" si="9"/>
        <v>103.10999999999967</v>
      </c>
      <c r="P25" s="462">
        <f t="shared" si="10"/>
        <v>102.39790697674418</v>
      </c>
      <c r="R25" s="435"/>
      <c r="S25" s="435"/>
    </row>
    <row r="26" spans="1:19" s="5" customFormat="1" ht="17.25" customHeight="1" x14ac:dyDescent="0.25">
      <c r="A26" s="454">
        <v>13030000</v>
      </c>
      <c r="B26" s="455" t="s">
        <v>315</v>
      </c>
      <c r="C26" s="438">
        <f>C27</f>
        <v>13100</v>
      </c>
      <c r="D26" s="438">
        <f>D27</f>
        <v>3377.95</v>
      </c>
      <c r="E26" s="438">
        <f t="shared" si="0"/>
        <v>-9722.0499999999993</v>
      </c>
      <c r="F26" s="463">
        <f t="shared" si="1"/>
        <v>25.78587786259542</v>
      </c>
      <c r="G26" s="457"/>
      <c r="H26" s="457"/>
      <c r="I26" s="440"/>
      <c r="J26" s="441"/>
      <c r="K26" s="442"/>
      <c r="L26" s="438">
        <f t="shared" si="6"/>
        <v>13100</v>
      </c>
      <c r="M26" s="438">
        <f t="shared" si="7"/>
        <v>3377.95</v>
      </c>
      <c r="N26" s="443">
        <f t="shared" si="8"/>
        <v>0</v>
      </c>
      <c r="O26" s="438">
        <f t="shared" si="9"/>
        <v>-9722.0499999999993</v>
      </c>
      <c r="P26" s="444">
        <f t="shared" si="10"/>
        <v>25.78587786259542</v>
      </c>
      <c r="Q26" s="294"/>
      <c r="R26" s="435"/>
      <c r="S26" s="435"/>
    </row>
    <row r="27" spans="1:19" ht="32.25" customHeight="1" x14ac:dyDescent="0.25">
      <c r="A27" s="447">
        <v>13030100</v>
      </c>
      <c r="B27" s="448" t="s">
        <v>316</v>
      </c>
      <c r="C27" s="449">
        <v>13100</v>
      </c>
      <c r="D27" s="449">
        <v>3377.95</v>
      </c>
      <c r="E27" s="449">
        <f t="shared" si="0"/>
        <v>-9722.0499999999993</v>
      </c>
      <c r="F27" s="450">
        <f t="shared" si="1"/>
        <v>25.78587786259542</v>
      </c>
      <c r="G27" s="443"/>
      <c r="H27" s="443"/>
      <c r="I27" s="451"/>
      <c r="J27" s="441"/>
      <c r="K27" s="442"/>
      <c r="L27" s="461">
        <f t="shared" si="6"/>
        <v>13100</v>
      </c>
      <c r="M27" s="461">
        <f t="shared" si="7"/>
        <v>3377.95</v>
      </c>
      <c r="N27" s="443">
        <f t="shared" si="8"/>
        <v>0</v>
      </c>
      <c r="O27" s="438">
        <f t="shared" si="9"/>
        <v>-9722.0499999999993</v>
      </c>
      <c r="P27" s="444">
        <f t="shared" si="10"/>
        <v>25.78587786259542</v>
      </c>
      <c r="R27" s="435"/>
      <c r="S27" s="435"/>
    </row>
    <row r="28" spans="1:19" s="32" customFormat="1" x14ac:dyDescent="0.25">
      <c r="A28" s="436">
        <v>14000000</v>
      </c>
      <c r="B28" s="437" t="s">
        <v>33</v>
      </c>
      <c r="C28" s="438">
        <f>C29+C31+C33</f>
        <v>2984300</v>
      </c>
      <c r="D28" s="438">
        <f>D29+D31+D33</f>
        <v>2890043.9699999997</v>
      </c>
      <c r="E28" s="438">
        <f>E29+E31+E33</f>
        <v>-94256.030000000057</v>
      </c>
      <c r="F28" s="439">
        <f t="shared" si="1"/>
        <v>96.841603391079971</v>
      </c>
      <c r="G28" s="440">
        <f>G29+G31+G33</f>
        <v>0</v>
      </c>
      <c r="H28" s="440">
        <f>H29+H31+H33</f>
        <v>0</v>
      </c>
      <c r="I28" s="440"/>
      <c r="J28" s="441">
        <f t="shared" ref="J28:J33" si="11">H28-G28</f>
        <v>0</v>
      </c>
      <c r="K28" s="442"/>
      <c r="L28" s="438">
        <f t="shared" si="6"/>
        <v>2984300</v>
      </c>
      <c r="M28" s="438">
        <f t="shared" si="7"/>
        <v>2890043.9699999997</v>
      </c>
      <c r="N28" s="443">
        <f t="shared" si="8"/>
        <v>0</v>
      </c>
      <c r="O28" s="438">
        <f t="shared" si="9"/>
        <v>-94256.030000000261</v>
      </c>
      <c r="P28" s="444">
        <f t="shared" si="10"/>
        <v>96.841603391079971</v>
      </c>
      <c r="R28" s="435"/>
      <c r="S28" s="435"/>
    </row>
    <row r="29" spans="1:19" s="32" customFormat="1" ht="29.25" x14ac:dyDescent="0.25">
      <c r="A29" s="436">
        <v>14020000</v>
      </c>
      <c r="B29" s="437" t="s">
        <v>137</v>
      </c>
      <c r="C29" s="438">
        <f>C30</f>
        <v>155200</v>
      </c>
      <c r="D29" s="438">
        <f>D30</f>
        <v>147524.16</v>
      </c>
      <c r="E29" s="438">
        <f t="shared" ref="E29:E35" si="12">D29-C29</f>
        <v>-7675.8399999999965</v>
      </c>
      <c r="F29" s="439">
        <f t="shared" si="1"/>
        <v>95.054226804123715</v>
      </c>
      <c r="G29" s="440">
        <f>G30</f>
        <v>0</v>
      </c>
      <c r="H29" s="440">
        <f>H30</f>
        <v>0</v>
      </c>
      <c r="I29" s="440"/>
      <c r="J29" s="441">
        <f t="shared" si="11"/>
        <v>0</v>
      </c>
      <c r="K29" s="442"/>
      <c r="L29" s="438">
        <f t="shared" si="6"/>
        <v>155200</v>
      </c>
      <c r="M29" s="438">
        <f t="shared" si="7"/>
        <v>147524.16</v>
      </c>
      <c r="N29" s="443">
        <f t="shared" si="8"/>
        <v>0</v>
      </c>
      <c r="O29" s="438">
        <f t="shared" si="9"/>
        <v>-7675.8399999999965</v>
      </c>
      <c r="P29" s="444">
        <f t="shared" si="10"/>
        <v>95.054226804123715</v>
      </c>
      <c r="R29" s="435"/>
      <c r="S29" s="435"/>
    </row>
    <row r="30" spans="1:19" x14ac:dyDescent="0.25">
      <c r="A30" s="447">
        <v>14021900</v>
      </c>
      <c r="B30" s="448" t="s">
        <v>138</v>
      </c>
      <c r="C30" s="449">
        <v>155200</v>
      </c>
      <c r="D30" s="449">
        <v>147524.16</v>
      </c>
      <c r="E30" s="449">
        <f t="shared" si="12"/>
        <v>-7675.8399999999965</v>
      </c>
      <c r="F30" s="450">
        <f t="shared" si="1"/>
        <v>95.054226804123715</v>
      </c>
      <c r="G30" s="443"/>
      <c r="H30" s="443"/>
      <c r="I30" s="451"/>
      <c r="J30" s="441">
        <f t="shared" si="11"/>
        <v>0</v>
      </c>
      <c r="K30" s="442"/>
      <c r="L30" s="461">
        <f t="shared" si="6"/>
        <v>155200</v>
      </c>
      <c r="M30" s="461">
        <f t="shared" si="7"/>
        <v>147524.16</v>
      </c>
      <c r="N30" s="443">
        <f t="shared" si="8"/>
        <v>0</v>
      </c>
      <c r="O30" s="438">
        <f t="shared" si="9"/>
        <v>-7675.8399999999965</v>
      </c>
      <c r="P30" s="444">
        <f t="shared" si="10"/>
        <v>95.054226804123715</v>
      </c>
      <c r="R30" s="435"/>
      <c r="S30" s="435"/>
    </row>
    <row r="31" spans="1:19" s="32" customFormat="1" ht="31.5" customHeight="1" x14ac:dyDescent="0.25">
      <c r="A31" s="436">
        <v>14030000</v>
      </c>
      <c r="B31" s="437" t="s">
        <v>139</v>
      </c>
      <c r="C31" s="438">
        <f>C32</f>
        <v>881300</v>
      </c>
      <c r="D31" s="438">
        <f>D32</f>
        <v>676379.67</v>
      </c>
      <c r="E31" s="438">
        <f t="shared" si="12"/>
        <v>-204920.32999999996</v>
      </c>
      <c r="F31" s="439">
        <f t="shared" si="1"/>
        <v>76.747948485192325</v>
      </c>
      <c r="G31" s="440">
        <f>G32</f>
        <v>0</v>
      </c>
      <c r="H31" s="440">
        <f>H32</f>
        <v>0</v>
      </c>
      <c r="I31" s="440"/>
      <c r="J31" s="441">
        <f t="shared" si="11"/>
        <v>0</v>
      </c>
      <c r="K31" s="442"/>
      <c r="L31" s="438">
        <f t="shared" si="6"/>
        <v>881300</v>
      </c>
      <c r="M31" s="438">
        <f t="shared" si="7"/>
        <v>676379.67</v>
      </c>
      <c r="N31" s="443">
        <f t="shared" si="8"/>
        <v>0</v>
      </c>
      <c r="O31" s="438">
        <f t="shared" si="9"/>
        <v>-204920.32999999996</v>
      </c>
      <c r="P31" s="444">
        <f t="shared" si="10"/>
        <v>76.747948485192339</v>
      </c>
      <c r="R31" s="435"/>
      <c r="S31" s="435"/>
    </row>
    <row r="32" spans="1:19" x14ac:dyDescent="0.25">
      <c r="A32" s="447">
        <v>14031900</v>
      </c>
      <c r="B32" s="448" t="s">
        <v>138</v>
      </c>
      <c r="C32" s="449">
        <v>881300</v>
      </c>
      <c r="D32" s="449">
        <v>676379.67</v>
      </c>
      <c r="E32" s="449">
        <f t="shared" si="12"/>
        <v>-204920.32999999996</v>
      </c>
      <c r="F32" s="450">
        <f t="shared" si="1"/>
        <v>76.747948485192325</v>
      </c>
      <c r="G32" s="443"/>
      <c r="H32" s="443"/>
      <c r="I32" s="451"/>
      <c r="J32" s="441">
        <f t="shared" si="11"/>
        <v>0</v>
      </c>
      <c r="K32" s="442"/>
      <c r="L32" s="461">
        <f t="shared" si="6"/>
        <v>881300</v>
      </c>
      <c r="M32" s="461">
        <f t="shared" si="7"/>
        <v>676379.67</v>
      </c>
      <c r="N32" s="443">
        <f t="shared" si="8"/>
        <v>0</v>
      </c>
      <c r="O32" s="438">
        <f t="shared" si="9"/>
        <v>-204920.32999999996</v>
      </c>
      <c r="P32" s="444">
        <f t="shared" si="10"/>
        <v>76.747948485192339</v>
      </c>
      <c r="R32" s="435"/>
      <c r="S32" s="435"/>
    </row>
    <row r="33" spans="1:19" s="32" customFormat="1" ht="36" customHeight="1" x14ac:dyDescent="0.25">
      <c r="A33" s="436">
        <v>14040000</v>
      </c>
      <c r="B33" s="437" t="s">
        <v>274</v>
      </c>
      <c r="C33" s="438">
        <f>C34+C35</f>
        <v>1947800</v>
      </c>
      <c r="D33" s="438">
        <f>D34+D35</f>
        <v>2066140.14</v>
      </c>
      <c r="E33" s="438">
        <f t="shared" si="12"/>
        <v>118340.1399999999</v>
      </c>
      <c r="F33" s="439">
        <f t="shared" si="1"/>
        <v>106.07557962829858</v>
      </c>
      <c r="G33" s="440"/>
      <c r="H33" s="440"/>
      <c r="I33" s="440"/>
      <c r="J33" s="441">
        <f t="shared" si="11"/>
        <v>0</v>
      </c>
      <c r="K33" s="442"/>
      <c r="L33" s="438">
        <f t="shared" si="6"/>
        <v>1947800</v>
      </c>
      <c r="M33" s="438">
        <f t="shared" si="7"/>
        <v>2066140.14</v>
      </c>
      <c r="N33" s="443">
        <f t="shared" si="8"/>
        <v>0</v>
      </c>
      <c r="O33" s="438">
        <f t="shared" si="9"/>
        <v>118340.1399999999</v>
      </c>
      <c r="P33" s="444">
        <f t="shared" si="10"/>
        <v>106.07557962829858</v>
      </c>
      <c r="R33" s="435"/>
      <c r="S33" s="435"/>
    </row>
    <row r="34" spans="1:19" s="34" customFormat="1" ht="63.75" customHeight="1" x14ac:dyDescent="0.25">
      <c r="A34" s="464">
        <v>14040100</v>
      </c>
      <c r="B34" s="465" t="s">
        <v>679</v>
      </c>
      <c r="C34" s="461">
        <v>1217200</v>
      </c>
      <c r="D34" s="461">
        <v>1375166.14</v>
      </c>
      <c r="E34" s="461">
        <f t="shared" si="12"/>
        <v>157966.1399999999</v>
      </c>
      <c r="F34" s="466">
        <f t="shared" si="1"/>
        <v>112.97782944462699</v>
      </c>
      <c r="G34" s="451"/>
      <c r="H34" s="451"/>
      <c r="I34" s="451"/>
      <c r="J34" s="459"/>
      <c r="K34" s="460"/>
      <c r="L34" s="461">
        <f t="shared" si="6"/>
        <v>1217200</v>
      </c>
      <c r="M34" s="461">
        <f t="shared" si="7"/>
        <v>1375166.14</v>
      </c>
      <c r="N34" s="443">
        <f t="shared" si="8"/>
        <v>0</v>
      </c>
      <c r="O34" s="461">
        <f t="shared" si="9"/>
        <v>157966.1399999999</v>
      </c>
      <c r="P34" s="462">
        <f t="shared" si="10"/>
        <v>112.97782944462701</v>
      </c>
      <c r="R34" s="467"/>
      <c r="S34" s="467"/>
    </row>
    <row r="35" spans="1:19" s="34" customFormat="1" ht="51.6" customHeight="1" x14ac:dyDescent="0.25">
      <c r="A35" s="464">
        <v>14040200</v>
      </c>
      <c r="B35" s="465" t="s">
        <v>680</v>
      </c>
      <c r="C35" s="461">
        <v>730600</v>
      </c>
      <c r="D35" s="461">
        <v>690974</v>
      </c>
      <c r="E35" s="461">
        <f t="shared" si="12"/>
        <v>-39626</v>
      </c>
      <c r="F35" s="466">
        <f t="shared" si="1"/>
        <v>94.576238707911315</v>
      </c>
      <c r="G35" s="451"/>
      <c r="H35" s="451"/>
      <c r="I35" s="451"/>
      <c r="J35" s="459"/>
      <c r="K35" s="460"/>
      <c r="L35" s="461">
        <f t="shared" si="6"/>
        <v>730600</v>
      </c>
      <c r="M35" s="461">
        <f t="shared" si="7"/>
        <v>690974</v>
      </c>
      <c r="N35" s="443">
        <f t="shared" si="8"/>
        <v>0</v>
      </c>
      <c r="O35" s="461">
        <f t="shared" si="9"/>
        <v>-39626</v>
      </c>
      <c r="P35" s="462">
        <f t="shared" si="10"/>
        <v>94.576238707911301</v>
      </c>
      <c r="R35" s="467"/>
      <c r="S35" s="467"/>
    </row>
    <row r="36" spans="1:19" s="32" customFormat="1" x14ac:dyDescent="0.25">
      <c r="A36" s="436">
        <v>18000000</v>
      </c>
      <c r="B36" s="437" t="s">
        <v>275</v>
      </c>
      <c r="C36" s="438">
        <f>C37+C51+C48</f>
        <v>17272187</v>
      </c>
      <c r="D36" s="438">
        <f>D37+D51+D48</f>
        <v>18289080.269999996</v>
      </c>
      <c r="E36" s="438">
        <f>E37+E51+E48</f>
        <v>1016893.2699999992</v>
      </c>
      <c r="F36" s="439">
        <f t="shared" si="1"/>
        <v>105.8874609798979</v>
      </c>
      <c r="G36" s="440">
        <f>G37+G51+G49+G48</f>
        <v>0</v>
      </c>
      <c r="H36" s="440">
        <f>H37+H51</f>
        <v>0</v>
      </c>
      <c r="I36" s="440"/>
      <c r="J36" s="441">
        <f t="shared" ref="J36:J47" si="13">H36-G36</f>
        <v>0</v>
      </c>
      <c r="K36" s="442"/>
      <c r="L36" s="438">
        <f t="shared" si="6"/>
        <v>17272187</v>
      </c>
      <c r="M36" s="438">
        <f t="shared" si="7"/>
        <v>18289080.269999996</v>
      </c>
      <c r="N36" s="443">
        <f t="shared" si="8"/>
        <v>0</v>
      </c>
      <c r="O36" s="438">
        <f t="shared" si="9"/>
        <v>1016893.2699999958</v>
      </c>
      <c r="P36" s="444">
        <f t="shared" si="10"/>
        <v>105.8874609798979</v>
      </c>
      <c r="Q36" s="435"/>
      <c r="R36" s="435"/>
      <c r="S36" s="435"/>
    </row>
    <row r="37" spans="1:19" s="32" customFormat="1" x14ac:dyDescent="0.25">
      <c r="A37" s="436">
        <v>18010000</v>
      </c>
      <c r="B37" s="437" t="s">
        <v>24</v>
      </c>
      <c r="C37" s="438">
        <f>C38+C39+C40+C41+C42+C43+C44+C45+C46+C47</f>
        <v>7203387</v>
      </c>
      <c r="D37" s="438">
        <f>D38+D39+D40+D41+D42+D43+D44+D45+D46+D47</f>
        <v>8011084.9000000004</v>
      </c>
      <c r="E37" s="438">
        <f t="shared" ref="E37:E47" si="14">D37-C37</f>
        <v>807697.90000000037</v>
      </c>
      <c r="F37" s="439">
        <f t="shared" si="1"/>
        <v>111.21275172359893</v>
      </c>
      <c r="G37" s="440">
        <f>G38+G39+G40+G41+G42+G43+G44+G45+G46+G47</f>
        <v>0</v>
      </c>
      <c r="H37" s="440">
        <f>H38+H39+H40+H41+H42+H43+H44+H45+H46+H47</f>
        <v>0</v>
      </c>
      <c r="I37" s="440"/>
      <c r="J37" s="441">
        <f t="shared" si="13"/>
        <v>0</v>
      </c>
      <c r="K37" s="442"/>
      <c r="L37" s="438">
        <f t="shared" si="6"/>
        <v>7203387</v>
      </c>
      <c r="M37" s="438">
        <f t="shared" si="7"/>
        <v>8011084.9000000004</v>
      </c>
      <c r="N37" s="443">
        <f t="shared" si="8"/>
        <v>0</v>
      </c>
      <c r="O37" s="438">
        <f t="shared" si="9"/>
        <v>807697.90000000037</v>
      </c>
      <c r="P37" s="444">
        <f t="shared" si="10"/>
        <v>111.21275172359893</v>
      </c>
      <c r="R37" s="435"/>
      <c r="S37" s="435"/>
    </row>
    <row r="38" spans="1:19" ht="37.15" customHeight="1" x14ac:dyDescent="0.25">
      <c r="A38" s="447">
        <v>18010100</v>
      </c>
      <c r="B38" s="448" t="s">
        <v>276</v>
      </c>
      <c r="C38" s="449">
        <v>14800</v>
      </c>
      <c r="D38" s="449">
        <v>16378.18</v>
      </c>
      <c r="E38" s="449">
        <f t="shared" si="14"/>
        <v>1578.1800000000003</v>
      </c>
      <c r="F38" s="450">
        <f t="shared" si="1"/>
        <v>110.66337837837838</v>
      </c>
      <c r="G38" s="443"/>
      <c r="H38" s="443"/>
      <c r="I38" s="451"/>
      <c r="J38" s="441">
        <f t="shared" si="13"/>
        <v>0</v>
      </c>
      <c r="K38" s="442"/>
      <c r="L38" s="461">
        <f t="shared" si="6"/>
        <v>14800</v>
      </c>
      <c r="M38" s="461">
        <f t="shared" si="7"/>
        <v>16378.18</v>
      </c>
      <c r="N38" s="443">
        <f t="shared" si="8"/>
        <v>0</v>
      </c>
      <c r="O38" s="438">
        <f t="shared" si="9"/>
        <v>1578.1800000000003</v>
      </c>
      <c r="P38" s="444">
        <f t="shared" si="10"/>
        <v>110.66337837837838</v>
      </c>
      <c r="R38" s="435"/>
      <c r="S38" s="435"/>
    </row>
    <row r="39" spans="1:19" ht="34.9" customHeight="1" x14ac:dyDescent="0.25">
      <c r="A39" s="447">
        <v>18010200</v>
      </c>
      <c r="B39" s="448" t="s">
        <v>90</v>
      </c>
      <c r="C39" s="449">
        <v>256300</v>
      </c>
      <c r="D39" s="449">
        <v>148319.93</v>
      </c>
      <c r="E39" s="449">
        <f t="shared" si="14"/>
        <v>-107980.07</v>
      </c>
      <c r="F39" s="450">
        <f t="shared" si="1"/>
        <v>57.869656652360511</v>
      </c>
      <c r="G39" s="443"/>
      <c r="H39" s="443"/>
      <c r="I39" s="451"/>
      <c r="J39" s="441">
        <f t="shared" si="13"/>
        <v>0</v>
      </c>
      <c r="K39" s="442"/>
      <c r="L39" s="461">
        <f t="shared" si="6"/>
        <v>256300</v>
      </c>
      <c r="M39" s="461">
        <f t="shared" si="7"/>
        <v>148319.93</v>
      </c>
      <c r="N39" s="443">
        <f t="shared" si="8"/>
        <v>0</v>
      </c>
      <c r="O39" s="461">
        <f t="shared" si="9"/>
        <v>-107980.07</v>
      </c>
      <c r="P39" s="444">
        <f t="shared" si="10"/>
        <v>57.869656652360511</v>
      </c>
      <c r="R39" s="435"/>
      <c r="S39" s="435"/>
    </row>
    <row r="40" spans="1:19" ht="34.15" customHeight="1" x14ac:dyDescent="0.25">
      <c r="A40" s="447">
        <v>18010300</v>
      </c>
      <c r="B40" s="448" t="s">
        <v>91</v>
      </c>
      <c r="C40" s="449">
        <v>105500</v>
      </c>
      <c r="D40" s="449">
        <v>69278.960000000006</v>
      </c>
      <c r="E40" s="449">
        <f t="shared" si="14"/>
        <v>-36221.039999999994</v>
      </c>
      <c r="F40" s="450">
        <f t="shared" si="1"/>
        <v>65.667260663507108</v>
      </c>
      <c r="G40" s="443"/>
      <c r="H40" s="443"/>
      <c r="I40" s="451"/>
      <c r="J40" s="441">
        <f t="shared" si="13"/>
        <v>0</v>
      </c>
      <c r="K40" s="442"/>
      <c r="L40" s="461">
        <f t="shared" si="6"/>
        <v>105500</v>
      </c>
      <c r="M40" s="461">
        <f t="shared" si="7"/>
        <v>69278.960000000006</v>
      </c>
      <c r="N40" s="443">
        <f t="shared" si="8"/>
        <v>0</v>
      </c>
      <c r="O40" s="461">
        <f t="shared" si="9"/>
        <v>-36221.039999999994</v>
      </c>
      <c r="P40" s="444">
        <f t="shared" si="10"/>
        <v>65.667260663507122</v>
      </c>
      <c r="R40" s="435"/>
      <c r="S40" s="435"/>
    </row>
    <row r="41" spans="1:19" ht="37.15" customHeight="1" x14ac:dyDescent="0.25">
      <c r="A41" s="447">
        <v>18010400</v>
      </c>
      <c r="B41" s="448" t="s">
        <v>277</v>
      </c>
      <c r="C41" s="449">
        <v>497800</v>
      </c>
      <c r="D41" s="449">
        <v>482778.54</v>
      </c>
      <c r="E41" s="449">
        <f t="shared" si="14"/>
        <v>-15021.460000000021</v>
      </c>
      <c r="F41" s="450">
        <f t="shared" si="1"/>
        <v>96.982430695058255</v>
      </c>
      <c r="G41" s="443"/>
      <c r="H41" s="443"/>
      <c r="I41" s="451"/>
      <c r="J41" s="441">
        <f t="shared" si="13"/>
        <v>0</v>
      </c>
      <c r="K41" s="442"/>
      <c r="L41" s="461">
        <f t="shared" si="6"/>
        <v>497800</v>
      </c>
      <c r="M41" s="461">
        <f t="shared" si="7"/>
        <v>482778.54</v>
      </c>
      <c r="N41" s="443">
        <f t="shared" si="8"/>
        <v>0</v>
      </c>
      <c r="O41" s="438">
        <f t="shared" si="9"/>
        <v>-15021.460000000021</v>
      </c>
      <c r="P41" s="444">
        <f t="shared" si="10"/>
        <v>96.982430695058255</v>
      </c>
      <c r="R41" s="435"/>
      <c r="S41" s="435"/>
    </row>
    <row r="42" spans="1:19" s="19" customFormat="1" x14ac:dyDescent="0.25">
      <c r="A42" s="468">
        <v>18010500</v>
      </c>
      <c r="B42" s="453" t="s">
        <v>278</v>
      </c>
      <c r="C42" s="443">
        <v>741800</v>
      </c>
      <c r="D42" s="443">
        <v>959922.76</v>
      </c>
      <c r="E42" s="443">
        <f t="shared" si="14"/>
        <v>218122.76</v>
      </c>
      <c r="F42" s="450">
        <f t="shared" si="1"/>
        <v>129.4045241304934</v>
      </c>
      <c r="G42" s="443"/>
      <c r="H42" s="443"/>
      <c r="I42" s="451"/>
      <c r="J42" s="441">
        <f t="shared" si="13"/>
        <v>0</v>
      </c>
      <c r="K42" s="442"/>
      <c r="L42" s="451">
        <f t="shared" si="6"/>
        <v>741800</v>
      </c>
      <c r="M42" s="451">
        <f t="shared" si="7"/>
        <v>959922.76</v>
      </c>
      <c r="N42" s="443">
        <f t="shared" si="8"/>
        <v>0</v>
      </c>
      <c r="O42" s="438">
        <f t="shared" si="9"/>
        <v>218122.76</v>
      </c>
      <c r="P42" s="444">
        <f t="shared" si="10"/>
        <v>129.4045241304934</v>
      </c>
      <c r="R42" s="435"/>
      <c r="S42" s="435"/>
    </row>
    <row r="43" spans="1:19" s="19" customFormat="1" x14ac:dyDescent="0.25">
      <c r="A43" s="468">
        <v>18010600</v>
      </c>
      <c r="B43" s="453" t="s">
        <v>279</v>
      </c>
      <c r="C43" s="443">
        <v>4906387</v>
      </c>
      <c r="D43" s="443">
        <v>5549004.6299999999</v>
      </c>
      <c r="E43" s="443">
        <f t="shared" si="14"/>
        <v>642617.62999999989</v>
      </c>
      <c r="F43" s="450">
        <f t="shared" si="1"/>
        <v>113.09757322445213</v>
      </c>
      <c r="G43" s="443"/>
      <c r="H43" s="443"/>
      <c r="I43" s="451"/>
      <c r="J43" s="441">
        <f t="shared" si="13"/>
        <v>0</v>
      </c>
      <c r="K43" s="442"/>
      <c r="L43" s="451">
        <f t="shared" si="6"/>
        <v>4906387</v>
      </c>
      <c r="M43" s="451">
        <f t="shared" si="7"/>
        <v>5549004.6299999999</v>
      </c>
      <c r="N43" s="443">
        <f t="shared" si="8"/>
        <v>0</v>
      </c>
      <c r="O43" s="438">
        <f t="shared" si="9"/>
        <v>642617.62999999989</v>
      </c>
      <c r="P43" s="444">
        <f t="shared" si="10"/>
        <v>113.09757322445212</v>
      </c>
      <c r="R43" s="435"/>
      <c r="S43" s="435"/>
    </row>
    <row r="44" spans="1:19" x14ac:dyDescent="0.25">
      <c r="A44" s="447">
        <v>18010700</v>
      </c>
      <c r="B44" s="448" t="s">
        <v>280</v>
      </c>
      <c r="C44" s="449">
        <v>63800</v>
      </c>
      <c r="D44" s="449">
        <v>70182.44</v>
      </c>
      <c r="E44" s="449">
        <f t="shared" si="14"/>
        <v>6382.4400000000023</v>
      </c>
      <c r="F44" s="450">
        <f t="shared" si="1"/>
        <v>110.00382445141067</v>
      </c>
      <c r="G44" s="443"/>
      <c r="H44" s="443"/>
      <c r="I44" s="451"/>
      <c r="J44" s="441">
        <f t="shared" si="13"/>
        <v>0</v>
      </c>
      <c r="K44" s="442"/>
      <c r="L44" s="461">
        <f t="shared" si="6"/>
        <v>63800</v>
      </c>
      <c r="M44" s="461">
        <f t="shared" si="7"/>
        <v>70182.44</v>
      </c>
      <c r="N44" s="443">
        <f t="shared" si="8"/>
        <v>0</v>
      </c>
      <c r="O44" s="438">
        <f t="shared" si="9"/>
        <v>6382.4400000000023</v>
      </c>
      <c r="P44" s="444">
        <f t="shared" si="10"/>
        <v>110.00382445141067</v>
      </c>
      <c r="R44" s="435"/>
      <c r="S44" s="435"/>
    </row>
    <row r="45" spans="1:19" x14ac:dyDescent="0.25">
      <c r="A45" s="447">
        <v>18010900</v>
      </c>
      <c r="B45" s="448" t="s">
        <v>281</v>
      </c>
      <c r="C45" s="449">
        <v>587000</v>
      </c>
      <c r="D45" s="449">
        <v>626316.13</v>
      </c>
      <c r="E45" s="449">
        <f t="shared" si="14"/>
        <v>39316.130000000005</v>
      </c>
      <c r="F45" s="450">
        <f t="shared" si="1"/>
        <v>106.69780749574105</v>
      </c>
      <c r="G45" s="443"/>
      <c r="H45" s="443"/>
      <c r="I45" s="451"/>
      <c r="J45" s="441">
        <f t="shared" si="13"/>
        <v>0</v>
      </c>
      <c r="K45" s="442"/>
      <c r="L45" s="461">
        <f t="shared" si="6"/>
        <v>587000</v>
      </c>
      <c r="M45" s="461">
        <f t="shared" si="7"/>
        <v>626316.13</v>
      </c>
      <c r="N45" s="443">
        <f t="shared" si="8"/>
        <v>0</v>
      </c>
      <c r="O45" s="438">
        <f t="shared" si="9"/>
        <v>39316.130000000005</v>
      </c>
      <c r="P45" s="444">
        <f t="shared" si="10"/>
        <v>106.69780749574106</v>
      </c>
      <c r="R45" s="435"/>
      <c r="S45" s="435"/>
    </row>
    <row r="46" spans="1:19" x14ac:dyDescent="0.25">
      <c r="A46" s="447">
        <v>18011000</v>
      </c>
      <c r="B46" s="448" t="s">
        <v>282</v>
      </c>
      <c r="C46" s="449">
        <v>4200</v>
      </c>
      <c r="D46" s="449">
        <v>0</v>
      </c>
      <c r="E46" s="449">
        <f t="shared" si="14"/>
        <v>-4200</v>
      </c>
      <c r="F46" s="450">
        <f t="shared" si="1"/>
        <v>0</v>
      </c>
      <c r="G46" s="443"/>
      <c r="H46" s="443"/>
      <c r="I46" s="451"/>
      <c r="J46" s="441">
        <f t="shared" si="13"/>
        <v>0</v>
      </c>
      <c r="K46" s="442"/>
      <c r="L46" s="461">
        <f t="shared" si="6"/>
        <v>4200</v>
      </c>
      <c r="M46" s="461">
        <f t="shared" si="7"/>
        <v>0</v>
      </c>
      <c r="N46" s="443">
        <f t="shared" si="8"/>
        <v>0</v>
      </c>
      <c r="O46" s="438">
        <f t="shared" si="9"/>
        <v>-4200</v>
      </c>
      <c r="P46" s="444">
        <f t="shared" si="10"/>
        <v>0</v>
      </c>
      <c r="R46" s="435"/>
      <c r="S46" s="435"/>
    </row>
    <row r="47" spans="1:19" ht="15" customHeight="1" x14ac:dyDescent="0.25">
      <c r="A47" s="447">
        <v>18011100</v>
      </c>
      <c r="B47" s="448" t="s">
        <v>283</v>
      </c>
      <c r="C47" s="449">
        <v>25800</v>
      </c>
      <c r="D47" s="449">
        <v>88903.33</v>
      </c>
      <c r="E47" s="449">
        <f t="shared" si="14"/>
        <v>63103.33</v>
      </c>
      <c r="F47" s="450">
        <f t="shared" si="1"/>
        <v>344.5865503875969</v>
      </c>
      <c r="G47" s="443"/>
      <c r="H47" s="443"/>
      <c r="I47" s="451"/>
      <c r="J47" s="441">
        <f t="shared" si="13"/>
        <v>0</v>
      </c>
      <c r="K47" s="442"/>
      <c r="L47" s="461">
        <f t="shared" si="6"/>
        <v>25800</v>
      </c>
      <c r="M47" s="461">
        <f t="shared" si="7"/>
        <v>88903.33</v>
      </c>
      <c r="N47" s="443">
        <f t="shared" si="8"/>
        <v>0</v>
      </c>
      <c r="O47" s="438">
        <f t="shared" si="9"/>
        <v>63103.33</v>
      </c>
      <c r="P47" s="444">
        <f t="shared" si="10"/>
        <v>344.5865503875969</v>
      </c>
      <c r="R47" s="435"/>
      <c r="S47" s="435"/>
    </row>
    <row r="48" spans="1:19" s="5" customFormat="1" ht="15" customHeight="1" x14ac:dyDescent="0.25">
      <c r="A48" s="454">
        <v>18030000</v>
      </c>
      <c r="B48" s="455" t="s">
        <v>734</v>
      </c>
      <c r="C48" s="456">
        <f t="shared" ref="C48:K48" si="15">C49+C50</f>
        <v>20000</v>
      </c>
      <c r="D48" s="456">
        <f t="shared" si="15"/>
        <v>20496.399999999998</v>
      </c>
      <c r="E48" s="456">
        <f t="shared" si="15"/>
        <v>496.39999999999873</v>
      </c>
      <c r="F48" s="469">
        <f t="shared" si="15"/>
        <v>183.5497453310696</v>
      </c>
      <c r="G48" s="457">
        <f t="shared" si="15"/>
        <v>0</v>
      </c>
      <c r="H48" s="457">
        <f t="shared" si="15"/>
        <v>0</v>
      </c>
      <c r="I48" s="457">
        <f t="shared" si="15"/>
        <v>0</v>
      </c>
      <c r="J48" s="457">
        <f t="shared" si="15"/>
        <v>0</v>
      </c>
      <c r="K48" s="458">
        <f t="shared" si="15"/>
        <v>0</v>
      </c>
      <c r="L48" s="456">
        <f t="shared" si="6"/>
        <v>20000</v>
      </c>
      <c r="M48" s="456">
        <f t="shared" si="7"/>
        <v>20496.399999999998</v>
      </c>
      <c r="N48" s="456">
        <f t="shared" si="8"/>
        <v>0</v>
      </c>
      <c r="O48" s="456">
        <f t="shared" si="9"/>
        <v>496.39999999999782</v>
      </c>
      <c r="P48" s="470">
        <f t="shared" si="10"/>
        <v>102.48199999999999</v>
      </c>
      <c r="R48" s="435"/>
      <c r="S48" s="435"/>
    </row>
    <row r="49" spans="1:19" s="32" customFormat="1" ht="17.25" customHeight="1" x14ac:dyDescent="0.25">
      <c r="A49" s="447">
        <v>18030100</v>
      </c>
      <c r="B49" s="448" t="s">
        <v>735</v>
      </c>
      <c r="C49" s="449">
        <v>7600</v>
      </c>
      <c r="D49" s="449">
        <v>3584.3</v>
      </c>
      <c r="E49" s="449">
        <f t="shared" ref="E49:E61" si="16">D49-C49</f>
        <v>-4015.7</v>
      </c>
      <c r="F49" s="471">
        <f t="shared" ref="F49:F81" si="17">IF(C49=0,0,D49/C49*100)</f>
        <v>47.161842105263155</v>
      </c>
      <c r="G49" s="440"/>
      <c r="H49" s="440"/>
      <c r="I49" s="440"/>
      <c r="J49" s="441"/>
      <c r="K49" s="442"/>
      <c r="L49" s="438">
        <f t="shared" si="6"/>
        <v>7600</v>
      </c>
      <c r="M49" s="438">
        <f t="shared" si="7"/>
        <v>3584.3</v>
      </c>
      <c r="N49" s="443">
        <f t="shared" si="8"/>
        <v>0</v>
      </c>
      <c r="O49" s="438">
        <f t="shared" si="9"/>
        <v>-4015.7</v>
      </c>
      <c r="P49" s="444">
        <f t="shared" si="10"/>
        <v>47.161842105263162</v>
      </c>
      <c r="R49" s="435"/>
      <c r="S49" s="435"/>
    </row>
    <row r="50" spans="1:19" ht="15.75" customHeight="1" x14ac:dyDescent="0.25">
      <c r="A50" s="447">
        <v>18030200</v>
      </c>
      <c r="B50" s="448" t="s">
        <v>736</v>
      </c>
      <c r="C50" s="449">
        <v>12400</v>
      </c>
      <c r="D50" s="449">
        <v>16912.099999999999</v>
      </c>
      <c r="E50" s="449">
        <f t="shared" si="16"/>
        <v>4512.0999999999985</v>
      </c>
      <c r="F50" s="471">
        <f t="shared" si="17"/>
        <v>136.38790322580644</v>
      </c>
      <c r="G50" s="443"/>
      <c r="H50" s="443"/>
      <c r="I50" s="451"/>
      <c r="J50" s="441"/>
      <c r="K50" s="442"/>
      <c r="L50" s="461">
        <f t="shared" si="6"/>
        <v>12400</v>
      </c>
      <c r="M50" s="461">
        <f t="shared" si="7"/>
        <v>16912.099999999999</v>
      </c>
      <c r="N50" s="443">
        <f t="shared" si="8"/>
        <v>0</v>
      </c>
      <c r="O50" s="438">
        <f t="shared" si="9"/>
        <v>4512.0999999999985</v>
      </c>
      <c r="P50" s="444">
        <f t="shared" si="10"/>
        <v>136.38790322580644</v>
      </c>
      <c r="R50" s="435"/>
      <c r="S50" s="435"/>
    </row>
    <row r="51" spans="1:19" s="32" customFormat="1" ht="17.25" customHeight="1" x14ac:dyDescent="0.25">
      <c r="A51" s="436">
        <v>18050000</v>
      </c>
      <c r="B51" s="437" t="s">
        <v>284</v>
      </c>
      <c r="C51" s="438">
        <f>C52+C53+C54</f>
        <v>10048800</v>
      </c>
      <c r="D51" s="438">
        <f>D52+D53+D54</f>
        <v>10257498.969999999</v>
      </c>
      <c r="E51" s="438">
        <f t="shared" si="16"/>
        <v>208698.96999999881</v>
      </c>
      <c r="F51" s="439">
        <f t="shared" si="17"/>
        <v>102.07685464931136</v>
      </c>
      <c r="G51" s="440">
        <f>G52+G53+G54</f>
        <v>0</v>
      </c>
      <c r="H51" s="440">
        <f>H52+H53+H54</f>
        <v>0</v>
      </c>
      <c r="I51" s="440"/>
      <c r="J51" s="441">
        <f t="shared" ref="J51:J77" si="18">H51-G51</f>
        <v>0</v>
      </c>
      <c r="K51" s="442"/>
      <c r="L51" s="438">
        <f t="shared" si="6"/>
        <v>10048800</v>
      </c>
      <c r="M51" s="438">
        <f t="shared" si="7"/>
        <v>10257498.969999999</v>
      </c>
      <c r="N51" s="443">
        <f t="shared" si="8"/>
        <v>0</v>
      </c>
      <c r="O51" s="438">
        <f t="shared" si="9"/>
        <v>208698.96999999881</v>
      </c>
      <c r="P51" s="444">
        <f t="shared" si="10"/>
        <v>102.07685464931134</v>
      </c>
      <c r="R51" s="435"/>
      <c r="S51" s="435"/>
    </row>
    <row r="52" spans="1:19" x14ac:dyDescent="0.25">
      <c r="A52" s="447">
        <v>18050300</v>
      </c>
      <c r="B52" s="448" t="s">
        <v>285</v>
      </c>
      <c r="C52" s="449">
        <v>147000</v>
      </c>
      <c r="D52" s="449">
        <v>288619.59999999998</v>
      </c>
      <c r="E52" s="449">
        <f t="shared" si="16"/>
        <v>141619.59999999998</v>
      </c>
      <c r="F52" s="450">
        <f t="shared" si="17"/>
        <v>196.3398639455782</v>
      </c>
      <c r="G52" s="443"/>
      <c r="H52" s="443"/>
      <c r="I52" s="451"/>
      <c r="J52" s="441">
        <f t="shared" si="18"/>
        <v>0</v>
      </c>
      <c r="K52" s="442"/>
      <c r="L52" s="461">
        <f t="shared" si="6"/>
        <v>147000</v>
      </c>
      <c r="M52" s="461">
        <f t="shared" si="7"/>
        <v>288619.59999999998</v>
      </c>
      <c r="N52" s="443">
        <f t="shared" si="8"/>
        <v>0</v>
      </c>
      <c r="O52" s="438">
        <f t="shared" si="9"/>
        <v>141619.59999999998</v>
      </c>
      <c r="P52" s="444">
        <f t="shared" si="10"/>
        <v>196.3398639455782</v>
      </c>
      <c r="R52" s="435"/>
      <c r="S52" s="435"/>
    </row>
    <row r="53" spans="1:19" x14ac:dyDescent="0.25">
      <c r="A53" s="447">
        <v>18050400</v>
      </c>
      <c r="B53" s="448" t="s">
        <v>286</v>
      </c>
      <c r="C53" s="449">
        <v>6225600</v>
      </c>
      <c r="D53" s="449">
        <v>6950232.5099999998</v>
      </c>
      <c r="E53" s="449">
        <f t="shared" si="16"/>
        <v>724632.50999999978</v>
      </c>
      <c r="F53" s="450">
        <f t="shared" si="17"/>
        <v>111.63956100616808</v>
      </c>
      <c r="G53" s="443"/>
      <c r="H53" s="443"/>
      <c r="I53" s="451"/>
      <c r="J53" s="441">
        <f t="shared" si="18"/>
        <v>0</v>
      </c>
      <c r="K53" s="442"/>
      <c r="L53" s="461">
        <f t="shared" si="6"/>
        <v>6225600</v>
      </c>
      <c r="M53" s="461">
        <f t="shared" si="7"/>
        <v>6950232.5099999998</v>
      </c>
      <c r="N53" s="443">
        <f t="shared" si="8"/>
        <v>0</v>
      </c>
      <c r="O53" s="438">
        <f t="shared" si="9"/>
        <v>724632.50999999978</v>
      </c>
      <c r="P53" s="444">
        <f t="shared" si="10"/>
        <v>111.63956100616808</v>
      </c>
      <c r="R53" s="435"/>
      <c r="S53" s="435"/>
    </row>
    <row r="54" spans="1:19" ht="45" x14ac:dyDescent="0.25">
      <c r="A54" s="472">
        <v>18050500</v>
      </c>
      <c r="B54" s="473" t="s">
        <v>287</v>
      </c>
      <c r="C54" s="474">
        <v>3676200</v>
      </c>
      <c r="D54" s="474">
        <v>3018646.86</v>
      </c>
      <c r="E54" s="474">
        <f t="shared" si="16"/>
        <v>-657553.14000000013</v>
      </c>
      <c r="F54" s="475">
        <f t="shared" si="17"/>
        <v>82.113238126326095</v>
      </c>
      <c r="G54" s="476"/>
      <c r="H54" s="476"/>
      <c r="I54" s="477"/>
      <c r="J54" s="478">
        <f t="shared" si="18"/>
        <v>0</v>
      </c>
      <c r="K54" s="479"/>
      <c r="L54" s="480">
        <f t="shared" si="6"/>
        <v>3676200</v>
      </c>
      <c r="M54" s="480">
        <f t="shared" si="7"/>
        <v>3018646.86</v>
      </c>
      <c r="N54" s="476">
        <f t="shared" si="8"/>
        <v>0</v>
      </c>
      <c r="O54" s="481">
        <f t="shared" si="9"/>
        <v>-657553.14000000013</v>
      </c>
      <c r="P54" s="482">
        <f t="shared" si="10"/>
        <v>82.113238126326095</v>
      </c>
      <c r="R54" s="435"/>
      <c r="S54" s="435"/>
    </row>
    <row r="55" spans="1:19" s="32" customFormat="1" x14ac:dyDescent="0.25">
      <c r="A55" s="483">
        <v>19000000</v>
      </c>
      <c r="B55" s="437" t="s">
        <v>288</v>
      </c>
      <c r="C55" s="438">
        <f>C56</f>
        <v>0</v>
      </c>
      <c r="D55" s="438">
        <f>D56</f>
        <v>0</v>
      </c>
      <c r="E55" s="438">
        <f t="shared" si="16"/>
        <v>0</v>
      </c>
      <c r="F55" s="439">
        <f t="shared" si="17"/>
        <v>0</v>
      </c>
      <c r="G55" s="441">
        <f>G56</f>
        <v>14400</v>
      </c>
      <c r="H55" s="441">
        <f>H56</f>
        <v>25941.300000000003</v>
      </c>
      <c r="I55" s="441"/>
      <c r="J55" s="441">
        <f t="shared" si="18"/>
        <v>11541.300000000003</v>
      </c>
      <c r="K55" s="442">
        <f t="shared" ref="K55:K60" si="19">H55/G55%</f>
        <v>180.14791666666667</v>
      </c>
      <c r="L55" s="438">
        <f t="shared" si="6"/>
        <v>14400</v>
      </c>
      <c r="M55" s="438">
        <f t="shared" si="7"/>
        <v>25941.300000000003</v>
      </c>
      <c r="N55" s="443">
        <f t="shared" si="8"/>
        <v>0</v>
      </c>
      <c r="O55" s="438">
        <f t="shared" si="9"/>
        <v>11541.300000000003</v>
      </c>
      <c r="P55" s="444">
        <f t="shared" si="10"/>
        <v>180.14791666666667</v>
      </c>
      <c r="R55" s="435"/>
      <c r="S55" s="435"/>
    </row>
    <row r="56" spans="1:19" s="32" customFormat="1" x14ac:dyDescent="0.25">
      <c r="A56" s="483">
        <v>19010000</v>
      </c>
      <c r="B56" s="437" t="s">
        <v>289</v>
      </c>
      <c r="C56" s="438">
        <f>C57+C58+C59</f>
        <v>0</v>
      </c>
      <c r="D56" s="438">
        <f>D57+D58+D59</f>
        <v>0</v>
      </c>
      <c r="E56" s="438">
        <f t="shared" si="16"/>
        <v>0</v>
      </c>
      <c r="F56" s="439">
        <f t="shared" si="17"/>
        <v>0</v>
      </c>
      <c r="G56" s="441">
        <f>G57+G58+G59</f>
        <v>14400</v>
      </c>
      <c r="H56" s="441">
        <f>H57+H58+H59</f>
        <v>25941.300000000003</v>
      </c>
      <c r="I56" s="441"/>
      <c r="J56" s="441">
        <f t="shared" si="18"/>
        <v>11541.300000000003</v>
      </c>
      <c r="K56" s="442">
        <f t="shared" si="19"/>
        <v>180.14791666666667</v>
      </c>
      <c r="L56" s="438">
        <f t="shared" si="6"/>
        <v>14400</v>
      </c>
      <c r="M56" s="438">
        <f t="shared" si="7"/>
        <v>25941.300000000003</v>
      </c>
      <c r="N56" s="443">
        <f t="shared" si="8"/>
        <v>0</v>
      </c>
      <c r="O56" s="438">
        <f t="shared" si="9"/>
        <v>11541.300000000003</v>
      </c>
      <c r="P56" s="444">
        <f t="shared" si="10"/>
        <v>180.14791666666667</v>
      </c>
      <c r="R56" s="435"/>
      <c r="S56" s="435"/>
    </row>
    <row r="57" spans="1:19" ht="33.75" customHeight="1" x14ac:dyDescent="0.25">
      <c r="A57" s="484">
        <v>19010100</v>
      </c>
      <c r="B57" s="448" t="s">
        <v>290</v>
      </c>
      <c r="C57" s="449"/>
      <c r="D57" s="449"/>
      <c r="E57" s="449">
        <f t="shared" si="16"/>
        <v>0</v>
      </c>
      <c r="F57" s="450">
        <f t="shared" si="17"/>
        <v>0</v>
      </c>
      <c r="G57" s="485">
        <v>6600</v>
      </c>
      <c r="H57" s="485">
        <v>15787.97</v>
      </c>
      <c r="I57" s="459"/>
      <c r="J57" s="441">
        <f t="shared" si="18"/>
        <v>9187.9699999999993</v>
      </c>
      <c r="K57" s="442">
        <f t="shared" si="19"/>
        <v>239.21166666666664</v>
      </c>
      <c r="L57" s="461">
        <f t="shared" si="6"/>
        <v>6600</v>
      </c>
      <c r="M57" s="461">
        <f t="shared" si="7"/>
        <v>15787.97</v>
      </c>
      <c r="N57" s="443">
        <f t="shared" si="8"/>
        <v>0</v>
      </c>
      <c r="O57" s="438">
        <f t="shared" si="9"/>
        <v>9187.9699999999993</v>
      </c>
      <c r="P57" s="444">
        <f t="shared" si="10"/>
        <v>239.21166666666664</v>
      </c>
      <c r="R57" s="435"/>
      <c r="S57" s="435"/>
    </row>
    <row r="58" spans="1:19" ht="22.5" customHeight="1" x14ac:dyDescent="0.25">
      <c r="A58" s="486">
        <v>19010200</v>
      </c>
      <c r="B58" s="473" t="s">
        <v>291</v>
      </c>
      <c r="C58" s="474"/>
      <c r="D58" s="474"/>
      <c r="E58" s="474">
        <f t="shared" si="16"/>
        <v>0</v>
      </c>
      <c r="F58" s="475">
        <f t="shared" si="17"/>
        <v>0</v>
      </c>
      <c r="G58" s="487">
        <v>1100</v>
      </c>
      <c r="H58" s="487">
        <v>2250.25</v>
      </c>
      <c r="I58" s="488"/>
      <c r="J58" s="478">
        <f t="shared" si="18"/>
        <v>1150.25</v>
      </c>
      <c r="K58" s="479">
        <f t="shared" si="19"/>
        <v>204.56818181818181</v>
      </c>
      <c r="L58" s="480">
        <f t="shared" si="6"/>
        <v>1100</v>
      </c>
      <c r="M58" s="480">
        <f t="shared" si="7"/>
        <v>2250.25</v>
      </c>
      <c r="N58" s="476">
        <f t="shared" si="8"/>
        <v>0</v>
      </c>
      <c r="O58" s="481">
        <f t="shared" si="9"/>
        <v>1150.25</v>
      </c>
      <c r="P58" s="482">
        <f t="shared" si="10"/>
        <v>204.56818181818181</v>
      </c>
      <c r="R58" s="435"/>
      <c r="S58" s="435"/>
    </row>
    <row r="59" spans="1:19" ht="50.25" customHeight="1" x14ac:dyDescent="0.25">
      <c r="A59" s="486">
        <v>19010300</v>
      </c>
      <c r="B59" s="473" t="s">
        <v>292</v>
      </c>
      <c r="C59" s="474"/>
      <c r="D59" s="474"/>
      <c r="E59" s="474">
        <f t="shared" si="16"/>
        <v>0</v>
      </c>
      <c r="F59" s="475">
        <f t="shared" si="17"/>
        <v>0</v>
      </c>
      <c r="G59" s="487">
        <v>6700</v>
      </c>
      <c r="H59" s="487">
        <v>7903.08</v>
      </c>
      <c r="I59" s="488"/>
      <c r="J59" s="478">
        <f t="shared" si="18"/>
        <v>1203.08</v>
      </c>
      <c r="K59" s="479">
        <f t="shared" si="19"/>
        <v>117.95641791044775</v>
      </c>
      <c r="L59" s="480">
        <f t="shared" si="6"/>
        <v>6700</v>
      </c>
      <c r="M59" s="480">
        <f t="shared" si="7"/>
        <v>7903.08</v>
      </c>
      <c r="N59" s="476">
        <f t="shared" si="8"/>
        <v>0</v>
      </c>
      <c r="O59" s="481">
        <f t="shared" si="9"/>
        <v>1203.08</v>
      </c>
      <c r="P59" s="482">
        <f t="shared" si="10"/>
        <v>117.95641791044775</v>
      </c>
      <c r="R59" s="435"/>
      <c r="S59" s="435"/>
    </row>
    <row r="60" spans="1:19" s="33" customFormat="1" x14ac:dyDescent="0.25">
      <c r="A60" s="489">
        <v>20000000</v>
      </c>
      <c r="B60" s="490" t="s">
        <v>293</v>
      </c>
      <c r="C60" s="491">
        <f>C61+C67+C79+C85</f>
        <v>927600</v>
      </c>
      <c r="D60" s="491">
        <f>D61+D67+D79+D85</f>
        <v>-721704.83</v>
      </c>
      <c r="E60" s="491">
        <f t="shared" si="16"/>
        <v>-1649304.83</v>
      </c>
      <c r="F60" s="492">
        <f t="shared" si="17"/>
        <v>-77.803452996981449</v>
      </c>
      <c r="G60" s="478">
        <f>G61+G67+G79+G85</f>
        <v>644738.64</v>
      </c>
      <c r="H60" s="478">
        <f>H61+H67+H79+H85</f>
        <v>2043673.7699999998</v>
      </c>
      <c r="I60" s="478">
        <f>I61+I67+I79+I85</f>
        <v>0</v>
      </c>
      <c r="J60" s="478">
        <f t="shared" si="18"/>
        <v>1398935.13</v>
      </c>
      <c r="K60" s="479">
        <f t="shared" si="19"/>
        <v>316.97708857654317</v>
      </c>
      <c r="L60" s="491">
        <f t="shared" si="6"/>
        <v>1572338.6400000001</v>
      </c>
      <c r="M60" s="491">
        <f t="shared" si="7"/>
        <v>1321968.94</v>
      </c>
      <c r="N60" s="476">
        <f t="shared" si="8"/>
        <v>0</v>
      </c>
      <c r="O60" s="481">
        <f t="shared" si="9"/>
        <v>-250369.70000000019</v>
      </c>
      <c r="P60" s="482">
        <f t="shared" si="10"/>
        <v>84.076604515678625</v>
      </c>
      <c r="R60" s="435"/>
      <c r="S60" s="435"/>
    </row>
    <row r="61" spans="1:19" s="32" customFormat="1" ht="21" customHeight="1" x14ac:dyDescent="0.25">
      <c r="A61" s="493">
        <v>21000000</v>
      </c>
      <c r="B61" s="494" t="s">
        <v>294</v>
      </c>
      <c r="C61" s="481">
        <f>C62</f>
        <v>412400</v>
      </c>
      <c r="D61" s="481">
        <f>D62</f>
        <v>-1195119.18</v>
      </c>
      <c r="E61" s="481">
        <f t="shared" si="16"/>
        <v>-1607519.18</v>
      </c>
      <c r="F61" s="492">
        <f t="shared" si="17"/>
        <v>-289.79611542192043</v>
      </c>
      <c r="G61" s="491">
        <f>G62+G66</f>
        <v>0</v>
      </c>
      <c r="H61" s="491">
        <f>H62+H66</f>
        <v>0</v>
      </c>
      <c r="I61" s="491"/>
      <c r="J61" s="478">
        <f t="shared" si="18"/>
        <v>0</v>
      </c>
      <c r="K61" s="479"/>
      <c r="L61" s="481">
        <f t="shared" si="6"/>
        <v>412400</v>
      </c>
      <c r="M61" s="481">
        <f t="shared" si="7"/>
        <v>-1195119.18</v>
      </c>
      <c r="N61" s="476">
        <f t="shared" si="8"/>
        <v>0</v>
      </c>
      <c r="O61" s="481">
        <f t="shared" si="9"/>
        <v>-1607519.18</v>
      </c>
      <c r="P61" s="482">
        <f t="shared" si="10"/>
        <v>-289.79611542192043</v>
      </c>
      <c r="R61" s="435"/>
      <c r="S61" s="435"/>
    </row>
    <row r="62" spans="1:19" s="32" customFormat="1" x14ac:dyDescent="0.25">
      <c r="A62" s="493">
        <v>21080000</v>
      </c>
      <c r="B62" s="494" t="s">
        <v>38</v>
      </c>
      <c r="C62" s="481">
        <f>C63+C64+C66+C65</f>
        <v>412400</v>
      </c>
      <c r="D62" s="481">
        <f>D63+D64+D66+D65</f>
        <v>-1195119.18</v>
      </c>
      <c r="E62" s="481">
        <f>E63+E64+E66</f>
        <v>-1568698.98</v>
      </c>
      <c r="F62" s="492">
        <f t="shared" si="17"/>
        <v>-289.79611542192043</v>
      </c>
      <c r="G62" s="491">
        <f>G63+G64</f>
        <v>0</v>
      </c>
      <c r="H62" s="491">
        <f>H63+H64</f>
        <v>0</v>
      </c>
      <c r="I62" s="491"/>
      <c r="J62" s="478">
        <f t="shared" si="18"/>
        <v>0</v>
      </c>
      <c r="K62" s="479"/>
      <c r="L62" s="481">
        <f t="shared" si="6"/>
        <v>412400</v>
      </c>
      <c r="M62" s="481">
        <f t="shared" si="7"/>
        <v>-1195119.18</v>
      </c>
      <c r="N62" s="476">
        <f t="shared" si="8"/>
        <v>0</v>
      </c>
      <c r="O62" s="481">
        <f t="shared" si="9"/>
        <v>-1607519.18</v>
      </c>
      <c r="P62" s="482">
        <f t="shared" si="10"/>
        <v>-289.79611542192043</v>
      </c>
      <c r="R62" s="435"/>
      <c r="S62" s="435"/>
    </row>
    <row r="63" spans="1:19" x14ac:dyDescent="0.25">
      <c r="A63" s="472">
        <v>21081100</v>
      </c>
      <c r="B63" s="473" t="s">
        <v>818</v>
      </c>
      <c r="C63" s="474">
        <v>361500</v>
      </c>
      <c r="D63" s="474">
        <v>-1258198.98</v>
      </c>
      <c r="E63" s="474">
        <f t="shared" ref="E63:E81" si="20">D63-C63</f>
        <v>-1619698.98</v>
      </c>
      <c r="F63" s="475">
        <f t="shared" si="17"/>
        <v>-348.04951037344398</v>
      </c>
      <c r="G63" s="476"/>
      <c r="H63" s="476"/>
      <c r="I63" s="477"/>
      <c r="J63" s="478">
        <f t="shared" si="18"/>
        <v>0</v>
      </c>
      <c r="K63" s="479"/>
      <c r="L63" s="480">
        <f t="shared" si="6"/>
        <v>361500</v>
      </c>
      <c r="M63" s="480">
        <f t="shared" si="7"/>
        <v>-1258198.98</v>
      </c>
      <c r="N63" s="476">
        <f t="shared" si="8"/>
        <v>0</v>
      </c>
      <c r="O63" s="481">
        <f t="shared" si="9"/>
        <v>-1619698.98</v>
      </c>
      <c r="P63" s="482">
        <f t="shared" si="10"/>
        <v>-348.04951037344398</v>
      </c>
      <c r="R63" s="435"/>
      <c r="S63" s="435"/>
    </row>
    <row r="64" spans="1:19" ht="37.9" customHeight="1" x14ac:dyDescent="0.25">
      <c r="A64" s="472">
        <v>21081500</v>
      </c>
      <c r="B64" s="473" t="s">
        <v>819</v>
      </c>
      <c r="C64" s="474">
        <v>0</v>
      </c>
      <c r="D64" s="474">
        <v>51000</v>
      </c>
      <c r="E64" s="474">
        <f t="shared" si="20"/>
        <v>51000</v>
      </c>
      <c r="F64" s="475">
        <f t="shared" si="17"/>
        <v>0</v>
      </c>
      <c r="G64" s="476">
        <v>0</v>
      </c>
      <c r="H64" s="476">
        <v>0</v>
      </c>
      <c r="I64" s="477"/>
      <c r="J64" s="478">
        <f t="shared" si="18"/>
        <v>0</v>
      </c>
      <c r="K64" s="479"/>
      <c r="L64" s="480">
        <f t="shared" si="6"/>
        <v>0</v>
      </c>
      <c r="M64" s="480">
        <f t="shared" si="7"/>
        <v>51000</v>
      </c>
      <c r="N64" s="476">
        <f t="shared" si="8"/>
        <v>0</v>
      </c>
      <c r="O64" s="481">
        <f t="shared" si="9"/>
        <v>51000</v>
      </c>
      <c r="P64" s="482"/>
      <c r="R64" s="435"/>
      <c r="S64" s="435"/>
    </row>
    <row r="65" spans="1:19" ht="35.25" customHeight="1" x14ac:dyDescent="0.25">
      <c r="A65" s="472">
        <v>21081800</v>
      </c>
      <c r="B65" s="473" t="s">
        <v>749</v>
      </c>
      <c r="C65" s="474">
        <v>50900</v>
      </c>
      <c r="D65" s="474">
        <v>12079.8</v>
      </c>
      <c r="E65" s="474">
        <f t="shared" si="20"/>
        <v>-38820.199999999997</v>
      </c>
      <c r="F65" s="475">
        <f t="shared" si="17"/>
        <v>23.732416502946954</v>
      </c>
      <c r="G65" s="476">
        <v>0</v>
      </c>
      <c r="H65" s="476">
        <v>0</v>
      </c>
      <c r="I65" s="477"/>
      <c r="J65" s="478">
        <f t="shared" si="18"/>
        <v>0</v>
      </c>
      <c r="K65" s="479"/>
      <c r="L65" s="480">
        <f t="shared" si="6"/>
        <v>50900</v>
      </c>
      <c r="M65" s="480">
        <f t="shared" si="7"/>
        <v>12079.8</v>
      </c>
      <c r="N65" s="476">
        <f t="shared" si="8"/>
        <v>0</v>
      </c>
      <c r="O65" s="481">
        <f t="shared" si="9"/>
        <v>-38820.199999999997</v>
      </c>
      <c r="P65" s="482">
        <f t="shared" si="10"/>
        <v>23.732416502946954</v>
      </c>
      <c r="R65" s="435"/>
      <c r="S65" s="435"/>
    </row>
    <row r="66" spans="1:19" ht="66" hidden="1" customHeight="1" x14ac:dyDescent="0.25">
      <c r="A66" s="472">
        <v>21082400</v>
      </c>
      <c r="B66" s="473" t="s">
        <v>737</v>
      </c>
      <c r="C66" s="474">
        <v>0</v>
      </c>
      <c r="D66" s="474"/>
      <c r="E66" s="474">
        <f t="shared" si="20"/>
        <v>0</v>
      </c>
      <c r="F66" s="475">
        <f t="shared" si="17"/>
        <v>0</v>
      </c>
      <c r="G66" s="476">
        <v>0</v>
      </c>
      <c r="H66" s="476">
        <v>0</v>
      </c>
      <c r="I66" s="477"/>
      <c r="J66" s="478">
        <f t="shared" si="18"/>
        <v>0</v>
      </c>
      <c r="K66" s="479"/>
      <c r="L66" s="480">
        <f t="shared" si="6"/>
        <v>0</v>
      </c>
      <c r="M66" s="480">
        <f t="shared" si="7"/>
        <v>0</v>
      </c>
      <c r="N66" s="476">
        <f t="shared" si="8"/>
        <v>0</v>
      </c>
      <c r="O66" s="481">
        <f t="shared" si="9"/>
        <v>0</v>
      </c>
      <c r="P66" s="482">
        <v>0</v>
      </c>
      <c r="R66" s="435"/>
      <c r="S66" s="435"/>
    </row>
    <row r="67" spans="1:19" s="32" customFormat="1" ht="28.5" x14ac:dyDescent="0.25">
      <c r="A67" s="493">
        <v>22000000</v>
      </c>
      <c r="B67" s="494" t="s">
        <v>295</v>
      </c>
      <c r="C67" s="481">
        <f>C68+C72+C74+C78</f>
        <v>515200</v>
      </c>
      <c r="D67" s="481">
        <f>D68+D72+D74+D78</f>
        <v>455465.13</v>
      </c>
      <c r="E67" s="481">
        <f t="shared" si="20"/>
        <v>-59734.869999999995</v>
      </c>
      <c r="F67" s="492">
        <f t="shared" si="17"/>
        <v>88.405498835403733</v>
      </c>
      <c r="G67" s="491">
        <f>G68+G72+G74</f>
        <v>0</v>
      </c>
      <c r="H67" s="491">
        <f>H68+H72+H74</f>
        <v>0</v>
      </c>
      <c r="I67" s="491"/>
      <c r="J67" s="478">
        <f t="shared" si="18"/>
        <v>0</v>
      </c>
      <c r="K67" s="479"/>
      <c r="L67" s="481">
        <f t="shared" si="6"/>
        <v>515200</v>
      </c>
      <c r="M67" s="481">
        <f t="shared" si="7"/>
        <v>455465.13</v>
      </c>
      <c r="N67" s="476">
        <f t="shared" si="8"/>
        <v>0</v>
      </c>
      <c r="O67" s="481">
        <f t="shared" si="9"/>
        <v>-59734.869999999995</v>
      </c>
      <c r="P67" s="482">
        <f t="shared" si="10"/>
        <v>88.405498835403733</v>
      </c>
      <c r="R67" s="435"/>
      <c r="S67" s="435"/>
    </row>
    <row r="68" spans="1:19" s="32" customFormat="1" x14ac:dyDescent="0.25">
      <c r="A68" s="493">
        <v>22010000</v>
      </c>
      <c r="B68" s="494" t="s">
        <v>42</v>
      </c>
      <c r="C68" s="481">
        <f>C69+C70+C71</f>
        <v>433200</v>
      </c>
      <c r="D68" s="481">
        <f>D69+D70+D71</f>
        <v>349477.98</v>
      </c>
      <c r="E68" s="481">
        <f t="shared" si="20"/>
        <v>-83722.020000000019</v>
      </c>
      <c r="F68" s="492">
        <f t="shared" si="17"/>
        <v>80.673587257617726</v>
      </c>
      <c r="G68" s="491">
        <f>G69+G70+G71</f>
        <v>0</v>
      </c>
      <c r="H68" s="491">
        <f>H69+H70+H71</f>
        <v>0</v>
      </c>
      <c r="I68" s="491"/>
      <c r="J68" s="478">
        <f t="shared" si="18"/>
        <v>0</v>
      </c>
      <c r="K68" s="479"/>
      <c r="L68" s="481">
        <f t="shared" si="6"/>
        <v>433200</v>
      </c>
      <c r="M68" s="481">
        <f t="shared" si="7"/>
        <v>349477.98</v>
      </c>
      <c r="N68" s="476">
        <f t="shared" si="8"/>
        <v>0</v>
      </c>
      <c r="O68" s="481">
        <f t="shared" si="9"/>
        <v>-83722.020000000019</v>
      </c>
      <c r="P68" s="482">
        <f t="shared" si="10"/>
        <v>80.673587257617726</v>
      </c>
      <c r="R68" s="435"/>
      <c r="S68" s="435"/>
    </row>
    <row r="69" spans="1:19" ht="30" x14ac:dyDescent="0.25">
      <c r="A69" s="472">
        <v>22010300</v>
      </c>
      <c r="B69" s="473" t="s">
        <v>296</v>
      </c>
      <c r="C69" s="474">
        <v>16700</v>
      </c>
      <c r="D69" s="474">
        <v>12100</v>
      </c>
      <c r="E69" s="474">
        <f t="shared" si="20"/>
        <v>-4600</v>
      </c>
      <c r="F69" s="475">
        <f t="shared" si="17"/>
        <v>72.455089820359291</v>
      </c>
      <c r="G69" s="476"/>
      <c r="H69" s="476"/>
      <c r="I69" s="477"/>
      <c r="J69" s="478">
        <f t="shared" si="18"/>
        <v>0</v>
      </c>
      <c r="K69" s="479"/>
      <c r="L69" s="480">
        <f t="shared" si="6"/>
        <v>16700</v>
      </c>
      <c r="M69" s="480">
        <f t="shared" si="7"/>
        <v>12100</v>
      </c>
      <c r="N69" s="476">
        <f t="shared" si="8"/>
        <v>0</v>
      </c>
      <c r="O69" s="481">
        <f t="shared" si="9"/>
        <v>-4600</v>
      </c>
      <c r="P69" s="482">
        <f t="shared" si="10"/>
        <v>72.455089820359277</v>
      </c>
      <c r="R69" s="435"/>
      <c r="S69" s="435"/>
    </row>
    <row r="70" spans="1:19" ht="15.75" customHeight="1" x14ac:dyDescent="0.25">
      <c r="A70" s="472">
        <v>22012500</v>
      </c>
      <c r="B70" s="473" t="s">
        <v>36</v>
      </c>
      <c r="C70" s="474">
        <v>266400</v>
      </c>
      <c r="D70" s="474">
        <v>200637.98</v>
      </c>
      <c r="E70" s="474">
        <f t="shared" si="20"/>
        <v>-65762.01999999999</v>
      </c>
      <c r="F70" s="475">
        <f t="shared" si="17"/>
        <v>75.314557057057058</v>
      </c>
      <c r="G70" s="476"/>
      <c r="H70" s="476"/>
      <c r="I70" s="477"/>
      <c r="J70" s="478">
        <f t="shared" si="18"/>
        <v>0</v>
      </c>
      <c r="K70" s="479"/>
      <c r="L70" s="480">
        <f t="shared" si="6"/>
        <v>266400</v>
      </c>
      <c r="M70" s="480">
        <f t="shared" si="7"/>
        <v>200637.98</v>
      </c>
      <c r="N70" s="476">
        <f t="shared" si="8"/>
        <v>0</v>
      </c>
      <c r="O70" s="481">
        <f t="shared" si="9"/>
        <v>-65762.01999999999</v>
      </c>
      <c r="P70" s="482">
        <f t="shared" si="10"/>
        <v>75.314557057057058</v>
      </c>
      <c r="R70" s="435"/>
      <c r="S70" s="435"/>
    </row>
    <row r="71" spans="1:19" ht="30" customHeight="1" x14ac:dyDescent="0.25">
      <c r="A71" s="472">
        <v>22012600</v>
      </c>
      <c r="B71" s="473" t="s">
        <v>297</v>
      </c>
      <c r="C71" s="474">
        <v>150100</v>
      </c>
      <c r="D71" s="474">
        <v>136740</v>
      </c>
      <c r="E71" s="474">
        <f t="shared" si="20"/>
        <v>-13360</v>
      </c>
      <c r="F71" s="475">
        <f t="shared" si="17"/>
        <v>91.099267155229853</v>
      </c>
      <c r="G71" s="476"/>
      <c r="H71" s="476"/>
      <c r="I71" s="477"/>
      <c r="J71" s="478">
        <f t="shared" si="18"/>
        <v>0</v>
      </c>
      <c r="K71" s="479"/>
      <c r="L71" s="480">
        <f t="shared" si="6"/>
        <v>150100</v>
      </c>
      <c r="M71" s="480">
        <f t="shared" si="7"/>
        <v>136740</v>
      </c>
      <c r="N71" s="476">
        <f t="shared" si="8"/>
        <v>0</v>
      </c>
      <c r="O71" s="481">
        <f t="shared" si="9"/>
        <v>-13360</v>
      </c>
      <c r="P71" s="482">
        <f t="shared" si="10"/>
        <v>91.099267155229853</v>
      </c>
      <c r="R71" s="435"/>
      <c r="S71" s="435"/>
    </row>
    <row r="72" spans="1:19" s="32" customFormat="1" ht="33.75" hidden="1" customHeight="1" x14ac:dyDescent="0.25">
      <c r="A72" s="493">
        <v>22080000</v>
      </c>
      <c r="B72" s="494" t="s">
        <v>298</v>
      </c>
      <c r="C72" s="481">
        <f>C73</f>
        <v>0</v>
      </c>
      <c r="D72" s="481">
        <f>D73</f>
        <v>0</v>
      </c>
      <c r="E72" s="481">
        <f t="shared" si="20"/>
        <v>0</v>
      </c>
      <c r="F72" s="492">
        <f t="shared" si="17"/>
        <v>0</v>
      </c>
      <c r="G72" s="491">
        <f>G73</f>
        <v>0</v>
      </c>
      <c r="H72" s="491">
        <f>H73</f>
        <v>0</v>
      </c>
      <c r="I72" s="491"/>
      <c r="J72" s="478">
        <f t="shared" si="18"/>
        <v>0</v>
      </c>
      <c r="K72" s="479"/>
      <c r="L72" s="481">
        <f t="shared" si="6"/>
        <v>0</v>
      </c>
      <c r="M72" s="481">
        <f t="shared" si="7"/>
        <v>0</v>
      </c>
      <c r="N72" s="476">
        <f t="shared" si="8"/>
        <v>0</v>
      </c>
      <c r="O72" s="481">
        <f t="shared" si="9"/>
        <v>0</v>
      </c>
      <c r="P72" s="482">
        <v>0</v>
      </c>
      <c r="R72" s="435"/>
      <c r="S72" s="435"/>
    </row>
    <row r="73" spans="1:19" ht="46.5" hidden="1" customHeight="1" x14ac:dyDescent="0.25">
      <c r="A73" s="472">
        <v>22080400</v>
      </c>
      <c r="B73" s="473" t="s">
        <v>299</v>
      </c>
      <c r="C73" s="474"/>
      <c r="D73" s="474"/>
      <c r="E73" s="474">
        <f t="shared" si="20"/>
        <v>0</v>
      </c>
      <c r="F73" s="475">
        <f t="shared" si="17"/>
        <v>0</v>
      </c>
      <c r="G73" s="476"/>
      <c r="H73" s="476"/>
      <c r="I73" s="477"/>
      <c r="J73" s="478">
        <f t="shared" si="18"/>
        <v>0</v>
      </c>
      <c r="K73" s="479"/>
      <c r="L73" s="480">
        <f t="shared" si="6"/>
        <v>0</v>
      </c>
      <c r="M73" s="480">
        <f t="shared" si="7"/>
        <v>0</v>
      </c>
      <c r="N73" s="476">
        <f t="shared" si="8"/>
        <v>0</v>
      </c>
      <c r="O73" s="481">
        <f t="shared" si="9"/>
        <v>0</v>
      </c>
      <c r="P73" s="482">
        <v>0</v>
      </c>
      <c r="R73" s="435"/>
      <c r="S73" s="435"/>
    </row>
    <row r="74" spans="1:19" s="32" customFormat="1" ht="18.75" customHeight="1" x14ac:dyDescent="0.25">
      <c r="A74" s="493">
        <v>22090000</v>
      </c>
      <c r="B74" s="494" t="s">
        <v>300</v>
      </c>
      <c r="C74" s="481">
        <f>C75+C76+C77</f>
        <v>80800</v>
      </c>
      <c r="D74" s="481">
        <f>D75+D76+D77</f>
        <v>104662.15</v>
      </c>
      <c r="E74" s="481">
        <f t="shared" si="20"/>
        <v>23862.149999999994</v>
      </c>
      <c r="F74" s="492">
        <f t="shared" si="17"/>
        <v>129.53236386138613</v>
      </c>
      <c r="G74" s="491">
        <f>G75+G76+G77</f>
        <v>0</v>
      </c>
      <c r="H74" s="491">
        <f>H75+H76+H77</f>
        <v>0</v>
      </c>
      <c r="I74" s="491"/>
      <c r="J74" s="478">
        <f t="shared" si="18"/>
        <v>0</v>
      </c>
      <c r="K74" s="479"/>
      <c r="L74" s="481">
        <f t="shared" si="6"/>
        <v>80800</v>
      </c>
      <c r="M74" s="481">
        <f t="shared" si="7"/>
        <v>104662.15</v>
      </c>
      <c r="N74" s="476">
        <f t="shared" si="8"/>
        <v>0</v>
      </c>
      <c r="O74" s="481">
        <f t="shared" si="9"/>
        <v>23862.149999999994</v>
      </c>
      <c r="P74" s="482">
        <f t="shared" si="10"/>
        <v>129.53236386138613</v>
      </c>
      <c r="R74" s="435"/>
      <c r="S74" s="435"/>
    </row>
    <row r="75" spans="1:19" ht="33" customHeight="1" x14ac:dyDescent="0.25">
      <c r="A75" s="472">
        <v>22090100</v>
      </c>
      <c r="B75" s="473" t="s">
        <v>820</v>
      </c>
      <c r="C75" s="474">
        <v>80800</v>
      </c>
      <c r="D75" s="474">
        <v>104662.15</v>
      </c>
      <c r="E75" s="474">
        <f t="shared" si="20"/>
        <v>23862.149999999994</v>
      </c>
      <c r="F75" s="475">
        <f t="shared" si="17"/>
        <v>129.53236386138613</v>
      </c>
      <c r="G75" s="476"/>
      <c r="H75" s="476"/>
      <c r="I75" s="477"/>
      <c r="J75" s="478">
        <f t="shared" si="18"/>
        <v>0</v>
      </c>
      <c r="K75" s="479"/>
      <c r="L75" s="480">
        <f t="shared" si="6"/>
        <v>80800</v>
      </c>
      <c r="M75" s="480">
        <f t="shared" si="7"/>
        <v>104662.15</v>
      </c>
      <c r="N75" s="476">
        <f t="shared" si="8"/>
        <v>0</v>
      </c>
      <c r="O75" s="481">
        <f t="shared" si="9"/>
        <v>23862.149999999994</v>
      </c>
      <c r="P75" s="482">
        <f t="shared" si="10"/>
        <v>129.53236386138613</v>
      </c>
      <c r="R75" s="435"/>
      <c r="S75" s="435"/>
    </row>
    <row r="76" spans="1:19" ht="47.25" hidden="1" customHeight="1" x14ac:dyDescent="0.25">
      <c r="A76" s="472">
        <v>22090300</v>
      </c>
      <c r="B76" s="473" t="s">
        <v>739</v>
      </c>
      <c r="C76" s="474">
        <v>0</v>
      </c>
      <c r="D76" s="474"/>
      <c r="E76" s="474">
        <f t="shared" si="20"/>
        <v>0</v>
      </c>
      <c r="F76" s="475">
        <f t="shared" si="17"/>
        <v>0</v>
      </c>
      <c r="G76" s="476"/>
      <c r="H76" s="476"/>
      <c r="I76" s="477"/>
      <c r="J76" s="478">
        <f t="shared" si="18"/>
        <v>0</v>
      </c>
      <c r="K76" s="479"/>
      <c r="L76" s="480">
        <f t="shared" ref="L76:L125" si="21">C76+G76</f>
        <v>0</v>
      </c>
      <c r="M76" s="480">
        <f t="shared" ref="M76:M125" si="22">D76+H76</f>
        <v>0</v>
      </c>
      <c r="N76" s="476">
        <f t="shared" ref="N76:N125" si="23">I76</f>
        <v>0</v>
      </c>
      <c r="O76" s="481">
        <f t="shared" ref="O76:O125" si="24">M76-L76</f>
        <v>0</v>
      </c>
      <c r="P76" s="482">
        <v>0</v>
      </c>
      <c r="R76" s="435"/>
      <c r="S76" s="435"/>
    </row>
    <row r="77" spans="1:19" ht="37.15" hidden="1" customHeight="1" x14ac:dyDescent="0.25">
      <c r="A77" s="472">
        <v>22090400</v>
      </c>
      <c r="B77" s="473" t="s">
        <v>821</v>
      </c>
      <c r="C77" s="474"/>
      <c r="D77" s="474"/>
      <c r="E77" s="474">
        <f t="shared" si="20"/>
        <v>0</v>
      </c>
      <c r="F77" s="475">
        <f t="shared" si="17"/>
        <v>0</v>
      </c>
      <c r="G77" s="476"/>
      <c r="H77" s="476"/>
      <c r="I77" s="477"/>
      <c r="J77" s="478">
        <f t="shared" si="18"/>
        <v>0</v>
      </c>
      <c r="K77" s="479"/>
      <c r="L77" s="480">
        <f t="shared" si="21"/>
        <v>0</v>
      </c>
      <c r="M77" s="480">
        <f t="shared" si="22"/>
        <v>0</v>
      </c>
      <c r="N77" s="476">
        <f t="shared" si="23"/>
        <v>0</v>
      </c>
      <c r="O77" s="481">
        <f t="shared" si="24"/>
        <v>0</v>
      </c>
      <c r="P77" s="482">
        <v>0</v>
      </c>
      <c r="R77" s="435"/>
      <c r="S77" s="435"/>
    </row>
    <row r="78" spans="1:19" ht="57.6" customHeight="1" x14ac:dyDescent="0.25">
      <c r="A78" s="472">
        <v>22130000</v>
      </c>
      <c r="B78" s="473" t="s">
        <v>317</v>
      </c>
      <c r="C78" s="474">
        <v>1200</v>
      </c>
      <c r="D78" s="474">
        <v>1325</v>
      </c>
      <c r="E78" s="474">
        <f t="shared" si="20"/>
        <v>125</v>
      </c>
      <c r="F78" s="475">
        <f t="shared" si="17"/>
        <v>110.41666666666667</v>
      </c>
      <c r="G78" s="476">
        <v>0</v>
      </c>
      <c r="H78" s="476"/>
      <c r="I78" s="477"/>
      <c r="J78" s="478"/>
      <c r="K78" s="479"/>
      <c r="L78" s="480">
        <f t="shared" si="21"/>
        <v>1200</v>
      </c>
      <c r="M78" s="480">
        <f t="shared" si="22"/>
        <v>1325</v>
      </c>
      <c r="N78" s="476">
        <f t="shared" si="23"/>
        <v>0</v>
      </c>
      <c r="O78" s="481">
        <f t="shared" si="24"/>
        <v>125</v>
      </c>
      <c r="P78" s="482">
        <f t="shared" ref="P78:P125" si="25">M78/L78%</f>
        <v>110.41666666666667</v>
      </c>
      <c r="R78" s="435"/>
      <c r="S78" s="435"/>
    </row>
    <row r="79" spans="1:19" s="32" customFormat="1" ht="18.75" customHeight="1" x14ac:dyDescent="0.25">
      <c r="A79" s="493">
        <v>24000000</v>
      </c>
      <c r="B79" s="494" t="s">
        <v>40</v>
      </c>
      <c r="C79" s="481">
        <f>C80+C84</f>
        <v>0</v>
      </c>
      <c r="D79" s="481">
        <f>D80+D84</f>
        <v>17949.22</v>
      </c>
      <c r="E79" s="481">
        <f t="shared" si="20"/>
        <v>17949.22</v>
      </c>
      <c r="F79" s="492">
        <f t="shared" si="17"/>
        <v>0</v>
      </c>
      <c r="G79" s="478">
        <f>G80+G84</f>
        <v>0</v>
      </c>
      <c r="H79" s="478">
        <f>H80+H84</f>
        <v>8737.66</v>
      </c>
      <c r="I79" s="478">
        <f>I80+I84</f>
        <v>0</v>
      </c>
      <c r="J79" s="478">
        <f t="shared" ref="J79:J102" si="26">H79-G79</f>
        <v>8737.66</v>
      </c>
      <c r="K79" s="479"/>
      <c r="L79" s="481">
        <f t="shared" si="21"/>
        <v>0</v>
      </c>
      <c r="M79" s="481">
        <f t="shared" si="22"/>
        <v>26686.880000000001</v>
      </c>
      <c r="N79" s="476">
        <f t="shared" si="23"/>
        <v>0</v>
      </c>
      <c r="O79" s="481">
        <f t="shared" si="24"/>
        <v>26686.880000000001</v>
      </c>
      <c r="P79" s="482">
        <v>0</v>
      </c>
      <c r="R79" s="435"/>
      <c r="S79" s="435"/>
    </row>
    <row r="80" spans="1:19" s="32" customFormat="1" x14ac:dyDescent="0.25">
      <c r="A80" s="493">
        <v>24060000</v>
      </c>
      <c r="B80" s="494" t="s">
        <v>38</v>
      </c>
      <c r="C80" s="481">
        <f>C81+C83</f>
        <v>0</v>
      </c>
      <c r="D80" s="481">
        <f>D81+D83</f>
        <v>17949.22</v>
      </c>
      <c r="E80" s="481">
        <f t="shared" si="20"/>
        <v>17949.22</v>
      </c>
      <c r="F80" s="492">
        <f t="shared" si="17"/>
        <v>0</v>
      </c>
      <c r="G80" s="478">
        <f>G81+G83</f>
        <v>0</v>
      </c>
      <c r="H80" s="478">
        <f>H81+H83+H82</f>
        <v>8737.66</v>
      </c>
      <c r="I80" s="478"/>
      <c r="J80" s="478">
        <f t="shared" si="26"/>
        <v>8737.66</v>
      </c>
      <c r="K80" s="479"/>
      <c r="L80" s="481">
        <f t="shared" si="21"/>
        <v>0</v>
      </c>
      <c r="M80" s="481">
        <f t="shared" si="22"/>
        <v>26686.880000000001</v>
      </c>
      <c r="N80" s="476">
        <f t="shared" si="23"/>
        <v>0</v>
      </c>
      <c r="O80" s="481">
        <f t="shared" si="24"/>
        <v>26686.880000000001</v>
      </c>
      <c r="P80" s="482">
        <v>0</v>
      </c>
      <c r="R80" s="435"/>
      <c r="S80" s="435"/>
    </row>
    <row r="81" spans="1:19" x14ac:dyDescent="0.25">
      <c r="A81" s="472">
        <v>24060300</v>
      </c>
      <c r="B81" s="473" t="s">
        <v>38</v>
      </c>
      <c r="C81" s="474">
        <v>0</v>
      </c>
      <c r="D81" s="474">
        <v>17949.22</v>
      </c>
      <c r="E81" s="474">
        <f t="shared" si="20"/>
        <v>17949.22</v>
      </c>
      <c r="F81" s="475">
        <f t="shared" si="17"/>
        <v>0</v>
      </c>
      <c r="G81" s="476"/>
      <c r="H81" s="476"/>
      <c r="I81" s="477"/>
      <c r="J81" s="478">
        <f t="shared" si="26"/>
        <v>0</v>
      </c>
      <c r="K81" s="479"/>
      <c r="L81" s="480">
        <f t="shared" si="21"/>
        <v>0</v>
      </c>
      <c r="M81" s="480">
        <f t="shared" si="22"/>
        <v>17949.22</v>
      </c>
      <c r="N81" s="476">
        <f t="shared" si="23"/>
        <v>0</v>
      </c>
      <c r="O81" s="481">
        <f t="shared" si="24"/>
        <v>17949.22</v>
      </c>
      <c r="P81" s="482">
        <v>0</v>
      </c>
      <c r="R81" s="435"/>
      <c r="S81" s="435"/>
    </row>
    <row r="82" spans="1:19" ht="45" customHeight="1" x14ac:dyDescent="0.25">
      <c r="A82" s="472">
        <v>24062100</v>
      </c>
      <c r="B82" s="473" t="s">
        <v>301</v>
      </c>
      <c r="C82" s="474"/>
      <c r="D82" s="474">
        <v>0</v>
      </c>
      <c r="E82" s="474"/>
      <c r="F82" s="475"/>
      <c r="G82" s="476">
        <v>0</v>
      </c>
      <c r="H82" s="476">
        <v>8737.66</v>
      </c>
      <c r="I82" s="477"/>
      <c r="J82" s="478">
        <f t="shared" si="26"/>
        <v>8737.66</v>
      </c>
      <c r="K82" s="479"/>
      <c r="L82" s="480">
        <f t="shared" si="21"/>
        <v>0</v>
      </c>
      <c r="M82" s="480">
        <f t="shared" si="22"/>
        <v>8737.66</v>
      </c>
      <c r="N82" s="476">
        <f t="shared" si="23"/>
        <v>0</v>
      </c>
      <c r="O82" s="481">
        <f t="shared" si="24"/>
        <v>8737.66</v>
      </c>
      <c r="P82" s="482">
        <v>0</v>
      </c>
      <c r="R82" s="435"/>
      <c r="S82" s="435"/>
    </row>
    <row r="83" spans="1:19" ht="97.9" hidden="1" customHeight="1" x14ac:dyDescent="0.25">
      <c r="A83" s="486">
        <v>24062200</v>
      </c>
      <c r="B83" s="473" t="s">
        <v>638</v>
      </c>
      <c r="C83" s="474">
        <v>0</v>
      </c>
      <c r="D83" s="474">
        <v>0</v>
      </c>
      <c r="E83" s="474">
        <f t="shared" ref="E83:E102" si="27">D83-C83</f>
        <v>0</v>
      </c>
      <c r="F83" s="475">
        <f t="shared" ref="F83:F102" si="28">IF(C83=0,0,D83/C83*100)</f>
        <v>0</v>
      </c>
      <c r="G83" s="487"/>
      <c r="H83" s="487"/>
      <c r="I83" s="488"/>
      <c r="J83" s="478">
        <f t="shared" si="26"/>
        <v>0</v>
      </c>
      <c r="K83" s="479"/>
      <c r="L83" s="480">
        <f t="shared" si="21"/>
        <v>0</v>
      </c>
      <c r="M83" s="480">
        <f t="shared" si="22"/>
        <v>0</v>
      </c>
      <c r="N83" s="476">
        <f t="shared" si="23"/>
        <v>0</v>
      </c>
      <c r="O83" s="481">
        <f t="shared" si="24"/>
        <v>0</v>
      </c>
      <c r="P83" s="482">
        <v>0</v>
      </c>
      <c r="R83" s="435"/>
      <c r="S83" s="435"/>
    </row>
    <row r="84" spans="1:19" s="32" customFormat="1" ht="29.25" hidden="1" customHeight="1" x14ac:dyDescent="0.25">
      <c r="A84" s="495">
        <v>24170000</v>
      </c>
      <c r="B84" s="494" t="s">
        <v>88</v>
      </c>
      <c r="C84" s="481"/>
      <c r="D84" s="481"/>
      <c r="E84" s="481">
        <f t="shared" si="27"/>
        <v>0</v>
      </c>
      <c r="F84" s="492">
        <f t="shared" si="28"/>
        <v>0</v>
      </c>
      <c r="G84" s="496">
        <v>0</v>
      </c>
      <c r="H84" s="496"/>
      <c r="I84" s="496"/>
      <c r="J84" s="478">
        <f t="shared" si="26"/>
        <v>0</v>
      </c>
      <c r="K84" s="479"/>
      <c r="L84" s="481">
        <f t="shared" si="21"/>
        <v>0</v>
      </c>
      <c r="M84" s="481">
        <f t="shared" si="22"/>
        <v>0</v>
      </c>
      <c r="N84" s="476">
        <f t="shared" si="23"/>
        <v>0</v>
      </c>
      <c r="O84" s="481">
        <f t="shared" si="24"/>
        <v>0</v>
      </c>
      <c r="P84" s="482">
        <v>0</v>
      </c>
      <c r="R84" s="435"/>
      <c r="S84" s="435"/>
    </row>
    <row r="85" spans="1:19" s="32" customFormat="1" ht="19.5" customHeight="1" x14ac:dyDescent="0.25">
      <c r="A85" s="495">
        <v>25000000</v>
      </c>
      <c r="B85" s="494" t="s">
        <v>251</v>
      </c>
      <c r="C85" s="481">
        <f>C86+C90</f>
        <v>0</v>
      </c>
      <c r="D85" s="481">
        <f>D86+D90</f>
        <v>0</v>
      </c>
      <c r="E85" s="481">
        <f t="shared" si="27"/>
        <v>0</v>
      </c>
      <c r="F85" s="492">
        <f t="shared" si="28"/>
        <v>0</v>
      </c>
      <c r="G85" s="478">
        <f>G86+G90</f>
        <v>644738.64</v>
      </c>
      <c r="H85" s="478">
        <f>H86+H90</f>
        <v>2034936.1099999999</v>
      </c>
      <c r="I85" s="478"/>
      <c r="J85" s="478">
        <f t="shared" si="26"/>
        <v>1390197.4699999997</v>
      </c>
      <c r="K85" s="479">
        <f t="shared" ref="K85:K92" si="29">H85/G85%</f>
        <v>315.62186345772602</v>
      </c>
      <c r="L85" s="481">
        <f t="shared" si="21"/>
        <v>644738.64</v>
      </c>
      <c r="M85" s="481">
        <f t="shared" si="22"/>
        <v>2034936.1099999999</v>
      </c>
      <c r="N85" s="476">
        <f t="shared" si="23"/>
        <v>0</v>
      </c>
      <c r="O85" s="481">
        <f t="shared" si="24"/>
        <v>1390197.4699999997</v>
      </c>
      <c r="P85" s="482">
        <f t="shared" si="25"/>
        <v>315.62186345772602</v>
      </c>
      <c r="R85" s="435"/>
      <c r="S85" s="435"/>
    </row>
    <row r="86" spans="1:19" s="32" customFormat="1" ht="28.5" customHeight="1" x14ac:dyDescent="0.25">
      <c r="A86" s="495">
        <v>25010000</v>
      </c>
      <c r="B86" s="494" t="s">
        <v>252</v>
      </c>
      <c r="C86" s="481">
        <f>C87+C88+C89</f>
        <v>0</v>
      </c>
      <c r="D86" s="481">
        <f>D87+D88+D89</f>
        <v>0</v>
      </c>
      <c r="E86" s="481">
        <f t="shared" si="27"/>
        <v>0</v>
      </c>
      <c r="F86" s="492">
        <f t="shared" si="28"/>
        <v>0</v>
      </c>
      <c r="G86" s="478">
        <f>G87+G88+G89</f>
        <v>192944.96</v>
      </c>
      <c r="H86" s="478">
        <f>H87+H88+H89</f>
        <v>227761.39</v>
      </c>
      <c r="I86" s="478"/>
      <c r="J86" s="478">
        <f t="shared" si="26"/>
        <v>34816.430000000022</v>
      </c>
      <c r="K86" s="479">
        <f t="shared" si="29"/>
        <v>118.04474706154544</v>
      </c>
      <c r="L86" s="481">
        <f t="shared" si="21"/>
        <v>192944.96</v>
      </c>
      <c r="M86" s="481">
        <f t="shared" si="22"/>
        <v>227761.39</v>
      </c>
      <c r="N86" s="476">
        <f t="shared" si="23"/>
        <v>0</v>
      </c>
      <c r="O86" s="481">
        <f t="shared" si="24"/>
        <v>34816.430000000022</v>
      </c>
      <c r="P86" s="482">
        <f t="shared" si="25"/>
        <v>118.04474706154544</v>
      </c>
      <c r="R86" s="435"/>
      <c r="S86" s="435"/>
    </row>
    <row r="87" spans="1:19" ht="33.6" customHeight="1" x14ac:dyDescent="0.25">
      <c r="A87" s="486">
        <v>25010100</v>
      </c>
      <c r="B87" s="473" t="s">
        <v>302</v>
      </c>
      <c r="C87" s="474"/>
      <c r="D87" s="474"/>
      <c r="E87" s="474">
        <f t="shared" si="27"/>
        <v>0</v>
      </c>
      <c r="F87" s="475">
        <f t="shared" si="28"/>
        <v>0</v>
      </c>
      <c r="G87" s="488">
        <v>161423</v>
      </c>
      <c r="H87" s="488">
        <v>211877.44</v>
      </c>
      <c r="I87" s="488"/>
      <c r="J87" s="478">
        <f t="shared" si="26"/>
        <v>50454.44</v>
      </c>
      <c r="K87" s="479">
        <f t="shared" si="29"/>
        <v>131.25604158019613</v>
      </c>
      <c r="L87" s="480">
        <f t="shared" si="21"/>
        <v>161423</v>
      </c>
      <c r="M87" s="480">
        <f t="shared" si="22"/>
        <v>211877.44</v>
      </c>
      <c r="N87" s="476">
        <f t="shared" si="23"/>
        <v>0</v>
      </c>
      <c r="O87" s="481">
        <f t="shared" si="24"/>
        <v>50454.44</v>
      </c>
      <c r="P87" s="482">
        <f t="shared" si="25"/>
        <v>131.25604158019613</v>
      </c>
      <c r="R87" s="435"/>
      <c r="S87" s="435"/>
    </row>
    <row r="88" spans="1:19" x14ac:dyDescent="0.25">
      <c r="A88" s="486">
        <v>25010300</v>
      </c>
      <c r="B88" s="473" t="s">
        <v>113</v>
      </c>
      <c r="C88" s="474"/>
      <c r="D88" s="474"/>
      <c r="E88" s="474">
        <f t="shared" si="27"/>
        <v>0</v>
      </c>
      <c r="F88" s="475">
        <f t="shared" si="28"/>
        <v>0</v>
      </c>
      <c r="G88" s="487">
        <v>15808</v>
      </c>
      <c r="H88" s="487">
        <v>12892.1</v>
      </c>
      <c r="I88" s="488"/>
      <c r="J88" s="478">
        <f t="shared" si="26"/>
        <v>-2915.8999999999996</v>
      </c>
      <c r="K88" s="479">
        <f t="shared" si="29"/>
        <v>81.554276315789465</v>
      </c>
      <c r="L88" s="480">
        <f t="shared" si="21"/>
        <v>15808</v>
      </c>
      <c r="M88" s="480">
        <f t="shared" si="22"/>
        <v>12892.1</v>
      </c>
      <c r="N88" s="476">
        <f t="shared" si="23"/>
        <v>0</v>
      </c>
      <c r="O88" s="481">
        <f t="shared" si="24"/>
        <v>-2915.8999999999996</v>
      </c>
      <c r="P88" s="482">
        <f t="shared" si="25"/>
        <v>81.554276315789465</v>
      </c>
      <c r="R88" s="435"/>
      <c r="S88" s="435"/>
    </row>
    <row r="89" spans="1:19" ht="34.5" customHeight="1" x14ac:dyDescent="0.25">
      <c r="A89" s="486">
        <v>25010400</v>
      </c>
      <c r="B89" s="473" t="s">
        <v>303</v>
      </c>
      <c r="C89" s="474"/>
      <c r="D89" s="474"/>
      <c r="E89" s="474">
        <f t="shared" si="27"/>
        <v>0</v>
      </c>
      <c r="F89" s="475">
        <f t="shared" si="28"/>
        <v>0</v>
      </c>
      <c r="G89" s="487">
        <v>15713.96</v>
      </c>
      <c r="H89" s="487">
        <v>2991.85</v>
      </c>
      <c r="I89" s="488"/>
      <c r="J89" s="478">
        <f t="shared" si="26"/>
        <v>-12722.109999999999</v>
      </c>
      <c r="K89" s="479">
        <f t="shared" si="29"/>
        <v>19.039440090212779</v>
      </c>
      <c r="L89" s="480">
        <f t="shared" si="21"/>
        <v>15713.96</v>
      </c>
      <c r="M89" s="480">
        <f t="shared" si="22"/>
        <v>2991.85</v>
      </c>
      <c r="N89" s="476">
        <f t="shared" si="23"/>
        <v>0</v>
      </c>
      <c r="O89" s="481">
        <f t="shared" si="24"/>
        <v>-12722.109999999999</v>
      </c>
      <c r="P89" s="482">
        <f t="shared" si="25"/>
        <v>19.039440090212779</v>
      </c>
      <c r="R89" s="435"/>
      <c r="S89" s="435"/>
    </row>
    <row r="90" spans="1:19" s="32" customFormat="1" ht="18.75" customHeight="1" x14ac:dyDescent="0.25">
      <c r="A90" s="495">
        <v>25020000</v>
      </c>
      <c r="B90" s="494" t="s">
        <v>304</v>
      </c>
      <c r="C90" s="481">
        <f>C91+C92</f>
        <v>0</v>
      </c>
      <c r="D90" s="481">
        <f>D91+D92</f>
        <v>0</v>
      </c>
      <c r="E90" s="481">
        <f t="shared" si="27"/>
        <v>0</v>
      </c>
      <c r="F90" s="492">
        <f t="shared" si="28"/>
        <v>0</v>
      </c>
      <c r="G90" s="478">
        <f>G91+G92</f>
        <v>451793.68</v>
      </c>
      <c r="H90" s="478">
        <f>H91+H92</f>
        <v>1807174.72</v>
      </c>
      <c r="I90" s="478"/>
      <c r="J90" s="478">
        <f t="shared" si="26"/>
        <v>1355381.04</v>
      </c>
      <c r="K90" s="479">
        <f t="shared" si="29"/>
        <v>400.00000000000006</v>
      </c>
      <c r="L90" s="481">
        <f t="shared" si="21"/>
        <v>451793.68</v>
      </c>
      <c r="M90" s="481">
        <f t="shared" si="22"/>
        <v>1807174.72</v>
      </c>
      <c r="N90" s="476">
        <f t="shared" si="23"/>
        <v>0</v>
      </c>
      <c r="O90" s="481">
        <f t="shared" si="24"/>
        <v>1355381.04</v>
      </c>
      <c r="P90" s="482">
        <f t="shared" si="25"/>
        <v>400.00000000000006</v>
      </c>
      <c r="R90" s="435"/>
      <c r="S90" s="435"/>
    </row>
    <row r="91" spans="1:19" s="34" customFormat="1" ht="16.899999999999999" customHeight="1" x14ac:dyDescent="0.25">
      <c r="A91" s="497">
        <v>25020100</v>
      </c>
      <c r="B91" s="498" t="s">
        <v>92</v>
      </c>
      <c r="C91" s="480"/>
      <c r="D91" s="480"/>
      <c r="E91" s="480">
        <f t="shared" si="27"/>
        <v>0</v>
      </c>
      <c r="F91" s="499">
        <f t="shared" si="28"/>
        <v>0</v>
      </c>
      <c r="G91" s="488">
        <v>400416.12</v>
      </c>
      <c r="H91" s="488">
        <v>1601664.47</v>
      </c>
      <c r="I91" s="488"/>
      <c r="J91" s="478">
        <f t="shared" si="26"/>
        <v>1201248.3500000001</v>
      </c>
      <c r="K91" s="479">
        <f t="shared" si="29"/>
        <v>399.99999750259803</v>
      </c>
      <c r="L91" s="480">
        <f t="shared" si="21"/>
        <v>400416.12</v>
      </c>
      <c r="M91" s="480">
        <f t="shared" si="22"/>
        <v>1601664.47</v>
      </c>
      <c r="N91" s="476">
        <f t="shared" si="23"/>
        <v>0</v>
      </c>
      <c r="O91" s="481">
        <f t="shared" si="24"/>
        <v>1201248.3500000001</v>
      </c>
      <c r="P91" s="482">
        <f t="shared" si="25"/>
        <v>399.99999750259803</v>
      </c>
      <c r="R91" s="435"/>
      <c r="S91" s="435"/>
    </row>
    <row r="92" spans="1:19" ht="63.6" customHeight="1" x14ac:dyDescent="0.25">
      <c r="A92" s="486">
        <v>25020200</v>
      </c>
      <c r="B92" s="473" t="s">
        <v>305</v>
      </c>
      <c r="C92" s="474"/>
      <c r="D92" s="474"/>
      <c r="E92" s="474">
        <f t="shared" si="27"/>
        <v>0</v>
      </c>
      <c r="F92" s="475">
        <f t="shared" si="28"/>
        <v>0</v>
      </c>
      <c r="G92" s="487">
        <v>51377.56</v>
      </c>
      <c r="H92" s="487">
        <v>205510.25</v>
      </c>
      <c r="I92" s="488"/>
      <c r="J92" s="478">
        <f t="shared" si="26"/>
        <v>154132.69</v>
      </c>
      <c r="K92" s="479">
        <f t="shared" si="29"/>
        <v>400.00001946375039</v>
      </c>
      <c r="L92" s="480">
        <f t="shared" si="21"/>
        <v>51377.56</v>
      </c>
      <c r="M92" s="480">
        <f t="shared" si="22"/>
        <v>205510.25</v>
      </c>
      <c r="N92" s="476">
        <f t="shared" si="23"/>
        <v>0</v>
      </c>
      <c r="O92" s="481">
        <f t="shared" si="24"/>
        <v>154132.69</v>
      </c>
      <c r="P92" s="482">
        <f t="shared" si="25"/>
        <v>400.00001946375039</v>
      </c>
      <c r="R92" s="435"/>
      <c r="S92" s="435"/>
    </row>
    <row r="93" spans="1:19" s="32" customFormat="1" hidden="1" x14ac:dyDescent="0.25">
      <c r="A93" s="493">
        <v>30000000</v>
      </c>
      <c r="B93" s="494" t="s">
        <v>306</v>
      </c>
      <c r="C93" s="481">
        <f>C94+C97</f>
        <v>0</v>
      </c>
      <c r="D93" s="481">
        <f>D94+D97</f>
        <v>0</v>
      </c>
      <c r="E93" s="481">
        <f t="shared" si="27"/>
        <v>0</v>
      </c>
      <c r="F93" s="492">
        <f t="shared" si="28"/>
        <v>0</v>
      </c>
      <c r="G93" s="478">
        <f>G94+G97</f>
        <v>0</v>
      </c>
      <c r="H93" s="478">
        <f>H94+H97</f>
        <v>0</v>
      </c>
      <c r="I93" s="478">
        <f>I94+I97</f>
        <v>0</v>
      </c>
      <c r="J93" s="478">
        <f t="shared" si="26"/>
        <v>0</v>
      </c>
      <c r="K93" s="479"/>
      <c r="L93" s="481">
        <f t="shared" si="21"/>
        <v>0</v>
      </c>
      <c r="M93" s="481">
        <f t="shared" si="22"/>
        <v>0</v>
      </c>
      <c r="N93" s="476">
        <f t="shared" si="23"/>
        <v>0</v>
      </c>
      <c r="O93" s="481">
        <f t="shared" si="24"/>
        <v>0</v>
      </c>
      <c r="P93" s="482">
        <v>0</v>
      </c>
      <c r="R93" s="435"/>
      <c r="S93" s="435"/>
    </row>
    <row r="94" spans="1:19" s="32" customFormat="1" ht="19.5" hidden="1" customHeight="1" x14ac:dyDescent="0.25">
      <c r="A94" s="493">
        <v>31000000</v>
      </c>
      <c r="B94" s="494" t="s">
        <v>27</v>
      </c>
      <c r="C94" s="481">
        <f>C95</f>
        <v>0</v>
      </c>
      <c r="D94" s="481">
        <f>D95+D96</f>
        <v>0</v>
      </c>
      <c r="E94" s="481">
        <f t="shared" si="27"/>
        <v>0</v>
      </c>
      <c r="F94" s="492">
        <f t="shared" si="28"/>
        <v>0</v>
      </c>
      <c r="G94" s="491">
        <f>G95+G96</f>
        <v>0</v>
      </c>
      <c r="H94" s="491">
        <f>H95+H96</f>
        <v>0</v>
      </c>
      <c r="I94" s="491"/>
      <c r="J94" s="478">
        <f t="shared" si="26"/>
        <v>0</v>
      </c>
      <c r="K94" s="479"/>
      <c r="L94" s="481">
        <f t="shared" si="21"/>
        <v>0</v>
      </c>
      <c r="M94" s="481">
        <f t="shared" si="22"/>
        <v>0</v>
      </c>
      <c r="N94" s="476">
        <f t="shared" si="23"/>
        <v>0</v>
      </c>
      <c r="O94" s="481">
        <f t="shared" si="24"/>
        <v>0</v>
      </c>
      <c r="P94" s="482">
        <v>0</v>
      </c>
      <c r="R94" s="435"/>
      <c r="S94" s="435"/>
    </row>
    <row r="95" spans="1:19" ht="87.6" hidden="1" customHeight="1" x14ac:dyDescent="0.25">
      <c r="A95" s="472">
        <v>31010100</v>
      </c>
      <c r="B95" s="473" t="s">
        <v>29</v>
      </c>
      <c r="C95" s="474"/>
      <c r="D95" s="474"/>
      <c r="E95" s="474">
        <f t="shared" si="27"/>
        <v>0</v>
      </c>
      <c r="F95" s="475">
        <f t="shared" si="28"/>
        <v>0</v>
      </c>
      <c r="G95" s="476"/>
      <c r="H95" s="476">
        <v>0</v>
      </c>
      <c r="I95" s="477"/>
      <c r="J95" s="478">
        <f t="shared" si="26"/>
        <v>0</v>
      </c>
      <c r="K95" s="479"/>
      <c r="L95" s="480">
        <f t="shared" si="21"/>
        <v>0</v>
      </c>
      <c r="M95" s="480">
        <f t="shared" si="22"/>
        <v>0</v>
      </c>
      <c r="N95" s="476">
        <f t="shared" si="23"/>
        <v>0</v>
      </c>
      <c r="O95" s="481">
        <f t="shared" si="24"/>
        <v>0</v>
      </c>
      <c r="P95" s="482">
        <v>0</v>
      </c>
      <c r="R95" s="435"/>
      <c r="S95" s="435"/>
    </row>
    <row r="96" spans="1:19" ht="84" hidden="1" customHeight="1" x14ac:dyDescent="0.25">
      <c r="A96" s="472">
        <v>31010200</v>
      </c>
      <c r="B96" s="473" t="s">
        <v>31</v>
      </c>
      <c r="C96" s="474"/>
      <c r="D96" s="474">
        <v>0</v>
      </c>
      <c r="E96" s="474">
        <f t="shared" si="27"/>
        <v>0</v>
      </c>
      <c r="F96" s="475">
        <f t="shared" si="28"/>
        <v>0</v>
      </c>
      <c r="G96" s="476"/>
      <c r="H96" s="476"/>
      <c r="I96" s="477"/>
      <c r="J96" s="478">
        <f t="shared" si="26"/>
        <v>0</v>
      </c>
      <c r="K96" s="479"/>
      <c r="L96" s="480">
        <f t="shared" si="21"/>
        <v>0</v>
      </c>
      <c r="M96" s="480">
        <f t="shared" si="22"/>
        <v>0</v>
      </c>
      <c r="N96" s="476">
        <f t="shared" si="23"/>
        <v>0</v>
      </c>
      <c r="O96" s="481">
        <f t="shared" si="24"/>
        <v>0</v>
      </c>
      <c r="P96" s="482">
        <v>0</v>
      </c>
      <c r="R96" s="435"/>
      <c r="S96" s="435"/>
    </row>
    <row r="97" spans="1:19" s="32" customFormat="1" ht="15.75" hidden="1" customHeight="1" x14ac:dyDescent="0.25">
      <c r="A97" s="493">
        <v>33000000</v>
      </c>
      <c r="B97" s="494" t="s">
        <v>307</v>
      </c>
      <c r="C97" s="481">
        <f>C98</f>
        <v>0</v>
      </c>
      <c r="D97" s="481">
        <f>D98</f>
        <v>0</v>
      </c>
      <c r="E97" s="474">
        <f t="shared" si="27"/>
        <v>0</v>
      </c>
      <c r="F97" s="475">
        <f t="shared" si="28"/>
        <v>0</v>
      </c>
      <c r="G97" s="478">
        <f t="shared" ref="G97:I98" si="30">G98</f>
        <v>0</v>
      </c>
      <c r="H97" s="478">
        <f t="shared" si="30"/>
        <v>0</v>
      </c>
      <c r="I97" s="478">
        <f t="shared" si="30"/>
        <v>0</v>
      </c>
      <c r="J97" s="478">
        <f t="shared" si="26"/>
        <v>0</v>
      </c>
      <c r="K97" s="479"/>
      <c r="L97" s="481">
        <f t="shared" si="21"/>
        <v>0</v>
      </c>
      <c r="M97" s="481">
        <f t="shared" si="22"/>
        <v>0</v>
      </c>
      <c r="N97" s="476">
        <f t="shared" si="23"/>
        <v>0</v>
      </c>
      <c r="O97" s="481">
        <f t="shared" si="24"/>
        <v>0</v>
      </c>
      <c r="P97" s="482">
        <v>0</v>
      </c>
      <c r="R97" s="435"/>
      <c r="S97" s="435"/>
    </row>
    <row r="98" spans="1:19" s="32" customFormat="1" ht="18" hidden="1" customHeight="1" x14ac:dyDescent="0.25">
      <c r="A98" s="493">
        <v>33010000</v>
      </c>
      <c r="B98" s="494" t="s">
        <v>308</v>
      </c>
      <c r="C98" s="481">
        <f>C99</f>
        <v>0</v>
      </c>
      <c r="D98" s="481">
        <f>D99+D100</f>
        <v>0</v>
      </c>
      <c r="E98" s="474">
        <f t="shared" si="27"/>
        <v>0</v>
      </c>
      <c r="F98" s="475">
        <f t="shared" si="28"/>
        <v>0</v>
      </c>
      <c r="G98" s="478">
        <f t="shared" si="30"/>
        <v>0</v>
      </c>
      <c r="H98" s="478">
        <f t="shared" si="30"/>
        <v>0</v>
      </c>
      <c r="I98" s="478">
        <f t="shared" si="30"/>
        <v>0</v>
      </c>
      <c r="J98" s="478">
        <f t="shared" si="26"/>
        <v>0</v>
      </c>
      <c r="K98" s="479"/>
      <c r="L98" s="481">
        <f t="shared" si="21"/>
        <v>0</v>
      </c>
      <c r="M98" s="481">
        <f t="shared" si="22"/>
        <v>0</v>
      </c>
      <c r="N98" s="476">
        <f t="shared" si="23"/>
        <v>0</v>
      </c>
      <c r="O98" s="481">
        <f t="shared" si="24"/>
        <v>0</v>
      </c>
      <c r="P98" s="482">
        <v>0</v>
      </c>
      <c r="R98" s="435"/>
      <c r="S98" s="435"/>
    </row>
    <row r="99" spans="1:19" ht="61.5" hidden="1" customHeight="1" x14ac:dyDescent="0.25">
      <c r="A99" s="472">
        <v>33010100</v>
      </c>
      <c r="B99" s="473" t="s">
        <v>309</v>
      </c>
      <c r="C99" s="474"/>
      <c r="D99" s="474"/>
      <c r="E99" s="474">
        <f t="shared" si="27"/>
        <v>0</v>
      </c>
      <c r="F99" s="475">
        <f t="shared" si="28"/>
        <v>0</v>
      </c>
      <c r="G99" s="487"/>
      <c r="H99" s="487"/>
      <c r="I99" s="487"/>
      <c r="J99" s="488">
        <f t="shared" si="26"/>
        <v>0</v>
      </c>
      <c r="K99" s="479">
        <v>0</v>
      </c>
      <c r="L99" s="480">
        <f t="shared" si="21"/>
        <v>0</v>
      </c>
      <c r="M99" s="480">
        <f t="shared" si="22"/>
        <v>0</v>
      </c>
      <c r="N99" s="476">
        <f t="shared" si="23"/>
        <v>0</v>
      </c>
      <c r="O99" s="480">
        <f t="shared" si="24"/>
        <v>0</v>
      </c>
      <c r="P99" s="482">
        <v>0</v>
      </c>
      <c r="R99" s="435"/>
      <c r="S99" s="435"/>
    </row>
    <row r="100" spans="1:19" ht="60" hidden="1" customHeight="1" x14ac:dyDescent="0.25">
      <c r="A100" s="472">
        <v>31010200</v>
      </c>
      <c r="B100" s="473" t="s">
        <v>812</v>
      </c>
      <c r="C100" s="474"/>
      <c r="D100" s="474"/>
      <c r="E100" s="474"/>
      <c r="F100" s="475"/>
      <c r="G100" s="487"/>
      <c r="H100" s="487"/>
      <c r="I100" s="487"/>
      <c r="J100" s="488"/>
      <c r="K100" s="479"/>
      <c r="L100" s="480">
        <f t="shared" si="21"/>
        <v>0</v>
      </c>
      <c r="M100" s="480">
        <f t="shared" si="22"/>
        <v>0</v>
      </c>
      <c r="N100" s="476">
        <f t="shared" si="23"/>
        <v>0</v>
      </c>
      <c r="O100" s="480">
        <f t="shared" si="24"/>
        <v>0</v>
      </c>
      <c r="P100" s="482">
        <v>0</v>
      </c>
      <c r="R100" s="435"/>
      <c r="S100" s="435"/>
    </row>
    <row r="101" spans="1:19" s="32" customFormat="1" ht="21" customHeight="1" x14ac:dyDescent="0.25">
      <c r="A101" s="493">
        <v>40000000</v>
      </c>
      <c r="B101" s="494" t="s">
        <v>310</v>
      </c>
      <c r="C101" s="481">
        <f>C102</f>
        <v>15146665</v>
      </c>
      <c r="D101" s="481">
        <f>D102</f>
        <v>15146665</v>
      </c>
      <c r="E101" s="481">
        <f t="shared" si="27"/>
        <v>0</v>
      </c>
      <c r="F101" s="492">
        <f t="shared" si="28"/>
        <v>100</v>
      </c>
      <c r="G101" s="478">
        <f>G102</f>
        <v>3758720</v>
      </c>
      <c r="H101" s="478">
        <f>H102</f>
        <v>258720</v>
      </c>
      <c r="I101" s="478">
        <f>I102</f>
        <v>258720</v>
      </c>
      <c r="J101" s="478">
        <f t="shared" si="26"/>
        <v>-3500000</v>
      </c>
      <c r="K101" s="479"/>
      <c r="L101" s="481">
        <f t="shared" si="21"/>
        <v>18905385</v>
      </c>
      <c r="M101" s="481">
        <f t="shared" si="22"/>
        <v>15405385</v>
      </c>
      <c r="N101" s="476">
        <f t="shared" si="23"/>
        <v>258720</v>
      </c>
      <c r="O101" s="481">
        <f t="shared" si="24"/>
        <v>-3500000</v>
      </c>
      <c r="P101" s="482">
        <f t="shared" si="25"/>
        <v>81.48675628663473</v>
      </c>
      <c r="R101" s="435"/>
      <c r="S101" s="435"/>
    </row>
    <row r="102" spans="1:19" s="32" customFormat="1" x14ac:dyDescent="0.25">
      <c r="A102" s="493">
        <v>41000000</v>
      </c>
      <c r="B102" s="494" t="s">
        <v>156</v>
      </c>
      <c r="C102" s="481">
        <f>C103+C105+C113+C115</f>
        <v>15146665</v>
      </c>
      <c r="D102" s="481">
        <f>D103+D105+D113+D115</f>
        <v>15146665</v>
      </c>
      <c r="E102" s="481">
        <f t="shared" si="27"/>
        <v>0</v>
      </c>
      <c r="F102" s="492">
        <f t="shared" si="28"/>
        <v>100</v>
      </c>
      <c r="G102" s="491">
        <f>G103+G105+G113+G115</f>
        <v>3758720</v>
      </c>
      <c r="H102" s="491">
        <f>H103+H105+H113+H115</f>
        <v>258720</v>
      </c>
      <c r="I102" s="478">
        <f>I105+I113+I115</f>
        <v>258720</v>
      </c>
      <c r="J102" s="478">
        <f t="shared" si="26"/>
        <v>-3500000</v>
      </c>
      <c r="K102" s="479"/>
      <c r="L102" s="481">
        <f t="shared" si="21"/>
        <v>18905385</v>
      </c>
      <c r="M102" s="481">
        <f t="shared" si="22"/>
        <v>15405385</v>
      </c>
      <c r="N102" s="476">
        <f t="shared" si="23"/>
        <v>258720</v>
      </c>
      <c r="O102" s="481">
        <f t="shared" si="24"/>
        <v>-3500000</v>
      </c>
      <c r="P102" s="482">
        <f t="shared" si="25"/>
        <v>81.48675628663473</v>
      </c>
      <c r="R102" s="435"/>
      <c r="S102" s="435"/>
    </row>
    <row r="103" spans="1:19" s="32" customFormat="1" ht="24" customHeight="1" x14ac:dyDescent="0.25">
      <c r="A103" s="500" t="s">
        <v>641</v>
      </c>
      <c r="B103" s="494" t="s">
        <v>642</v>
      </c>
      <c r="C103" s="481">
        <f t="shared" ref="C103:J103" si="31">C104</f>
        <v>276600</v>
      </c>
      <c r="D103" s="481">
        <f t="shared" si="31"/>
        <v>276600</v>
      </c>
      <c r="E103" s="481">
        <f t="shared" si="31"/>
        <v>0</v>
      </c>
      <c r="F103" s="492">
        <f t="shared" si="31"/>
        <v>100</v>
      </c>
      <c r="G103" s="491">
        <f t="shared" si="31"/>
        <v>0</v>
      </c>
      <c r="H103" s="491">
        <f t="shared" si="31"/>
        <v>0</v>
      </c>
      <c r="I103" s="491">
        <f t="shared" si="31"/>
        <v>0</v>
      </c>
      <c r="J103" s="491">
        <f t="shared" si="31"/>
        <v>0</v>
      </c>
      <c r="K103" s="479"/>
      <c r="L103" s="481">
        <f t="shared" si="21"/>
        <v>276600</v>
      </c>
      <c r="M103" s="481">
        <f t="shared" si="22"/>
        <v>276600</v>
      </c>
      <c r="N103" s="476">
        <f t="shared" si="23"/>
        <v>0</v>
      </c>
      <c r="O103" s="481">
        <f t="shared" si="24"/>
        <v>0</v>
      </c>
      <c r="P103" s="482">
        <f t="shared" si="25"/>
        <v>100</v>
      </c>
      <c r="R103" s="435"/>
      <c r="S103" s="435"/>
    </row>
    <row r="104" spans="1:19" s="32" customFormat="1" ht="18.75" customHeight="1" x14ac:dyDescent="0.25">
      <c r="A104" s="501">
        <v>41020100</v>
      </c>
      <c r="B104" s="473" t="s">
        <v>866</v>
      </c>
      <c r="C104" s="480">
        <v>276600</v>
      </c>
      <c r="D104" s="480">
        <v>276600</v>
      </c>
      <c r="E104" s="474">
        <f>D104-C104</f>
        <v>0</v>
      </c>
      <c r="F104" s="475">
        <f>IF(C104=0,0,D104/C104*100)</f>
        <v>100</v>
      </c>
      <c r="G104" s="478"/>
      <c r="H104" s="478"/>
      <c r="I104" s="478"/>
      <c r="J104" s="478"/>
      <c r="K104" s="479"/>
      <c r="L104" s="480">
        <f t="shared" si="21"/>
        <v>276600</v>
      </c>
      <c r="M104" s="480">
        <f t="shared" si="22"/>
        <v>276600</v>
      </c>
      <c r="N104" s="476">
        <f t="shared" si="23"/>
        <v>0</v>
      </c>
      <c r="O104" s="480">
        <f t="shared" si="24"/>
        <v>0</v>
      </c>
      <c r="P104" s="502">
        <f t="shared" si="25"/>
        <v>100</v>
      </c>
      <c r="R104" s="435"/>
      <c r="S104" s="435"/>
    </row>
    <row r="105" spans="1:19" s="32" customFormat="1" ht="16.5" customHeight="1" x14ac:dyDescent="0.25">
      <c r="A105" s="493">
        <v>41030000</v>
      </c>
      <c r="B105" s="494" t="s">
        <v>157</v>
      </c>
      <c r="C105" s="481">
        <f>C110+C111+C107+C112+C109+C108</f>
        <v>12719400</v>
      </c>
      <c r="D105" s="481">
        <f>D110+D111+D107+D112+D109+D108</f>
        <v>12719400</v>
      </c>
      <c r="E105" s="481">
        <f>E110+E111+E107+E112+E109</f>
        <v>0</v>
      </c>
      <c r="F105" s="492">
        <f>IF(C105=0,0,D105/C105*100)</f>
        <v>100</v>
      </c>
      <c r="G105" s="491">
        <f>G106+G109+G107+G108+G110</f>
        <v>3500000</v>
      </c>
      <c r="H105" s="491">
        <f>H106+H109+H107+H108+H110</f>
        <v>0</v>
      </c>
      <c r="I105" s="491">
        <f>I110+I111</f>
        <v>0</v>
      </c>
      <c r="J105" s="478">
        <f>H105-G105</f>
        <v>-3500000</v>
      </c>
      <c r="K105" s="479"/>
      <c r="L105" s="481">
        <f t="shared" si="21"/>
        <v>16219400</v>
      </c>
      <c r="M105" s="481">
        <f t="shared" si="22"/>
        <v>12719400</v>
      </c>
      <c r="N105" s="476">
        <f t="shared" si="23"/>
        <v>0</v>
      </c>
      <c r="O105" s="481">
        <f t="shared" si="24"/>
        <v>-3500000</v>
      </c>
      <c r="P105" s="482">
        <f t="shared" si="25"/>
        <v>78.420903362639805</v>
      </c>
      <c r="R105" s="435"/>
      <c r="S105" s="435"/>
    </row>
    <row r="106" spans="1:19" s="32" customFormat="1" ht="36.75" customHeight="1" x14ac:dyDescent="0.25">
      <c r="A106" s="503">
        <v>41033100</v>
      </c>
      <c r="B106" s="563" t="s">
        <v>740</v>
      </c>
      <c r="C106" s="498"/>
      <c r="D106" s="481"/>
      <c r="E106" s="481"/>
      <c r="F106" s="492"/>
      <c r="G106" s="491">
        <v>3500000</v>
      </c>
      <c r="H106" s="491">
        <v>0</v>
      </c>
      <c r="I106" s="491"/>
      <c r="J106" s="478"/>
      <c r="K106" s="479"/>
      <c r="L106" s="481">
        <f t="shared" si="21"/>
        <v>3500000</v>
      </c>
      <c r="M106" s="481">
        <f t="shared" si="22"/>
        <v>0</v>
      </c>
      <c r="N106" s="476">
        <f t="shared" si="23"/>
        <v>0</v>
      </c>
      <c r="O106" s="481">
        <f t="shared" si="24"/>
        <v>-3500000</v>
      </c>
      <c r="P106" s="482">
        <f t="shared" si="25"/>
        <v>0</v>
      </c>
      <c r="R106" s="435"/>
      <c r="S106" s="435"/>
    </row>
    <row r="107" spans="1:19" s="32" customFormat="1" ht="24.75" customHeight="1" x14ac:dyDescent="0.25">
      <c r="A107" s="503">
        <v>41033900</v>
      </c>
      <c r="B107" s="498" t="s">
        <v>111</v>
      </c>
      <c r="C107" s="480">
        <v>11212200</v>
      </c>
      <c r="D107" s="480">
        <v>11212200</v>
      </c>
      <c r="E107" s="474">
        <f t="shared" ref="E107:E114" si="32">D107-C107</f>
        <v>0</v>
      </c>
      <c r="F107" s="475">
        <f>IF(C107=0,0,D107/C107*100)</f>
        <v>100</v>
      </c>
      <c r="G107" s="491"/>
      <c r="H107" s="491"/>
      <c r="I107" s="491"/>
      <c r="J107" s="478"/>
      <c r="K107" s="479"/>
      <c r="L107" s="481">
        <f t="shared" si="21"/>
        <v>11212200</v>
      </c>
      <c r="M107" s="481">
        <f t="shared" si="22"/>
        <v>11212200</v>
      </c>
      <c r="N107" s="476">
        <f t="shared" si="23"/>
        <v>0</v>
      </c>
      <c r="O107" s="481">
        <f t="shared" si="24"/>
        <v>0</v>
      </c>
      <c r="P107" s="482">
        <v>0</v>
      </c>
      <c r="R107" s="435"/>
      <c r="S107" s="435"/>
    </row>
    <row r="108" spans="1:19" s="32" customFormat="1" ht="30" x14ac:dyDescent="0.25">
      <c r="A108" s="503">
        <v>41035400</v>
      </c>
      <c r="B108" s="498" t="s">
        <v>867</v>
      </c>
      <c r="C108" s="480">
        <v>56400</v>
      </c>
      <c r="D108" s="480">
        <v>56400</v>
      </c>
      <c r="E108" s="474">
        <f t="shared" si="32"/>
        <v>0</v>
      </c>
      <c r="F108" s="475">
        <f t="shared" ref="F108" si="33">IF(C108=0,0,D108/C108*100)</f>
        <v>100</v>
      </c>
      <c r="G108" s="477"/>
      <c r="H108" s="477"/>
      <c r="I108" s="477"/>
      <c r="J108" s="488">
        <f>H108-G108</f>
        <v>0</v>
      </c>
      <c r="K108" s="502"/>
      <c r="L108" s="480">
        <f t="shared" si="21"/>
        <v>56400</v>
      </c>
      <c r="M108" s="480">
        <f t="shared" si="22"/>
        <v>56400</v>
      </c>
      <c r="N108" s="476">
        <f t="shared" si="23"/>
        <v>0</v>
      </c>
      <c r="O108" s="480">
        <f t="shared" si="24"/>
        <v>0</v>
      </c>
      <c r="P108" s="502">
        <f t="shared" si="25"/>
        <v>100</v>
      </c>
      <c r="R108" s="435"/>
      <c r="S108" s="435"/>
    </row>
    <row r="109" spans="1:19" s="32" customFormat="1" ht="45" x14ac:dyDescent="0.25">
      <c r="A109" s="503">
        <v>41036000</v>
      </c>
      <c r="B109" s="498" t="s">
        <v>868</v>
      </c>
      <c r="C109" s="480">
        <v>56400</v>
      </c>
      <c r="D109" s="480">
        <v>56400</v>
      </c>
      <c r="E109" s="474">
        <f t="shared" si="32"/>
        <v>0</v>
      </c>
      <c r="F109" s="475">
        <f t="shared" ref="F109" si="34">IF(C109=0,0,D109/C109*100)</f>
        <v>100</v>
      </c>
      <c r="G109" s="477"/>
      <c r="H109" s="477"/>
      <c r="I109" s="477"/>
      <c r="J109" s="488">
        <f>H109-G109</f>
        <v>0</v>
      </c>
      <c r="K109" s="504"/>
      <c r="L109" s="480">
        <f t="shared" si="21"/>
        <v>56400</v>
      </c>
      <c r="M109" s="480">
        <f t="shared" si="22"/>
        <v>56400</v>
      </c>
      <c r="N109" s="476">
        <f t="shared" si="23"/>
        <v>0</v>
      </c>
      <c r="O109" s="480">
        <f t="shared" si="24"/>
        <v>0</v>
      </c>
      <c r="P109" s="502">
        <f t="shared" si="25"/>
        <v>100</v>
      </c>
      <c r="R109" s="435"/>
      <c r="S109" s="435"/>
    </row>
    <row r="110" spans="1:19" ht="30" x14ac:dyDescent="0.25">
      <c r="A110" s="472">
        <v>41036300</v>
      </c>
      <c r="B110" s="473" t="s">
        <v>869</v>
      </c>
      <c r="C110" s="474">
        <v>1394400</v>
      </c>
      <c r="D110" s="474">
        <v>1394400</v>
      </c>
      <c r="E110" s="474">
        <f t="shared" si="32"/>
        <v>0</v>
      </c>
      <c r="F110" s="475">
        <f t="shared" ref="F110:F127" si="35">IF(C110=0,0,D110/C110*100)</f>
        <v>100</v>
      </c>
      <c r="G110" s="476"/>
      <c r="H110" s="476"/>
      <c r="I110" s="477"/>
      <c r="J110" s="488">
        <f>H110-G110</f>
        <v>0</v>
      </c>
      <c r="K110" s="479"/>
      <c r="L110" s="480">
        <f t="shared" si="21"/>
        <v>1394400</v>
      </c>
      <c r="M110" s="480">
        <f t="shared" si="22"/>
        <v>1394400</v>
      </c>
      <c r="N110" s="476">
        <f t="shared" si="23"/>
        <v>0</v>
      </c>
      <c r="O110" s="480">
        <f t="shared" si="24"/>
        <v>0</v>
      </c>
      <c r="P110" s="502">
        <v>0</v>
      </c>
      <c r="R110" s="435"/>
      <c r="S110" s="435"/>
    </row>
    <row r="111" spans="1:19" ht="30" hidden="1" customHeight="1" x14ac:dyDescent="0.25">
      <c r="A111" s="472">
        <v>41034500</v>
      </c>
      <c r="B111" s="473" t="s">
        <v>622</v>
      </c>
      <c r="C111" s="474">
        <v>0</v>
      </c>
      <c r="D111" s="474">
        <v>0</v>
      </c>
      <c r="E111" s="474">
        <f t="shared" si="32"/>
        <v>0</v>
      </c>
      <c r="F111" s="475">
        <f t="shared" si="35"/>
        <v>0</v>
      </c>
      <c r="G111" s="476">
        <v>0</v>
      </c>
      <c r="H111" s="476">
        <v>0</v>
      </c>
      <c r="I111" s="477">
        <v>0</v>
      </c>
      <c r="J111" s="488">
        <f>H111-G111</f>
        <v>0</v>
      </c>
      <c r="K111" s="479"/>
      <c r="L111" s="480">
        <f t="shared" si="21"/>
        <v>0</v>
      </c>
      <c r="M111" s="480">
        <f t="shared" si="22"/>
        <v>0</v>
      </c>
      <c r="N111" s="476">
        <f t="shared" si="23"/>
        <v>0</v>
      </c>
      <c r="O111" s="481">
        <f t="shared" si="24"/>
        <v>0</v>
      </c>
      <c r="P111" s="482" t="e">
        <f t="shared" si="25"/>
        <v>#DIV/0!</v>
      </c>
      <c r="R111" s="435"/>
      <c r="S111" s="435"/>
    </row>
    <row r="112" spans="1:19" ht="45" hidden="1" x14ac:dyDescent="0.25">
      <c r="A112" s="472">
        <v>41035500</v>
      </c>
      <c r="B112" s="473" t="s">
        <v>467</v>
      </c>
      <c r="C112" s="474"/>
      <c r="D112" s="474"/>
      <c r="E112" s="474">
        <f t="shared" si="32"/>
        <v>0</v>
      </c>
      <c r="F112" s="475">
        <f t="shared" si="35"/>
        <v>0</v>
      </c>
      <c r="G112" s="476"/>
      <c r="H112" s="476"/>
      <c r="I112" s="477"/>
      <c r="J112" s="488"/>
      <c r="K112" s="479"/>
      <c r="L112" s="480">
        <f t="shared" si="21"/>
        <v>0</v>
      </c>
      <c r="M112" s="480">
        <f t="shared" si="22"/>
        <v>0</v>
      </c>
      <c r="N112" s="476">
        <f t="shared" si="23"/>
        <v>0</v>
      </c>
      <c r="O112" s="481">
        <f t="shared" si="24"/>
        <v>0</v>
      </c>
      <c r="P112" s="482" t="e">
        <f t="shared" si="25"/>
        <v>#DIV/0!</v>
      </c>
      <c r="R112" s="435"/>
      <c r="S112" s="435"/>
    </row>
    <row r="113" spans="1:19" s="32" customFormat="1" ht="24.75" customHeight="1" x14ac:dyDescent="0.25">
      <c r="A113" s="493">
        <v>41040000</v>
      </c>
      <c r="B113" s="494" t="s">
        <v>151</v>
      </c>
      <c r="C113" s="481">
        <f>C114</f>
        <v>74148</v>
      </c>
      <c r="D113" s="481">
        <f>D114</f>
        <v>74148</v>
      </c>
      <c r="E113" s="481">
        <f t="shared" si="32"/>
        <v>0</v>
      </c>
      <c r="F113" s="492">
        <f t="shared" si="35"/>
        <v>100</v>
      </c>
      <c r="G113" s="491">
        <f>G114</f>
        <v>0</v>
      </c>
      <c r="H113" s="491">
        <f>H114</f>
        <v>0</v>
      </c>
      <c r="I113" s="491"/>
      <c r="J113" s="478">
        <f>H113-G113</f>
        <v>0</v>
      </c>
      <c r="K113" s="479"/>
      <c r="L113" s="481">
        <f t="shared" si="21"/>
        <v>74148</v>
      </c>
      <c r="M113" s="481">
        <f t="shared" si="22"/>
        <v>74148</v>
      </c>
      <c r="N113" s="476">
        <f t="shared" si="23"/>
        <v>0</v>
      </c>
      <c r="O113" s="481">
        <f t="shared" si="24"/>
        <v>0</v>
      </c>
      <c r="P113" s="482">
        <f t="shared" si="25"/>
        <v>100</v>
      </c>
      <c r="R113" s="435"/>
      <c r="S113" s="435"/>
    </row>
    <row r="114" spans="1:19" ht="20.25" customHeight="1" x14ac:dyDescent="0.25">
      <c r="A114" s="472">
        <v>41040400</v>
      </c>
      <c r="B114" s="473" t="s">
        <v>693</v>
      </c>
      <c r="C114" s="474">
        <v>74148</v>
      </c>
      <c r="D114" s="474">
        <v>74148</v>
      </c>
      <c r="E114" s="474">
        <f t="shared" si="32"/>
        <v>0</v>
      </c>
      <c r="F114" s="475">
        <f t="shared" si="35"/>
        <v>100</v>
      </c>
      <c r="G114" s="476"/>
      <c r="H114" s="476"/>
      <c r="I114" s="477"/>
      <c r="J114" s="488">
        <f>H114-G114</f>
        <v>0</v>
      </c>
      <c r="K114" s="479"/>
      <c r="L114" s="480">
        <f t="shared" si="21"/>
        <v>74148</v>
      </c>
      <c r="M114" s="480">
        <f t="shared" si="22"/>
        <v>74148</v>
      </c>
      <c r="N114" s="476">
        <f t="shared" si="23"/>
        <v>0</v>
      </c>
      <c r="O114" s="481">
        <f t="shared" si="24"/>
        <v>0</v>
      </c>
      <c r="P114" s="482">
        <f t="shared" si="25"/>
        <v>100</v>
      </c>
      <c r="R114" s="435"/>
      <c r="S114" s="435"/>
    </row>
    <row r="115" spans="1:19" s="32" customFormat="1" ht="22.5" customHeight="1" x14ac:dyDescent="0.25">
      <c r="A115" s="493">
        <v>41050000</v>
      </c>
      <c r="B115" s="494" t="s">
        <v>158</v>
      </c>
      <c r="C115" s="481">
        <f>C118+C119+C123+C121+C124+C117+C120+C122+C125+C116</f>
        <v>2076517</v>
      </c>
      <c r="D115" s="481">
        <f>D118+D119+D123+D121+D124+D117+D120+D122+D125+D116</f>
        <v>2076517</v>
      </c>
      <c r="E115" s="481">
        <f>E118+E119+E123+E121+E124+E117+E120+E122+E125+E116</f>
        <v>0</v>
      </c>
      <c r="F115" s="492">
        <f t="shared" si="35"/>
        <v>100</v>
      </c>
      <c r="G115" s="491">
        <f>G118+G119+G123+G121+G124+G117+G120+G122+G125</f>
        <v>258720</v>
      </c>
      <c r="H115" s="491">
        <f>H118+H119+H123+H121+H124+H117+H120+H122+H125</f>
        <v>258720</v>
      </c>
      <c r="I115" s="491">
        <f>I118+I119+I123+I121+I124+I117+I120+I122+I125</f>
        <v>258720</v>
      </c>
      <c r="J115" s="478">
        <f t="shared" ref="J115" si="36">H115-G115</f>
        <v>0</v>
      </c>
      <c r="K115" s="479">
        <f t="shared" ref="K115" si="37">H115/G115%</f>
        <v>100</v>
      </c>
      <c r="L115" s="481">
        <f t="shared" si="21"/>
        <v>2335237</v>
      </c>
      <c r="M115" s="481">
        <f t="shared" si="22"/>
        <v>2335237</v>
      </c>
      <c r="N115" s="476">
        <f t="shared" si="23"/>
        <v>258720</v>
      </c>
      <c r="O115" s="481">
        <f t="shared" si="24"/>
        <v>0</v>
      </c>
      <c r="P115" s="482">
        <f t="shared" si="25"/>
        <v>100</v>
      </c>
      <c r="R115" s="435"/>
      <c r="S115" s="435"/>
    </row>
    <row r="116" spans="1:19" s="32" customFormat="1" ht="232.15" hidden="1" customHeight="1" x14ac:dyDescent="0.25">
      <c r="A116" s="486">
        <v>41050400</v>
      </c>
      <c r="B116" s="505" t="s">
        <v>822</v>
      </c>
      <c r="C116" s="480"/>
      <c r="D116" s="480"/>
      <c r="E116" s="474">
        <f t="shared" ref="E116:E127" si="38">D116-C116</f>
        <v>0</v>
      </c>
      <c r="F116" s="475">
        <f t="shared" si="35"/>
        <v>0</v>
      </c>
      <c r="G116" s="491"/>
      <c r="H116" s="491"/>
      <c r="I116" s="478"/>
      <c r="J116" s="478"/>
      <c r="K116" s="479"/>
      <c r="L116" s="480">
        <f t="shared" si="21"/>
        <v>0</v>
      </c>
      <c r="M116" s="480">
        <f t="shared" si="22"/>
        <v>0</v>
      </c>
      <c r="N116" s="476">
        <f t="shared" si="23"/>
        <v>0</v>
      </c>
      <c r="O116" s="481">
        <f t="shared" si="24"/>
        <v>0</v>
      </c>
      <c r="P116" s="482" t="e">
        <f t="shared" si="25"/>
        <v>#DIV/0!</v>
      </c>
      <c r="R116" s="435"/>
      <c r="S116" s="435"/>
    </row>
    <row r="117" spans="1:19" s="34" customFormat="1" ht="35.25" customHeight="1" x14ac:dyDescent="0.25">
      <c r="A117" s="486">
        <v>41051000</v>
      </c>
      <c r="B117" s="506" t="s">
        <v>265</v>
      </c>
      <c r="C117" s="480">
        <v>311100</v>
      </c>
      <c r="D117" s="480">
        <v>311100</v>
      </c>
      <c r="E117" s="474">
        <f t="shared" si="38"/>
        <v>0</v>
      </c>
      <c r="F117" s="475">
        <f t="shared" si="35"/>
        <v>100</v>
      </c>
      <c r="G117" s="488"/>
      <c r="H117" s="488"/>
      <c r="I117" s="488"/>
      <c r="J117" s="488"/>
      <c r="K117" s="507"/>
      <c r="L117" s="480">
        <f t="shared" si="21"/>
        <v>311100</v>
      </c>
      <c r="M117" s="480">
        <f t="shared" si="22"/>
        <v>311100</v>
      </c>
      <c r="N117" s="476">
        <f t="shared" si="23"/>
        <v>0</v>
      </c>
      <c r="O117" s="480">
        <f t="shared" si="24"/>
        <v>0</v>
      </c>
      <c r="P117" s="502">
        <f t="shared" si="25"/>
        <v>100</v>
      </c>
      <c r="R117" s="435"/>
      <c r="S117" s="435"/>
    </row>
    <row r="118" spans="1:19" ht="48" hidden="1" customHeight="1" x14ac:dyDescent="0.25">
      <c r="A118" s="486">
        <v>41051100</v>
      </c>
      <c r="B118" s="506" t="s">
        <v>237</v>
      </c>
      <c r="C118" s="474"/>
      <c r="D118" s="474"/>
      <c r="E118" s="474">
        <f t="shared" si="38"/>
        <v>0</v>
      </c>
      <c r="F118" s="475">
        <f t="shared" si="35"/>
        <v>0</v>
      </c>
      <c r="G118" s="487"/>
      <c r="H118" s="487"/>
      <c r="I118" s="488"/>
      <c r="J118" s="488">
        <f>H118-G118</f>
        <v>0</v>
      </c>
      <c r="K118" s="479"/>
      <c r="L118" s="480">
        <f t="shared" si="21"/>
        <v>0</v>
      </c>
      <c r="M118" s="480">
        <f t="shared" si="22"/>
        <v>0</v>
      </c>
      <c r="N118" s="476">
        <f t="shared" si="23"/>
        <v>0</v>
      </c>
      <c r="O118" s="481">
        <f t="shared" si="24"/>
        <v>0</v>
      </c>
      <c r="P118" s="482" t="e">
        <f t="shared" si="25"/>
        <v>#DIV/0!</v>
      </c>
      <c r="R118" s="435"/>
      <c r="S118" s="435"/>
    </row>
    <row r="119" spans="1:19" ht="48.75" hidden="1" customHeight="1" x14ac:dyDescent="0.25">
      <c r="A119" s="472">
        <v>41051200</v>
      </c>
      <c r="B119" s="473" t="s">
        <v>152</v>
      </c>
      <c r="C119" s="480"/>
      <c r="D119" s="480"/>
      <c r="E119" s="474">
        <f t="shared" si="38"/>
        <v>0</v>
      </c>
      <c r="F119" s="475">
        <f t="shared" si="35"/>
        <v>0</v>
      </c>
      <c r="G119" s="476"/>
      <c r="H119" s="476"/>
      <c r="I119" s="477"/>
      <c r="J119" s="488">
        <f>H119-G119</f>
        <v>0</v>
      </c>
      <c r="K119" s="479"/>
      <c r="L119" s="480">
        <f t="shared" si="21"/>
        <v>0</v>
      </c>
      <c r="M119" s="480">
        <f t="shared" si="22"/>
        <v>0</v>
      </c>
      <c r="N119" s="476">
        <f t="shared" si="23"/>
        <v>0</v>
      </c>
      <c r="O119" s="480">
        <f t="shared" si="24"/>
        <v>0</v>
      </c>
      <c r="P119" s="502" t="e">
        <f t="shared" si="25"/>
        <v>#DIV/0!</v>
      </c>
      <c r="R119" s="435"/>
      <c r="S119" s="435"/>
    </row>
    <row r="120" spans="1:19" ht="59.25" hidden="1" customHeight="1" x14ac:dyDescent="0.25">
      <c r="A120" s="472">
        <v>41051400</v>
      </c>
      <c r="B120" s="473" t="s">
        <v>366</v>
      </c>
      <c r="C120" s="508"/>
      <c r="D120" s="508"/>
      <c r="E120" s="474">
        <f t="shared" si="38"/>
        <v>0</v>
      </c>
      <c r="F120" s="475">
        <f t="shared" si="35"/>
        <v>0</v>
      </c>
      <c r="G120" s="476"/>
      <c r="H120" s="476"/>
      <c r="I120" s="477"/>
      <c r="J120" s="488"/>
      <c r="K120" s="479"/>
      <c r="L120" s="480">
        <f t="shared" si="21"/>
        <v>0</v>
      </c>
      <c r="M120" s="480">
        <f t="shared" si="22"/>
        <v>0</v>
      </c>
      <c r="N120" s="476">
        <f t="shared" si="23"/>
        <v>0</v>
      </c>
      <c r="O120" s="481">
        <f t="shared" si="24"/>
        <v>0</v>
      </c>
      <c r="P120" s="482" t="e">
        <f t="shared" si="25"/>
        <v>#DIV/0!</v>
      </c>
      <c r="R120" s="435"/>
      <c r="S120" s="435"/>
    </row>
    <row r="121" spans="1:19" ht="45" hidden="1" x14ac:dyDescent="0.25">
      <c r="A121" s="503">
        <v>41051700</v>
      </c>
      <c r="B121" s="473" t="s">
        <v>365</v>
      </c>
      <c r="C121" s="480"/>
      <c r="D121" s="480"/>
      <c r="E121" s="474">
        <f t="shared" si="38"/>
        <v>0</v>
      </c>
      <c r="F121" s="475">
        <f t="shared" si="35"/>
        <v>0</v>
      </c>
      <c r="G121" s="476"/>
      <c r="H121" s="476"/>
      <c r="I121" s="477"/>
      <c r="J121" s="488"/>
      <c r="K121" s="479"/>
      <c r="L121" s="480">
        <f t="shared" si="21"/>
        <v>0</v>
      </c>
      <c r="M121" s="480">
        <f t="shared" si="22"/>
        <v>0</v>
      </c>
      <c r="N121" s="476">
        <f t="shared" si="23"/>
        <v>0</v>
      </c>
      <c r="O121" s="481">
        <f t="shared" si="24"/>
        <v>0</v>
      </c>
      <c r="P121" s="482" t="e">
        <f t="shared" si="25"/>
        <v>#DIV/0!</v>
      </c>
      <c r="R121" s="435"/>
      <c r="S121" s="435"/>
    </row>
    <row r="122" spans="1:19" ht="21" customHeight="1" x14ac:dyDescent="0.25">
      <c r="A122" s="472">
        <v>41053900</v>
      </c>
      <c r="B122" s="473" t="s">
        <v>153</v>
      </c>
      <c r="C122" s="480">
        <v>1481971</v>
      </c>
      <c r="D122" s="480">
        <v>1481971</v>
      </c>
      <c r="E122" s="474">
        <f t="shared" si="38"/>
        <v>0</v>
      </c>
      <c r="F122" s="475">
        <f t="shared" si="35"/>
        <v>100</v>
      </c>
      <c r="G122" s="476">
        <v>258720</v>
      </c>
      <c r="H122" s="476">
        <v>258720</v>
      </c>
      <c r="I122" s="477">
        <v>258720</v>
      </c>
      <c r="J122" s="488">
        <f>H122/G122%</f>
        <v>100</v>
      </c>
      <c r="K122" s="479"/>
      <c r="L122" s="480">
        <f t="shared" si="21"/>
        <v>1740691</v>
      </c>
      <c r="M122" s="480">
        <f t="shared" si="22"/>
        <v>1740691</v>
      </c>
      <c r="N122" s="476">
        <f t="shared" si="23"/>
        <v>258720</v>
      </c>
      <c r="O122" s="481">
        <f t="shared" si="24"/>
        <v>0</v>
      </c>
      <c r="P122" s="482">
        <f t="shared" si="25"/>
        <v>100</v>
      </c>
      <c r="R122" s="435"/>
      <c r="S122" s="435"/>
    </row>
    <row r="123" spans="1:19" s="19" customFormat="1" ht="33.75" hidden="1" customHeight="1" x14ac:dyDescent="0.25">
      <c r="A123" s="509">
        <v>41058900</v>
      </c>
      <c r="B123" s="510" t="s">
        <v>712</v>
      </c>
      <c r="C123" s="511"/>
      <c r="D123" s="511"/>
      <c r="E123" s="512">
        <f t="shared" si="38"/>
        <v>0</v>
      </c>
      <c r="F123" s="513">
        <f t="shared" si="35"/>
        <v>0</v>
      </c>
      <c r="G123" s="514"/>
      <c r="H123" s="514"/>
      <c r="I123" s="515"/>
      <c r="J123" s="516"/>
      <c r="K123" s="517"/>
      <c r="L123" s="511">
        <f t="shared" si="21"/>
        <v>0</v>
      </c>
      <c r="M123" s="511">
        <f t="shared" si="22"/>
        <v>0</v>
      </c>
      <c r="N123" s="514">
        <f t="shared" si="23"/>
        <v>0</v>
      </c>
      <c r="O123" s="518">
        <f t="shared" si="24"/>
        <v>0</v>
      </c>
      <c r="P123" s="519">
        <v>0</v>
      </c>
      <c r="R123" s="435"/>
      <c r="S123" s="435"/>
    </row>
    <row r="124" spans="1:19" ht="41.25" hidden="1" customHeight="1" x14ac:dyDescent="0.25">
      <c r="A124" s="503">
        <v>41054300</v>
      </c>
      <c r="B124" s="473" t="s">
        <v>338</v>
      </c>
      <c r="C124" s="480"/>
      <c r="D124" s="480"/>
      <c r="E124" s="474">
        <f t="shared" si="38"/>
        <v>0</v>
      </c>
      <c r="F124" s="475">
        <f t="shared" si="35"/>
        <v>0</v>
      </c>
      <c r="G124" s="476"/>
      <c r="H124" s="476"/>
      <c r="I124" s="477"/>
      <c r="J124" s="478"/>
      <c r="K124" s="479"/>
      <c r="L124" s="480">
        <f t="shared" si="21"/>
        <v>0</v>
      </c>
      <c r="M124" s="480">
        <f t="shared" si="22"/>
        <v>0</v>
      </c>
      <c r="N124" s="476">
        <f t="shared" si="23"/>
        <v>0</v>
      </c>
      <c r="O124" s="481">
        <f t="shared" si="24"/>
        <v>0</v>
      </c>
      <c r="P124" s="482">
        <v>0</v>
      </c>
      <c r="R124" s="435"/>
      <c r="S124" s="435"/>
    </row>
    <row r="125" spans="1:19" s="19" customFormat="1" ht="63" customHeight="1" thickBot="1" x14ac:dyDescent="0.3">
      <c r="A125" s="509">
        <v>41059300</v>
      </c>
      <c r="B125" s="510" t="s">
        <v>814</v>
      </c>
      <c r="C125" s="511">
        <v>283446</v>
      </c>
      <c r="D125" s="511">
        <v>283446</v>
      </c>
      <c r="E125" s="512">
        <f t="shared" si="38"/>
        <v>0</v>
      </c>
      <c r="F125" s="513">
        <f t="shared" si="35"/>
        <v>100</v>
      </c>
      <c r="G125" s="514"/>
      <c r="H125" s="514"/>
      <c r="I125" s="515"/>
      <c r="J125" s="516"/>
      <c r="K125" s="517"/>
      <c r="L125" s="511">
        <f t="shared" si="21"/>
        <v>283446</v>
      </c>
      <c r="M125" s="511">
        <f t="shared" si="22"/>
        <v>283446</v>
      </c>
      <c r="N125" s="514">
        <f t="shared" si="23"/>
        <v>0</v>
      </c>
      <c r="O125" s="518">
        <f t="shared" si="24"/>
        <v>0</v>
      </c>
      <c r="P125" s="519">
        <f t="shared" si="25"/>
        <v>100</v>
      </c>
      <c r="R125" s="435"/>
      <c r="S125" s="435"/>
    </row>
    <row r="126" spans="1:19" s="37" customFormat="1" ht="24" customHeight="1" thickBot="1" x14ac:dyDescent="0.3">
      <c r="A126" s="583" t="s">
        <v>311</v>
      </c>
      <c r="B126" s="584"/>
      <c r="C126" s="520">
        <f>C11+C60+C93</f>
        <v>40338558</v>
      </c>
      <c r="D126" s="520">
        <f>D11+D60+D93</f>
        <v>40091074.07</v>
      </c>
      <c r="E126" s="520">
        <f t="shared" si="38"/>
        <v>-247483.9299999997</v>
      </c>
      <c r="F126" s="521">
        <f t="shared" si="35"/>
        <v>99.386482952613235</v>
      </c>
      <c r="G126" s="522">
        <f>G11+G60+G93</f>
        <v>659138.64</v>
      </c>
      <c r="H126" s="522">
        <f>H11+H60+H93</f>
        <v>2069615.0699999998</v>
      </c>
      <c r="I126" s="522">
        <f>I11+I60+I93</f>
        <v>0</v>
      </c>
      <c r="J126" s="523">
        <f>H126-G126</f>
        <v>1410476.4299999997</v>
      </c>
      <c r="K126" s="524">
        <f>H126/G126%</f>
        <v>313.98782356318844</v>
      </c>
      <c r="L126" s="520">
        <f t="shared" ref="L126:M127" si="39">C126+G126</f>
        <v>40997696.640000001</v>
      </c>
      <c r="M126" s="520">
        <f t="shared" si="39"/>
        <v>42160689.140000001</v>
      </c>
      <c r="N126" s="525">
        <f t="shared" ref="N126:N127" si="40">I126</f>
        <v>0</v>
      </c>
      <c r="O126" s="526">
        <f t="shared" ref="O126:O127" si="41">M126-L126</f>
        <v>1162992.5</v>
      </c>
      <c r="P126" s="527">
        <f>M126/L126%</f>
        <v>102.8367264390783</v>
      </c>
      <c r="R126" s="435"/>
      <c r="S126" s="435"/>
    </row>
    <row r="127" spans="1:19" s="37" customFormat="1" ht="15.75" thickBot="1" x14ac:dyDescent="0.3">
      <c r="A127" s="583" t="s">
        <v>34</v>
      </c>
      <c r="B127" s="584"/>
      <c r="C127" s="528">
        <f>C126+C101</f>
        <v>55485223</v>
      </c>
      <c r="D127" s="528">
        <f>D126+D101</f>
        <v>55237739.07</v>
      </c>
      <c r="E127" s="528">
        <f t="shared" si="38"/>
        <v>-247483.9299999997</v>
      </c>
      <c r="F127" s="529">
        <f t="shared" si="35"/>
        <v>99.553964250986255</v>
      </c>
      <c r="G127" s="530">
        <f>G126+G101</f>
        <v>4417858.6399999997</v>
      </c>
      <c r="H127" s="530">
        <f>H126+H101</f>
        <v>2328335.0699999998</v>
      </c>
      <c r="I127" s="530">
        <f>I126+I101</f>
        <v>258720</v>
      </c>
      <c r="J127" s="531">
        <f>H127-G127</f>
        <v>-2089523.5699999998</v>
      </c>
      <c r="K127" s="532">
        <f>H127/G127%</f>
        <v>52.70279698220493</v>
      </c>
      <c r="L127" s="528">
        <f t="shared" si="39"/>
        <v>59903081.640000001</v>
      </c>
      <c r="M127" s="528">
        <f t="shared" si="39"/>
        <v>57566074.140000001</v>
      </c>
      <c r="N127" s="531">
        <f t="shared" si="40"/>
        <v>258720</v>
      </c>
      <c r="O127" s="533">
        <f t="shared" si="41"/>
        <v>-2337007.5</v>
      </c>
      <c r="P127" s="534">
        <f>M127/L127%</f>
        <v>96.09868568357679</v>
      </c>
      <c r="R127" s="435"/>
      <c r="S127" s="435"/>
    </row>
    <row r="128" spans="1:19" s="37" customFormat="1" ht="60.75" customHeight="1" x14ac:dyDescent="0.25">
      <c r="A128" s="236"/>
      <c r="B128" s="236"/>
      <c r="C128" s="237"/>
      <c r="D128" s="237"/>
      <c r="E128" s="237"/>
      <c r="F128" s="238"/>
      <c r="G128" s="535"/>
      <c r="H128" s="535"/>
      <c r="I128" s="535"/>
      <c r="J128" s="239"/>
      <c r="K128" s="536"/>
      <c r="L128" s="237"/>
      <c r="M128" s="237"/>
      <c r="N128" s="239"/>
      <c r="O128" s="240"/>
      <c r="P128" s="241"/>
    </row>
    <row r="129" spans="1:16" s="538" customFormat="1" ht="15" customHeight="1" x14ac:dyDescent="0.25">
      <c r="A129" s="284" t="s">
        <v>815</v>
      </c>
      <c r="B129" s="284"/>
      <c r="C129" s="537"/>
      <c r="E129" s="539"/>
      <c r="F129" s="540"/>
      <c r="G129" s="541"/>
      <c r="H129" s="541"/>
      <c r="I129" s="356" t="s">
        <v>816</v>
      </c>
      <c r="J129" s="541"/>
      <c r="K129" s="540"/>
      <c r="L129" s="539"/>
      <c r="M129" s="539"/>
      <c r="N129" s="539"/>
      <c r="O129" s="539"/>
      <c r="P129" s="542"/>
    </row>
  </sheetData>
  <mergeCells count="8">
    <mergeCell ref="A126:B126"/>
    <mergeCell ref="A127:B127"/>
    <mergeCell ref="A6:O6"/>
    <mergeCell ref="A9:A10"/>
    <mergeCell ref="B9:B10"/>
    <mergeCell ref="C9:F9"/>
    <mergeCell ref="G9:K9"/>
    <mergeCell ref="L9:P9"/>
  </mergeCells>
  <phoneticPr fontId="23" type="noConversion"/>
  <pageMargins left="0.31496062992125984" right="0.31496062992125984" top="1.1811023622047245" bottom="0.39370078740157483" header="0.31496062992125984" footer="0.31496062992125984"/>
  <pageSetup paperSize="9" scale="60" fitToHeight="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1"/>
  <sheetViews>
    <sheetView showZeros="0" view="pageLayout" topLeftCell="A196" zoomScale="60" zoomScaleNormal="100" zoomScaleSheetLayoutView="90" zoomScalePageLayoutView="60" workbookViewId="0">
      <selection activeCell="J210" sqref="J210:J211"/>
    </sheetView>
  </sheetViews>
  <sheetFormatPr defaultColWidth="7.85546875" defaultRowHeight="12.75" x14ac:dyDescent="0.2"/>
  <cols>
    <col min="1" max="1" width="11.42578125" style="53" customWidth="1"/>
    <col min="2" max="2" width="10.42578125" style="53" customWidth="1"/>
    <col min="3" max="3" width="11" style="53" customWidth="1"/>
    <col min="4" max="4" width="75" style="53" customWidth="1"/>
    <col min="5" max="5" width="13.140625" style="53" customWidth="1"/>
    <col min="6" max="6" width="12.7109375" style="53" customWidth="1"/>
    <col min="7" max="7" width="12.85546875" style="53" customWidth="1"/>
    <col min="8" max="8" width="10.85546875" style="53" customWidth="1"/>
    <col min="9" max="9" width="7.85546875" style="53" customWidth="1"/>
    <col min="10" max="10" width="10.7109375" style="185" customWidth="1"/>
    <col min="11" max="11" width="11" style="185" customWidth="1"/>
    <col min="12" max="12" width="1.5703125" style="185" hidden="1" customWidth="1"/>
    <col min="13" max="13" width="10.5703125" style="185" customWidth="1"/>
    <col min="14" max="14" width="9.5703125" style="185" customWidth="1"/>
    <col min="15" max="15" width="10" style="185" customWidth="1"/>
    <col min="16" max="16" width="10.42578125" style="185" customWidth="1"/>
    <col min="17" max="17" width="13.140625" style="53" customWidth="1"/>
    <col min="18" max="18" width="16.85546875" style="57" hidden="1" customWidth="1"/>
    <col min="19" max="238" width="7.85546875" style="57"/>
    <col min="239" max="239" width="3.28515625" style="57" customWidth="1"/>
    <col min="240" max="240" width="10.28515625" style="57" customWidth="1"/>
    <col min="241" max="241" width="0" style="57" hidden="1" customWidth="1"/>
    <col min="242" max="242" width="19.5703125" style="57" customWidth="1"/>
    <col min="243" max="243" width="11.7109375" style="57" customWidth="1"/>
    <col min="244" max="244" width="48.42578125" style="57" customWidth="1"/>
    <col min="245" max="245" width="13.140625" style="57" customWidth="1"/>
    <col min="246" max="246" width="12.7109375" style="57" customWidth="1"/>
    <col min="247" max="247" width="11.42578125" style="57" customWidth="1"/>
    <col min="248" max="248" width="10.85546875" style="57" customWidth="1"/>
    <col min="249" max="249" width="7.85546875" style="57" customWidth="1"/>
    <col min="250" max="250" width="9.5703125" style="57" customWidth="1"/>
    <col min="251" max="251" width="9" style="57" customWidth="1"/>
    <col min="252" max="252" width="0" style="57" hidden="1" customWidth="1"/>
    <col min="253" max="253" width="10.5703125" style="57" customWidth="1"/>
    <col min="254" max="254" width="9.5703125" style="57" customWidth="1"/>
    <col min="255" max="255" width="10" style="57" customWidth="1"/>
    <col min="256" max="256" width="9.28515625" style="57" customWidth="1"/>
    <col min="257" max="257" width="11.5703125" style="57" customWidth="1"/>
    <col min="258" max="258" width="0" style="57" hidden="1" customWidth="1"/>
    <col min="259" max="494" width="7.85546875" style="57"/>
    <col min="495" max="495" width="3.28515625" style="57" customWidth="1"/>
    <col min="496" max="496" width="10.28515625" style="57" customWidth="1"/>
    <col min="497" max="497" width="0" style="57" hidden="1" customWidth="1"/>
    <col min="498" max="498" width="19.5703125" style="57" customWidth="1"/>
    <col min="499" max="499" width="11.7109375" style="57" customWidth="1"/>
    <col min="500" max="500" width="48.42578125" style="57" customWidth="1"/>
    <col min="501" max="501" width="13.140625" style="57" customWidth="1"/>
    <col min="502" max="502" width="12.7109375" style="57" customWidth="1"/>
    <col min="503" max="503" width="11.42578125" style="57" customWidth="1"/>
    <col min="504" max="504" width="10.85546875" style="57" customWidth="1"/>
    <col min="505" max="505" width="7.85546875" style="57" customWidth="1"/>
    <col min="506" max="506" width="9.5703125" style="57" customWidth="1"/>
    <col min="507" max="507" width="9" style="57" customWidth="1"/>
    <col min="508" max="508" width="0" style="57" hidden="1" customWidth="1"/>
    <col min="509" max="509" width="10.5703125" style="57" customWidth="1"/>
    <col min="510" max="510" width="9.5703125" style="57" customWidth="1"/>
    <col min="511" max="511" width="10" style="57" customWidth="1"/>
    <col min="512" max="512" width="9.28515625" style="57" customWidth="1"/>
    <col min="513" max="513" width="11.5703125" style="57" customWidth="1"/>
    <col min="514" max="514" width="0" style="57" hidden="1" customWidth="1"/>
    <col min="515" max="750" width="7.85546875" style="57"/>
    <col min="751" max="751" width="3.28515625" style="57" customWidth="1"/>
    <col min="752" max="752" width="10.28515625" style="57" customWidth="1"/>
    <col min="753" max="753" width="0" style="57" hidden="1" customWidth="1"/>
    <col min="754" max="754" width="19.5703125" style="57" customWidth="1"/>
    <col min="755" max="755" width="11.7109375" style="57" customWidth="1"/>
    <col min="756" max="756" width="48.42578125" style="57" customWidth="1"/>
    <col min="757" max="757" width="13.140625" style="57" customWidth="1"/>
    <col min="758" max="758" width="12.7109375" style="57" customWidth="1"/>
    <col min="759" max="759" width="11.42578125" style="57" customWidth="1"/>
    <col min="760" max="760" width="10.85546875" style="57" customWidth="1"/>
    <col min="761" max="761" width="7.85546875" style="57" customWidth="1"/>
    <col min="762" max="762" width="9.5703125" style="57" customWidth="1"/>
    <col min="763" max="763" width="9" style="57" customWidth="1"/>
    <col min="764" max="764" width="0" style="57" hidden="1" customWidth="1"/>
    <col min="765" max="765" width="10.5703125" style="57" customWidth="1"/>
    <col min="766" max="766" width="9.5703125" style="57" customWidth="1"/>
    <col min="767" max="767" width="10" style="57" customWidth="1"/>
    <col min="768" max="768" width="9.28515625" style="57" customWidth="1"/>
    <col min="769" max="769" width="11.5703125" style="57" customWidth="1"/>
    <col min="770" max="770" width="0" style="57" hidden="1" customWidth="1"/>
    <col min="771" max="1006" width="7.85546875" style="57"/>
    <col min="1007" max="1007" width="3.28515625" style="57" customWidth="1"/>
    <col min="1008" max="1008" width="10.28515625" style="57" customWidth="1"/>
    <col min="1009" max="1009" width="0" style="57" hidden="1" customWidth="1"/>
    <col min="1010" max="1010" width="19.5703125" style="57" customWidth="1"/>
    <col min="1011" max="1011" width="11.7109375" style="57" customWidth="1"/>
    <col min="1012" max="1012" width="48.42578125" style="57" customWidth="1"/>
    <col min="1013" max="1013" width="13.140625" style="57" customWidth="1"/>
    <col min="1014" max="1014" width="12.7109375" style="57" customWidth="1"/>
    <col min="1015" max="1015" width="11.42578125" style="57" customWidth="1"/>
    <col min="1016" max="1016" width="10.85546875" style="57" customWidth="1"/>
    <col min="1017" max="1017" width="7.85546875" style="57" customWidth="1"/>
    <col min="1018" max="1018" width="9.5703125" style="57" customWidth="1"/>
    <col min="1019" max="1019" width="9" style="57" customWidth="1"/>
    <col min="1020" max="1020" width="0" style="57" hidden="1" customWidth="1"/>
    <col min="1021" max="1021" width="10.5703125" style="57" customWidth="1"/>
    <col min="1022" max="1022" width="9.5703125" style="57" customWidth="1"/>
    <col min="1023" max="1023" width="10" style="57" customWidth="1"/>
    <col min="1024" max="1024" width="9.28515625" style="57" customWidth="1"/>
    <col min="1025" max="1025" width="11.5703125" style="57" customWidth="1"/>
    <col min="1026" max="1026" width="0" style="57" hidden="1" customWidth="1"/>
    <col min="1027" max="1262" width="7.85546875" style="57"/>
    <col min="1263" max="1263" width="3.28515625" style="57" customWidth="1"/>
    <col min="1264" max="1264" width="10.28515625" style="57" customWidth="1"/>
    <col min="1265" max="1265" width="0" style="57" hidden="1" customWidth="1"/>
    <col min="1266" max="1266" width="19.5703125" style="57" customWidth="1"/>
    <col min="1267" max="1267" width="11.7109375" style="57" customWidth="1"/>
    <col min="1268" max="1268" width="48.42578125" style="57" customWidth="1"/>
    <col min="1269" max="1269" width="13.140625" style="57" customWidth="1"/>
    <col min="1270" max="1270" width="12.7109375" style="57" customWidth="1"/>
    <col min="1271" max="1271" width="11.42578125" style="57" customWidth="1"/>
    <col min="1272" max="1272" width="10.85546875" style="57" customWidth="1"/>
    <col min="1273" max="1273" width="7.85546875" style="57" customWidth="1"/>
    <col min="1274" max="1274" width="9.5703125" style="57" customWidth="1"/>
    <col min="1275" max="1275" width="9" style="57" customWidth="1"/>
    <col min="1276" max="1276" width="0" style="57" hidden="1" customWidth="1"/>
    <col min="1277" max="1277" width="10.5703125" style="57" customWidth="1"/>
    <col min="1278" max="1278" width="9.5703125" style="57" customWidth="1"/>
    <col min="1279" max="1279" width="10" style="57" customWidth="1"/>
    <col min="1280" max="1280" width="9.28515625" style="57" customWidth="1"/>
    <col min="1281" max="1281" width="11.5703125" style="57" customWidth="1"/>
    <col min="1282" max="1282" width="0" style="57" hidden="1" customWidth="1"/>
    <col min="1283" max="1518" width="7.85546875" style="57"/>
    <col min="1519" max="1519" width="3.28515625" style="57" customWidth="1"/>
    <col min="1520" max="1520" width="10.28515625" style="57" customWidth="1"/>
    <col min="1521" max="1521" width="0" style="57" hidden="1" customWidth="1"/>
    <col min="1522" max="1522" width="19.5703125" style="57" customWidth="1"/>
    <col min="1523" max="1523" width="11.7109375" style="57" customWidth="1"/>
    <col min="1524" max="1524" width="48.42578125" style="57" customWidth="1"/>
    <col min="1525" max="1525" width="13.140625" style="57" customWidth="1"/>
    <col min="1526" max="1526" width="12.7109375" style="57" customWidth="1"/>
    <col min="1527" max="1527" width="11.42578125" style="57" customWidth="1"/>
    <col min="1528" max="1528" width="10.85546875" style="57" customWidth="1"/>
    <col min="1529" max="1529" width="7.85546875" style="57" customWidth="1"/>
    <col min="1530" max="1530" width="9.5703125" style="57" customWidth="1"/>
    <col min="1531" max="1531" width="9" style="57" customWidth="1"/>
    <col min="1532" max="1532" width="0" style="57" hidden="1" customWidth="1"/>
    <col min="1533" max="1533" width="10.5703125" style="57" customWidth="1"/>
    <col min="1534" max="1534" width="9.5703125" style="57" customWidth="1"/>
    <col min="1535" max="1535" width="10" style="57" customWidth="1"/>
    <col min="1536" max="1536" width="9.28515625" style="57" customWidth="1"/>
    <col min="1537" max="1537" width="11.5703125" style="57" customWidth="1"/>
    <col min="1538" max="1538" width="0" style="57" hidden="1" customWidth="1"/>
    <col min="1539" max="1774" width="7.85546875" style="57"/>
    <col min="1775" max="1775" width="3.28515625" style="57" customWidth="1"/>
    <col min="1776" max="1776" width="10.28515625" style="57" customWidth="1"/>
    <col min="1777" max="1777" width="0" style="57" hidden="1" customWidth="1"/>
    <col min="1778" max="1778" width="19.5703125" style="57" customWidth="1"/>
    <col min="1779" max="1779" width="11.7109375" style="57" customWidth="1"/>
    <col min="1780" max="1780" width="48.42578125" style="57" customWidth="1"/>
    <col min="1781" max="1781" width="13.140625" style="57" customWidth="1"/>
    <col min="1782" max="1782" width="12.7109375" style="57" customWidth="1"/>
    <col min="1783" max="1783" width="11.42578125" style="57" customWidth="1"/>
    <col min="1784" max="1784" width="10.85546875" style="57" customWidth="1"/>
    <col min="1785" max="1785" width="7.85546875" style="57" customWidth="1"/>
    <col min="1786" max="1786" width="9.5703125" style="57" customWidth="1"/>
    <col min="1787" max="1787" width="9" style="57" customWidth="1"/>
    <col min="1788" max="1788" width="0" style="57" hidden="1" customWidth="1"/>
    <col min="1789" max="1789" width="10.5703125" style="57" customWidth="1"/>
    <col min="1790" max="1790" width="9.5703125" style="57" customWidth="1"/>
    <col min="1791" max="1791" width="10" style="57" customWidth="1"/>
    <col min="1792" max="1792" width="9.28515625" style="57" customWidth="1"/>
    <col min="1793" max="1793" width="11.5703125" style="57" customWidth="1"/>
    <col min="1794" max="1794" width="0" style="57" hidden="1" customWidth="1"/>
    <col min="1795" max="2030" width="7.85546875" style="57"/>
    <col min="2031" max="2031" width="3.28515625" style="57" customWidth="1"/>
    <col min="2032" max="2032" width="10.28515625" style="57" customWidth="1"/>
    <col min="2033" max="2033" width="0" style="57" hidden="1" customWidth="1"/>
    <col min="2034" max="2034" width="19.5703125" style="57" customWidth="1"/>
    <col min="2035" max="2035" width="11.7109375" style="57" customWidth="1"/>
    <col min="2036" max="2036" width="48.42578125" style="57" customWidth="1"/>
    <col min="2037" max="2037" width="13.140625" style="57" customWidth="1"/>
    <col min="2038" max="2038" width="12.7109375" style="57" customWidth="1"/>
    <col min="2039" max="2039" width="11.42578125" style="57" customWidth="1"/>
    <col min="2040" max="2040" width="10.85546875" style="57" customWidth="1"/>
    <col min="2041" max="2041" width="7.85546875" style="57" customWidth="1"/>
    <col min="2042" max="2042" width="9.5703125" style="57" customWidth="1"/>
    <col min="2043" max="2043" width="9" style="57" customWidth="1"/>
    <col min="2044" max="2044" width="0" style="57" hidden="1" customWidth="1"/>
    <col min="2045" max="2045" width="10.5703125" style="57" customWidth="1"/>
    <col min="2046" max="2046" width="9.5703125" style="57" customWidth="1"/>
    <col min="2047" max="2047" width="10" style="57" customWidth="1"/>
    <col min="2048" max="2048" width="9.28515625" style="57" customWidth="1"/>
    <col min="2049" max="2049" width="11.5703125" style="57" customWidth="1"/>
    <col min="2050" max="2050" width="0" style="57" hidden="1" customWidth="1"/>
    <col min="2051" max="2286" width="7.85546875" style="57"/>
    <col min="2287" max="2287" width="3.28515625" style="57" customWidth="1"/>
    <col min="2288" max="2288" width="10.28515625" style="57" customWidth="1"/>
    <col min="2289" max="2289" width="0" style="57" hidden="1" customWidth="1"/>
    <col min="2290" max="2290" width="19.5703125" style="57" customWidth="1"/>
    <col min="2291" max="2291" width="11.7109375" style="57" customWidth="1"/>
    <col min="2292" max="2292" width="48.42578125" style="57" customWidth="1"/>
    <col min="2293" max="2293" width="13.140625" style="57" customWidth="1"/>
    <col min="2294" max="2294" width="12.7109375" style="57" customWidth="1"/>
    <col min="2295" max="2295" width="11.42578125" style="57" customWidth="1"/>
    <col min="2296" max="2296" width="10.85546875" style="57" customWidth="1"/>
    <col min="2297" max="2297" width="7.85546875" style="57" customWidth="1"/>
    <col min="2298" max="2298" width="9.5703125" style="57" customWidth="1"/>
    <col min="2299" max="2299" width="9" style="57" customWidth="1"/>
    <col min="2300" max="2300" width="0" style="57" hidden="1" customWidth="1"/>
    <col min="2301" max="2301" width="10.5703125" style="57" customWidth="1"/>
    <col min="2302" max="2302" width="9.5703125" style="57" customWidth="1"/>
    <col min="2303" max="2303" width="10" style="57" customWidth="1"/>
    <col min="2304" max="2304" width="9.28515625" style="57" customWidth="1"/>
    <col min="2305" max="2305" width="11.5703125" style="57" customWidth="1"/>
    <col min="2306" max="2306" width="0" style="57" hidden="1" customWidth="1"/>
    <col min="2307" max="2542" width="7.85546875" style="57"/>
    <col min="2543" max="2543" width="3.28515625" style="57" customWidth="1"/>
    <col min="2544" max="2544" width="10.28515625" style="57" customWidth="1"/>
    <col min="2545" max="2545" width="0" style="57" hidden="1" customWidth="1"/>
    <col min="2546" max="2546" width="19.5703125" style="57" customWidth="1"/>
    <col min="2547" max="2547" width="11.7109375" style="57" customWidth="1"/>
    <col min="2548" max="2548" width="48.42578125" style="57" customWidth="1"/>
    <col min="2549" max="2549" width="13.140625" style="57" customWidth="1"/>
    <col min="2550" max="2550" width="12.7109375" style="57" customWidth="1"/>
    <col min="2551" max="2551" width="11.42578125" style="57" customWidth="1"/>
    <col min="2552" max="2552" width="10.85546875" style="57" customWidth="1"/>
    <col min="2553" max="2553" width="7.85546875" style="57" customWidth="1"/>
    <col min="2554" max="2554" width="9.5703125" style="57" customWidth="1"/>
    <col min="2555" max="2555" width="9" style="57" customWidth="1"/>
    <col min="2556" max="2556" width="0" style="57" hidden="1" customWidth="1"/>
    <col min="2557" max="2557" width="10.5703125" style="57" customWidth="1"/>
    <col min="2558" max="2558" width="9.5703125" style="57" customWidth="1"/>
    <col min="2559" max="2559" width="10" style="57" customWidth="1"/>
    <col min="2560" max="2560" width="9.28515625" style="57" customWidth="1"/>
    <col min="2561" max="2561" width="11.5703125" style="57" customWidth="1"/>
    <col min="2562" max="2562" width="0" style="57" hidden="1" customWidth="1"/>
    <col min="2563" max="2798" width="7.85546875" style="57"/>
    <col min="2799" max="2799" width="3.28515625" style="57" customWidth="1"/>
    <col min="2800" max="2800" width="10.28515625" style="57" customWidth="1"/>
    <col min="2801" max="2801" width="0" style="57" hidden="1" customWidth="1"/>
    <col min="2802" max="2802" width="19.5703125" style="57" customWidth="1"/>
    <col min="2803" max="2803" width="11.7109375" style="57" customWidth="1"/>
    <col min="2804" max="2804" width="48.42578125" style="57" customWidth="1"/>
    <col min="2805" max="2805" width="13.140625" style="57" customWidth="1"/>
    <col min="2806" max="2806" width="12.7109375" style="57" customWidth="1"/>
    <col min="2807" max="2807" width="11.42578125" style="57" customWidth="1"/>
    <col min="2808" max="2808" width="10.85546875" style="57" customWidth="1"/>
    <col min="2809" max="2809" width="7.85546875" style="57" customWidth="1"/>
    <col min="2810" max="2810" width="9.5703125" style="57" customWidth="1"/>
    <col min="2811" max="2811" width="9" style="57" customWidth="1"/>
    <col min="2812" max="2812" width="0" style="57" hidden="1" customWidth="1"/>
    <col min="2813" max="2813" width="10.5703125" style="57" customWidth="1"/>
    <col min="2814" max="2814" width="9.5703125" style="57" customWidth="1"/>
    <col min="2815" max="2815" width="10" style="57" customWidth="1"/>
    <col min="2816" max="2816" width="9.28515625" style="57" customWidth="1"/>
    <col min="2817" max="2817" width="11.5703125" style="57" customWidth="1"/>
    <col min="2818" max="2818" width="0" style="57" hidden="1" customWidth="1"/>
    <col min="2819" max="3054" width="7.85546875" style="57"/>
    <col min="3055" max="3055" width="3.28515625" style="57" customWidth="1"/>
    <col min="3056" max="3056" width="10.28515625" style="57" customWidth="1"/>
    <col min="3057" max="3057" width="0" style="57" hidden="1" customWidth="1"/>
    <col min="3058" max="3058" width="19.5703125" style="57" customWidth="1"/>
    <col min="3059" max="3059" width="11.7109375" style="57" customWidth="1"/>
    <col min="3060" max="3060" width="48.42578125" style="57" customWidth="1"/>
    <col min="3061" max="3061" width="13.140625" style="57" customWidth="1"/>
    <col min="3062" max="3062" width="12.7109375" style="57" customWidth="1"/>
    <col min="3063" max="3063" width="11.42578125" style="57" customWidth="1"/>
    <col min="3064" max="3064" width="10.85546875" style="57" customWidth="1"/>
    <col min="3065" max="3065" width="7.85546875" style="57" customWidth="1"/>
    <col min="3066" max="3066" width="9.5703125" style="57" customWidth="1"/>
    <col min="3067" max="3067" width="9" style="57" customWidth="1"/>
    <col min="3068" max="3068" width="0" style="57" hidden="1" customWidth="1"/>
    <col min="3069" max="3069" width="10.5703125" style="57" customWidth="1"/>
    <col min="3070" max="3070" width="9.5703125" style="57" customWidth="1"/>
    <col min="3071" max="3071" width="10" style="57" customWidth="1"/>
    <col min="3072" max="3072" width="9.28515625" style="57" customWidth="1"/>
    <col min="3073" max="3073" width="11.5703125" style="57" customWidth="1"/>
    <col min="3074" max="3074" width="0" style="57" hidden="1" customWidth="1"/>
    <col min="3075" max="3310" width="7.85546875" style="57"/>
    <col min="3311" max="3311" width="3.28515625" style="57" customWidth="1"/>
    <col min="3312" max="3312" width="10.28515625" style="57" customWidth="1"/>
    <col min="3313" max="3313" width="0" style="57" hidden="1" customWidth="1"/>
    <col min="3314" max="3314" width="19.5703125" style="57" customWidth="1"/>
    <col min="3315" max="3315" width="11.7109375" style="57" customWidth="1"/>
    <col min="3316" max="3316" width="48.42578125" style="57" customWidth="1"/>
    <col min="3317" max="3317" width="13.140625" style="57" customWidth="1"/>
    <col min="3318" max="3318" width="12.7109375" style="57" customWidth="1"/>
    <col min="3319" max="3319" width="11.42578125" style="57" customWidth="1"/>
    <col min="3320" max="3320" width="10.85546875" style="57" customWidth="1"/>
    <col min="3321" max="3321" width="7.85546875" style="57" customWidth="1"/>
    <col min="3322" max="3322" width="9.5703125" style="57" customWidth="1"/>
    <col min="3323" max="3323" width="9" style="57" customWidth="1"/>
    <col min="3324" max="3324" width="0" style="57" hidden="1" customWidth="1"/>
    <col min="3325" max="3325" width="10.5703125" style="57" customWidth="1"/>
    <col min="3326" max="3326" width="9.5703125" style="57" customWidth="1"/>
    <col min="3327" max="3327" width="10" style="57" customWidth="1"/>
    <col min="3328" max="3328" width="9.28515625" style="57" customWidth="1"/>
    <col min="3329" max="3329" width="11.5703125" style="57" customWidth="1"/>
    <col min="3330" max="3330" width="0" style="57" hidden="1" customWidth="1"/>
    <col min="3331" max="3566" width="7.85546875" style="57"/>
    <col min="3567" max="3567" width="3.28515625" style="57" customWidth="1"/>
    <col min="3568" max="3568" width="10.28515625" style="57" customWidth="1"/>
    <col min="3569" max="3569" width="0" style="57" hidden="1" customWidth="1"/>
    <col min="3570" max="3570" width="19.5703125" style="57" customWidth="1"/>
    <col min="3571" max="3571" width="11.7109375" style="57" customWidth="1"/>
    <col min="3572" max="3572" width="48.42578125" style="57" customWidth="1"/>
    <col min="3573" max="3573" width="13.140625" style="57" customWidth="1"/>
    <col min="3574" max="3574" width="12.7109375" style="57" customWidth="1"/>
    <col min="3575" max="3575" width="11.42578125" style="57" customWidth="1"/>
    <col min="3576" max="3576" width="10.85546875" style="57" customWidth="1"/>
    <col min="3577" max="3577" width="7.85546875" style="57" customWidth="1"/>
    <col min="3578" max="3578" width="9.5703125" style="57" customWidth="1"/>
    <col min="3579" max="3579" width="9" style="57" customWidth="1"/>
    <col min="3580" max="3580" width="0" style="57" hidden="1" customWidth="1"/>
    <col min="3581" max="3581" width="10.5703125" style="57" customWidth="1"/>
    <col min="3582" max="3582" width="9.5703125" style="57" customWidth="1"/>
    <col min="3583" max="3583" width="10" style="57" customWidth="1"/>
    <col min="3584" max="3584" width="9.28515625" style="57" customWidth="1"/>
    <col min="3585" max="3585" width="11.5703125" style="57" customWidth="1"/>
    <col min="3586" max="3586" width="0" style="57" hidden="1" customWidth="1"/>
    <col min="3587" max="3822" width="7.85546875" style="57"/>
    <col min="3823" max="3823" width="3.28515625" style="57" customWidth="1"/>
    <col min="3824" max="3824" width="10.28515625" style="57" customWidth="1"/>
    <col min="3825" max="3825" width="0" style="57" hidden="1" customWidth="1"/>
    <col min="3826" max="3826" width="19.5703125" style="57" customWidth="1"/>
    <col min="3827" max="3827" width="11.7109375" style="57" customWidth="1"/>
    <col min="3828" max="3828" width="48.42578125" style="57" customWidth="1"/>
    <col min="3829" max="3829" width="13.140625" style="57" customWidth="1"/>
    <col min="3830" max="3830" width="12.7109375" style="57" customWidth="1"/>
    <col min="3831" max="3831" width="11.42578125" style="57" customWidth="1"/>
    <col min="3832" max="3832" width="10.85546875" style="57" customWidth="1"/>
    <col min="3833" max="3833" width="7.85546875" style="57" customWidth="1"/>
    <col min="3834" max="3834" width="9.5703125" style="57" customWidth="1"/>
    <col min="3835" max="3835" width="9" style="57" customWidth="1"/>
    <col min="3836" max="3836" width="0" style="57" hidden="1" customWidth="1"/>
    <col min="3837" max="3837" width="10.5703125" style="57" customWidth="1"/>
    <col min="3838" max="3838" width="9.5703125" style="57" customWidth="1"/>
    <col min="3839" max="3839" width="10" style="57" customWidth="1"/>
    <col min="3840" max="3840" width="9.28515625" style="57" customWidth="1"/>
    <col min="3841" max="3841" width="11.5703125" style="57" customWidth="1"/>
    <col min="3842" max="3842" width="0" style="57" hidden="1" customWidth="1"/>
    <col min="3843" max="4078" width="7.85546875" style="57"/>
    <col min="4079" max="4079" width="3.28515625" style="57" customWidth="1"/>
    <col min="4080" max="4080" width="10.28515625" style="57" customWidth="1"/>
    <col min="4081" max="4081" width="0" style="57" hidden="1" customWidth="1"/>
    <col min="4082" max="4082" width="19.5703125" style="57" customWidth="1"/>
    <col min="4083" max="4083" width="11.7109375" style="57" customWidth="1"/>
    <col min="4084" max="4084" width="48.42578125" style="57" customWidth="1"/>
    <col min="4085" max="4085" width="13.140625" style="57" customWidth="1"/>
    <col min="4086" max="4086" width="12.7109375" style="57" customWidth="1"/>
    <col min="4087" max="4087" width="11.42578125" style="57" customWidth="1"/>
    <col min="4088" max="4088" width="10.85546875" style="57" customWidth="1"/>
    <col min="4089" max="4089" width="7.85546875" style="57" customWidth="1"/>
    <col min="4090" max="4090" width="9.5703125" style="57" customWidth="1"/>
    <col min="4091" max="4091" width="9" style="57" customWidth="1"/>
    <col min="4092" max="4092" width="0" style="57" hidden="1" customWidth="1"/>
    <col min="4093" max="4093" width="10.5703125" style="57" customWidth="1"/>
    <col min="4094" max="4094" width="9.5703125" style="57" customWidth="1"/>
    <col min="4095" max="4095" width="10" style="57" customWidth="1"/>
    <col min="4096" max="4096" width="9.28515625" style="57" customWidth="1"/>
    <col min="4097" max="4097" width="11.5703125" style="57" customWidth="1"/>
    <col min="4098" max="4098" width="0" style="57" hidden="1" customWidth="1"/>
    <col min="4099" max="4334" width="7.85546875" style="57"/>
    <col min="4335" max="4335" width="3.28515625" style="57" customWidth="1"/>
    <col min="4336" max="4336" width="10.28515625" style="57" customWidth="1"/>
    <col min="4337" max="4337" width="0" style="57" hidden="1" customWidth="1"/>
    <col min="4338" max="4338" width="19.5703125" style="57" customWidth="1"/>
    <col min="4339" max="4339" width="11.7109375" style="57" customWidth="1"/>
    <col min="4340" max="4340" width="48.42578125" style="57" customWidth="1"/>
    <col min="4341" max="4341" width="13.140625" style="57" customWidth="1"/>
    <col min="4342" max="4342" width="12.7109375" style="57" customWidth="1"/>
    <col min="4343" max="4343" width="11.42578125" style="57" customWidth="1"/>
    <col min="4344" max="4344" width="10.85546875" style="57" customWidth="1"/>
    <col min="4345" max="4345" width="7.85546875" style="57" customWidth="1"/>
    <col min="4346" max="4346" width="9.5703125" style="57" customWidth="1"/>
    <col min="4347" max="4347" width="9" style="57" customWidth="1"/>
    <col min="4348" max="4348" width="0" style="57" hidden="1" customWidth="1"/>
    <col min="4349" max="4349" width="10.5703125" style="57" customWidth="1"/>
    <col min="4350" max="4350" width="9.5703125" style="57" customWidth="1"/>
    <col min="4351" max="4351" width="10" style="57" customWidth="1"/>
    <col min="4352" max="4352" width="9.28515625" style="57" customWidth="1"/>
    <col min="4353" max="4353" width="11.5703125" style="57" customWidth="1"/>
    <col min="4354" max="4354" width="0" style="57" hidden="1" customWidth="1"/>
    <col min="4355" max="4590" width="7.85546875" style="57"/>
    <col min="4591" max="4591" width="3.28515625" style="57" customWidth="1"/>
    <col min="4592" max="4592" width="10.28515625" style="57" customWidth="1"/>
    <col min="4593" max="4593" width="0" style="57" hidden="1" customWidth="1"/>
    <col min="4594" max="4594" width="19.5703125" style="57" customWidth="1"/>
    <col min="4595" max="4595" width="11.7109375" style="57" customWidth="1"/>
    <col min="4596" max="4596" width="48.42578125" style="57" customWidth="1"/>
    <col min="4597" max="4597" width="13.140625" style="57" customWidth="1"/>
    <col min="4598" max="4598" width="12.7109375" style="57" customWidth="1"/>
    <col min="4599" max="4599" width="11.42578125" style="57" customWidth="1"/>
    <col min="4600" max="4600" width="10.85546875" style="57" customWidth="1"/>
    <col min="4601" max="4601" width="7.85546875" style="57" customWidth="1"/>
    <col min="4602" max="4602" width="9.5703125" style="57" customWidth="1"/>
    <col min="4603" max="4603" width="9" style="57" customWidth="1"/>
    <col min="4604" max="4604" width="0" style="57" hidden="1" customWidth="1"/>
    <col min="4605" max="4605" width="10.5703125" style="57" customWidth="1"/>
    <col min="4606" max="4606" width="9.5703125" style="57" customWidth="1"/>
    <col min="4607" max="4607" width="10" style="57" customWidth="1"/>
    <col min="4608" max="4608" width="9.28515625" style="57" customWidth="1"/>
    <col min="4609" max="4609" width="11.5703125" style="57" customWidth="1"/>
    <col min="4610" max="4610" width="0" style="57" hidden="1" customWidth="1"/>
    <col min="4611" max="4846" width="7.85546875" style="57"/>
    <col min="4847" max="4847" width="3.28515625" style="57" customWidth="1"/>
    <col min="4848" max="4848" width="10.28515625" style="57" customWidth="1"/>
    <col min="4849" max="4849" width="0" style="57" hidden="1" customWidth="1"/>
    <col min="4850" max="4850" width="19.5703125" style="57" customWidth="1"/>
    <col min="4851" max="4851" width="11.7109375" style="57" customWidth="1"/>
    <col min="4852" max="4852" width="48.42578125" style="57" customWidth="1"/>
    <col min="4853" max="4853" width="13.140625" style="57" customWidth="1"/>
    <col min="4854" max="4854" width="12.7109375" style="57" customWidth="1"/>
    <col min="4855" max="4855" width="11.42578125" style="57" customWidth="1"/>
    <col min="4856" max="4856" width="10.85546875" style="57" customWidth="1"/>
    <col min="4857" max="4857" width="7.85546875" style="57" customWidth="1"/>
    <col min="4858" max="4858" width="9.5703125" style="57" customWidth="1"/>
    <col min="4859" max="4859" width="9" style="57" customWidth="1"/>
    <col min="4860" max="4860" width="0" style="57" hidden="1" customWidth="1"/>
    <col min="4861" max="4861" width="10.5703125" style="57" customWidth="1"/>
    <col min="4862" max="4862" width="9.5703125" style="57" customWidth="1"/>
    <col min="4863" max="4863" width="10" style="57" customWidth="1"/>
    <col min="4864" max="4864" width="9.28515625" style="57" customWidth="1"/>
    <col min="4865" max="4865" width="11.5703125" style="57" customWidth="1"/>
    <col min="4866" max="4866" width="0" style="57" hidden="1" customWidth="1"/>
    <col min="4867" max="5102" width="7.85546875" style="57"/>
    <col min="5103" max="5103" width="3.28515625" style="57" customWidth="1"/>
    <col min="5104" max="5104" width="10.28515625" style="57" customWidth="1"/>
    <col min="5105" max="5105" width="0" style="57" hidden="1" customWidth="1"/>
    <col min="5106" max="5106" width="19.5703125" style="57" customWidth="1"/>
    <col min="5107" max="5107" width="11.7109375" style="57" customWidth="1"/>
    <col min="5108" max="5108" width="48.42578125" style="57" customWidth="1"/>
    <col min="5109" max="5109" width="13.140625" style="57" customWidth="1"/>
    <col min="5110" max="5110" width="12.7109375" style="57" customWidth="1"/>
    <col min="5111" max="5111" width="11.42578125" style="57" customWidth="1"/>
    <col min="5112" max="5112" width="10.85546875" style="57" customWidth="1"/>
    <col min="5113" max="5113" width="7.85546875" style="57" customWidth="1"/>
    <col min="5114" max="5114" width="9.5703125" style="57" customWidth="1"/>
    <col min="5115" max="5115" width="9" style="57" customWidth="1"/>
    <col min="5116" max="5116" width="0" style="57" hidden="1" customWidth="1"/>
    <col min="5117" max="5117" width="10.5703125" style="57" customWidth="1"/>
    <col min="5118" max="5118" width="9.5703125" style="57" customWidth="1"/>
    <col min="5119" max="5119" width="10" style="57" customWidth="1"/>
    <col min="5120" max="5120" width="9.28515625" style="57" customWidth="1"/>
    <col min="5121" max="5121" width="11.5703125" style="57" customWidth="1"/>
    <col min="5122" max="5122" width="0" style="57" hidden="1" customWidth="1"/>
    <col min="5123" max="5358" width="7.85546875" style="57"/>
    <col min="5359" max="5359" width="3.28515625" style="57" customWidth="1"/>
    <col min="5360" max="5360" width="10.28515625" style="57" customWidth="1"/>
    <col min="5361" max="5361" width="0" style="57" hidden="1" customWidth="1"/>
    <col min="5362" max="5362" width="19.5703125" style="57" customWidth="1"/>
    <col min="5363" max="5363" width="11.7109375" style="57" customWidth="1"/>
    <col min="5364" max="5364" width="48.42578125" style="57" customWidth="1"/>
    <col min="5365" max="5365" width="13.140625" style="57" customWidth="1"/>
    <col min="5366" max="5366" width="12.7109375" style="57" customWidth="1"/>
    <col min="5367" max="5367" width="11.42578125" style="57" customWidth="1"/>
    <col min="5368" max="5368" width="10.85546875" style="57" customWidth="1"/>
    <col min="5369" max="5369" width="7.85546875" style="57" customWidth="1"/>
    <col min="5370" max="5370" width="9.5703125" style="57" customWidth="1"/>
    <col min="5371" max="5371" width="9" style="57" customWidth="1"/>
    <col min="5372" max="5372" width="0" style="57" hidden="1" customWidth="1"/>
    <col min="5373" max="5373" width="10.5703125" style="57" customWidth="1"/>
    <col min="5374" max="5374" width="9.5703125" style="57" customWidth="1"/>
    <col min="5375" max="5375" width="10" style="57" customWidth="1"/>
    <col min="5376" max="5376" width="9.28515625" style="57" customWidth="1"/>
    <col min="5377" max="5377" width="11.5703125" style="57" customWidth="1"/>
    <col min="5378" max="5378" width="0" style="57" hidden="1" customWidth="1"/>
    <col min="5379" max="5614" width="7.85546875" style="57"/>
    <col min="5615" max="5615" width="3.28515625" style="57" customWidth="1"/>
    <col min="5616" max="5616" width="10.28515625" style="57" customWidth="1"/>
    <col min="5617" max="5617" width="0" style="57" hidden="1" customWidth="1"/>
    <col min="5618" max="5618" width="19.5703125" style="57" customWidth="1"/>
    <col min="5619" max="5619" width="11.7109375" style="57" customWidth="1"/>
    <col min="5620" max="5620" width="48.42578125" style="57" customWidth="1"/>
    <col min="5621" max="5621" width="13.140625" style="57" customWidth="1"/>
    <col min="5622" max="5622" width="12.7109375" style="57" customWidth="1"/>
    <col min="5623" max="5623" width="11.42578125" style="57" customWidth="1"/>
    <col min="5624" max="5624" width="10.85546875" style="57" customWidth="1"/>
    <col min="5625" max="5625" width="7.85546875" style="57" customWidth="1"/>
    <col min="5626" max="5626" width="9.5703125" style="57" customWidth="1"/>
    <col min="5627" max="5627" width="9" style="57" customWidth="1"/>
    <col min="5628" max="5628" width="0" style="57" hidden="1" customWidth="1"/>
    <col min="5629" max="5629" width="10.5703125" style="57" customWidth="1"/>
    <col min="5630" max="5630" width="9.5703125" style="57" customWidth="1"/>
    <col min="5631" max="5631" width="10" style="57" customWidth="1"/>
    <col min="5632" max="5632" width="9.28515625" style="57" customWidth="1"/>
    <col min="5633" max="5633" width="11.5703125" style="57" customWidth="1"/>
    <col min="5634" max="5634" width="0" style="57" hidden="1" customWidth="1"/>
    <col min="5635" max="5870" width="7.85546875" style="57"/>
    <col min="5871" max="5871" width="3.28515625" style="57" customWidth="1"/>
    <col min="5872" max="5872" width="10.28515625" style="57" customWidth="1"/>
    <col min="5873" max="5873" width="0" style="57" hidden="1" customWidth="1"/>
    <col min="5874" max="5874" width="19.5703125" style="57" customWidth="1"/>
    <col min="5875" max="5875" width="11.7109375" style="57" customWidth="1"/>
    <col min="5876" max="5876" width="48.42578125" style="57" customWidth="1"/>
    <col min="5877" max="5877" width="13.140625" style="57" customWidth="1"/>
    <col min="5878" max="5878" width="12.7109375" style="57" customWidth="1"/>
    <col min="5879" max="5879" width="11.42578125" style="57" customWidth="1"/>
    <col min="5880" max="5880" width="10.85546875" style="57" customWidth="1"/>
    <col min="5881" max="5881" width="7.85546875" style="57" customWidth="1"/>
    <col min="5882" max="5882" width="9.5703125" style="57" customWidth="1"/>
    <col min="5883" max="5883" width="9" style="57" customWidth="1"/>
    <col min="5884" max="5884" width="0" style="57" hidden="1" customWidth="1"/>
    <col min="5885" max="5885" width="10.5703125" style="57" customWidth="1"/>
    <col min="5886" max="5886" width="9.5703125" style="57" customWidth="1"/>
    <col min="5887" max="5887" width="10" style="57" customWidth="1"/>
    <col min="5888" max="5888" width="9.28515625" style="57" customWidth="1"/>
    <col min="5889" max="5889" width="11.5703125" style="57" customWidth="1"/>
    <col min="5890" max="5890" width="0" style="57" hidden="1" customWidth="1"/>
    <col min="5891" max="6126" width="7.85546875" style="57"/>
    <col min="6127" max="6127" width="3.28515625" style="57" customWidth="1"/>
    <col min="6128" max="6128" width="10.28515625" style="57" customWidth="1"/>
    <col min="6129" max="6129" width="0" style="57" hidden="1" customWidth="1"/>
    <col min="6130" max="6130" width="19.5703125" style="57" customWidth="1"/>
    <col min="6131" max="6131" width="11.7109375" style="57" customWidth="1"/>
    <col min="6132" max="6132" width="48.42578125" style="57" customWidth="1"/>
    <col min="6133" max="6133" width="13.140625" style="57" customWidth="1"/>
    <col min="6134" max="6134" width="12.7109375" style="57" customWidth="1"/>
    <col min="6135" max="6135" width="11.42578125" style="57" customWidth="1"/>
    <col min="6136" max="6136" width="10.85546875" style="57" customWidth="1"/>
    <col min="6137" max="6137" width="7.85546875" style="57" customWidth="1"/>
    <col min="6138" max="6138" width="9.5703125" style="57" customWidth="1"/>
    <col min="6139" max="6139" width="9" style="57" customWidth="1"/>
    <col min="6140" max="6140" width="0" style="57" hidden="1" customWidth="1"/>
    <col min="6141" max="6141" width="10.5703125" style="57" customWidth="1"/>
    <col min="6142" max="6142" width="9.5703125" style="57" customWidth="1"/>
    <col min="6143" max="6143" width="10" style="57" customWidth="1"/>
    <col min="6144" max="6144" width="9.28515625" style="57" customWidth="1"/>
    <col min="6145" max="6145" width="11.5703125" style="57" customWidth="1"/>
    <col min="6146" max="6146" width="0" style="57" hidden="1" customWidth="1"/>
    <col min="6147" max="6382" width="7.85546875" style="57"/>
    <col min="6383" max="6383" width="3.28515625" style="57" customWidth="1"/>
    <col min="6384" max="6384" width="10.28515625" style="57" customWidth="1"/>
    <col min="6385" max="6385" width="0" style="57" hidden="1" customWidth="1"/>
    <col min="6386" max="6386" width="19.5703125" style="57" customWidth="1"/>
    <col min="6387" max="6387" width="11.7109375" style="57" customWidth="1"/>
    <col min="6388" max="6388" width="48.42578125" style="57" customWidth="1"/>
    <col min="6389" max="6389" width="13.140625" style="57" customWidth="1"/>
    <col min="6390" max="6390" width="12.7109375" style="57" customWidth="1"/>
    <col min="6391" max="6391" width="11.42578125" style="57" customWidth="1"/>
    <col min="6392" max="6392" width="10.85546875" style="57" customWidth="1"/>
    <col min="6393" max="6393" width="7.85546875" style="57" customWidth="1"/>
    <col min="6394" max="6394" width="9.5703125" style="57" customWidth="1"/>
    <col min="6395" max="6395" width="9" style="57" customWidth="1"/>
    <col min="6396" max="6396" width="0" style="57" hidden="1" customWidth="1"/>
    <col min="6397" max="6397" width="10.5703125" style="57" customWidth="1"/>
    <col min="6398" max="6398" width="9.5703125" style="57" customWidth="1"/>
    <col min="6399" max="6399" width="10" style="57" customWidth="1"/>
    <col min="6400" max="6400" width="9.28515625" style="57" customWidth="1"/>
    <col min="6401" max="6401" width="11.5703125" style="57" customWidth="1"/>
    <col min="6402" max="6402" width="0" style="57" hidden="1" customWidth="1"/>
    <col min="6403" max="6638" width="7.85546875" style="57"/>
    <col min="6639" max="6639" width="3.28515625" style="57" customWidth="1"/>
    <col min="6640" max="6640" width="10.28515625" style="57" customWidth="1"/>
    <col min="6641" max="6641" width="0" style="57" hidden="1" customWidth="1"/>
    <col min="6642" max="6642" width="19.5703125" style="57" customWidth="1"/>
    <col min="6643" max="6643" width="11.7109375" style="57" customWidth="1"/>
    <col min="6644" max="6644" width="48.42578125" style="57" customWidth="1"/>
    <col min="6645" max="6645" width="13.140625" style="57" customWidth="1"/>
    <col min="6646" max="6646" width="12.7109375" style="57" customWidth="1"/>
    <col min="6647" max="6647" width="11.42578125" style="57" customWidth="1"/>
    <col min="6648" max="6648" width="10.85546875" style="57" customWidth="1"/>
    <col min="6649" max="6649" width="7.85546875" style="57" customWidth="1"/>
    <col min="6650" max="6650" width="9.5703125" style="57" customWidth="1"/>
    <col min="6651" max="6651" width="9" style="57" customWidth="1"/>
    <col min="6652" max="6652" width="0" style="57" hidden="1" customWidth="1"/>
    <col min="6653" max="6653" width="10.5703125" style="57" customWidth="1"/>
    <col min="6654" max="6654" width="9.5703125" style="57" customWidth="1"/>
    <col min="6655" max="6655" width="10" style="57" customWidth="1"/>
    <col min="6656" max="6656" width="9.28515625" style="57" customWidth="1"/>
    <col min="6657" max="6657" width="11.5703125" style="57" customWidth="1"/>
    <col min="6658" max="6658" width="0" style="57" hidden="1" customWidth="1"/>
    <col min="6659" max="6894" width="7.85546875" style="57"/>
    <col min="6895" max="6895" width="3.28515625" style="57" customWidth="1"/>
    <col min="6896" max="6896" width="10.28515625" style="57" customWidth="1"/>
    <col min="6897" max="6897" width="0" style="57" hidden="1" customWidth="1"/>
    <col min="6898" max="6898" width="19.5703125" style="57" customWidth="1"/>
    <col min="6899" max="6899" width="11.7109375" style="57" customWidth="1"/>
    <col min="6900" max="6900" width="48.42578125" style="57" customWidth="1"/>
    <col min="6901" max="6901" width="13.140625" style="57" customWidth="1"/>
    <col min="6902" max="6902" width="12.7109375" style="57" customWidth="1"/>
    <col min="6903" max="6903" width="11.42578125" style="57" customWidth="1"/>
    <col min="6904" max="6904" width="10.85546875" style="57" customWidth="1"/>
    <col min="6905" max="6905" width="7.85546875" style="57" customWidth="1"/>
    <col min="6906" max="6906" width="9.5703125" style="57" customWidth="1"/>
    <col min="6907" max="6907" width="9" style="57" customWidth="1"/>
    <col min="6908" max="6908" width="0" style="57" hidden="1" customWidth="1"/>
    <col min="6909" max="6909" width="10.5703125" style="57" customWidth="1"/>
    <col min="6910" max="6910" width="9.5703125" style="57" customWidth="1"/>
    <col min="6911" max="6911" width="10" style="57" customWidth="1"/>
    <col min="6912" max="6912" width="9.28515625" style="57" customWidth="1"/>
    <col min="6913" max="6913" width="11.5703125" style="57" customWidth="1"/>
    <col min="6914" max="6914" width="0" style="57" hidden="1" customWidth="1"/>
    <col min="6915" max="7150" width="7.85546875" style="57"/>
    <col min="7151" max="7151" width="3.28515625" style="57" customWidth="1"/>
    <col min="7152" max="7152" width="10.28515625" style="57" customWidth="1"/>
    <col min="7153" max="7153" width="0" style="57" hidden="1" customWidth="1"/>
    <col min="7154" max="7154" width="19.5703125" style="57" customWidth="1"/>
    <col min="7155" max="7155" width="11.7109375" style="57" customWidth="1"/>
    <col min="7156" max="7156" width="48.42578125" style="57" customWidth="1"/>
    <col min="7157" max="7157" width="13.140625" style="57" customWidth="1"/>
    <col min="7158" max="7158" width="12.7109375" style="57" customWidth="1"/>
    <col min="7159" max="7159" width="11.42578125" style="57" customWidth="1"/>
    <col min="7160" max="7160" width="10.85546875" style="57" customWidth="1"/>
    <col min="7161" max="7161" width="7.85546875" style="57" customWidth="1"/>
    <col min="7162" max="7162" width="9.5703125" style="57" customWidth="1"/>
    <col min="7163" max="7163" width="9" style="57" customWidth="1"/>
    <col min="7164" max="7164" width="0" style="57" hidden="1" customWidth="1"/>
    <col min="7165" max="7165" width="10.5703125" style="57" customWidth="1"/>
    <col min="7166" max="7166" width="9.5703125" style="57" customWidth="1"/>
    <col min="7167" max="7167" width="10" style="57" customWidth="1"/>
    <col min="7168" max="7168" width="9.28515625" style="57" customWidth="1"/>
    <col min="7169" max="7169" width="11.5703125" style="57" customWidth="1"/>
    <col min="7170" max="7170" width="0" style="57" hidden="1" customWidth="1"/>
    <col min="7171" max="7406" width="7.85546875" style="57"/>
    <col min="7407" max="7407" width="3.28515625" style="57" customWidth="1"/>
    <col min="7408" max="7408" width="10.28515625" style="57" customWidth="1"/>
    <col min="7409" max="7409" width="0" style="57" hidden="1" customWidth="1"/>
    <col min="7410" max="7410" width="19.5703125" style="57" customWidth="1"/>
    <col min="7411" max="7411" width="11.7109375" style="57" customWidth="1"/>
    <col min="7412" max="7412" width="48.42578125" style="57" customWidth="1"/>
    <col min="7413" max="7413" width="13.140625" style="57" customWidth="1"/>
    <col min="7414" max="7414" width="12.7109375" style="57" customWidth="1"/>
    <col min="7415" max="7415" width="11.42578125" style="57" customWidth="1"/>
    <col min="7416" max="7416" width="10.85546875" style="57" customWidth="1"/>
    <col min="7417" max="7417" width="7.85546875" style="57" customWidth="1"/>
    <col min="7418" max="7418" width="9.5703125" style="57" customWidth="1"/>
    <col min="7419" max="7419" width="9" style="57" customWidth="1"/>
    <col min="7420" max="7420" width="0" style="57" hidden="1" customWidth="1"/>
    <col min="7421" max="7421" width="10.5703125" style="57" customWidth="1"/>
    <col min="7422" max="7422" width="9.5703125" style="57" customWidth="1"/>
    <col min="7423" max="7423" width="10" style="57" customWidth="1"/>
    <col min="7424" max="7424" width="9.28515625" style="57" customWidth="1"/>
    <col min="7425" max="7425" width="11.5703125" style="57" customWidth="1"/>
    <col min="7426" max="7426" width="0" style="57" hidden="1" customWidth="1"/>
    <col min="7427" max="7662" width="7.85546875" style="57"/>
    <col min="7663" max="7663" width="3.28515625" style="57" customWidth="1"/>
    <col min="7664" max="7664" width="10.28515625" style="57" customWidth="1"/>
    <col min="7665" max="7665" width="0" style="57" hidden="1" customWidth="1"/>
    <col min="7666" max="7666" width="19.5703125" style="57" customWidth="1"/>
    <col min="7667" max="7667" width="11.7109375" style="57" customWidth="1"/>
    <col min="7668" max="7668" width="48.42578125" style="57" customWidth="1"/>
    <col min="7669" max="7669" width="13.140625" style="57" customWidth="1"/>
    <col min="7670" max="7670" width="12.7109375" style="57" customWidth="1"/>
    <col min="7671" max="7671" width="11.42578125" style="57" customWidth="1"/>
    <col min="7672" max="7672" width="10.85546875" style="57" customWidth="1"/>
    <col min="7673" max="7673" width="7.85546875" style="57" customWidth="1"/>
    <col min="7674" max="7674" width="9.5703125" style="57" customWidth="1"/>
    <col min="7675" max="7675" width="9" style="57" customWidth="1"/>
    <col min="7676" max="7676" width="0" style="57" hidden="1" customWidth="1"/>
    <col min="7677" max="7677" width="10.5703125" style="57" customWidth="1"/>
    <col min="7678" max="7678" width="9.5703125" style="57" customWidth="1"/>
    <col min="7679" max="7679" width="10" style="57" customWidth="1"/>
    <col min="7680" max="7680" width="9.28515625" style="57" customWidth="1"/>
    <col min="7681" max="7681" width="11.5703125" style="57" customWidth="1"/>
    <col min="7682" max="7682" width="0" style="57" hidden="1" customWidth="1"/>
    <col min="7683" max="7918" width="7.85546875" style="57"/>
    <col min="7919" max="7919" width="3.28515625" style="57" customWidth="1"/>
    <col min="7920" max="7920" width="10.28515625" style="57" customWidth="1"/>
    <col min="7921" max="7921" width="0" style="57" hidden="1" customWidth="1"/>
    <col min="7922" max="7922" width="19.5703125" style="57" customWidth="1"/>
    <col min="7923" max="7923" width="11.7109375" style="57" customWidth="1"/>
    <col min="7924" max="7924" width="48.42578125" style="57" customWidth="1"/>
    <col min="7925" max="7925" width="13.140625" style="57" customWidth="1"/>
    <col min="7926" max="7926" width="12.7109375" style="57" customWidth="1"/>
    <col min="7927" max="7927" width="11.42578125" style="57" customWidth="1"/>
    <col min="7928" max="7928" width="10.85546875" style="57" customWidth="1"/>
    <col min="7929" max="7929" width="7.85546875" style="57" customWidth="1"/>
    <col min="7930" max="7930" width="9.5703125" style="57" customWidth="1"/>
    <col min="7931" max="7931" width="9" style="57" customWidth="1"/>
    <col min="7932" max="7932" width="0" style="57" hidden="1" customWidth="1"/>
    <col min="7933" max="7933" width="10.5703125" style="57" customWidth="1"/>
    <col min="7934" max="7934" width="9.5703125" style="57" customWidth="1"/>
    <col min="7935" max="7935" width="10" style="57" customWidth="1"/>
    <col min="7936" max="7936" width="9.28515625" style="57" customWidth="1"/>
    <col min="7937" max="7937" width="11.5703125" style="57" customWidth="1"/>
    <col min="7938" max="7938" width="0" style="57" hidden="1" customWidth="1"/>
    <col min="7939" max="8174" width="7.85546875" style="57"/>
    <col min="8175" max="8175" width="3.28515625" style="57" customWidth="1"/>
    <col min="8176" max="8176" width="10.28515625" style="57" customWidth="1"/>
    <col min="8177" max="8177" width="0" style="57" hidden="1" customWidth="1"/>
    <col min="8178" max="8178" width="19.5703125" style="57" customWidth="1"/>
    <col min="8179" max="8179" width="11.7109375" style="57" customWidth="1"/>
    <col min="8180" max="8180" width="48.42578125" style="57" customWidth="1"/>
    <col min="8181" max="8181" width="13.140625" style="57" customWidth="1"/>
    <col min="8182" max="8182" width="12.7109375" style="57" customWidth="1"/>
    <col min="8183" max="8183" width="11.42578125" style="57" customWidth="1"/>
    <col min="8184" max="8184" width="10.85546875" style="57" customWidth="1"/>
    <col min="8185" max="8185" width="7.85546875" style="57" customWidth="1"/>
    <col min="8186" max="8186" width="9.5703125" style="57" customWidth="1"/>
    <col min="8187" max="8187" width="9" style="57" customWidth="1"/>
    <col min="8188" max="8188" width="0" style="57" hidden="1" customWidth="1"/>
    <col min="8189" max="8189" width="10.5703125" style="57" customWidth="1"/>
    <col min="8190" max="8190" width="9.5703125" style="57" customWidth="1"/>
    <col min="8191" max="8191" width="10" style="57" customWidth="1"/>
    <col min="8192" max="8192" width="9.28515625" style="57" customWidth="1"/>
    <col min="8193" max="8193" width="11.5703125" style="57" customWidth="1"/>
    <col min="8194" max="8194" width="0" style="57" hidden="1" customWidth="1"/>
    <col min="8195" max="8430" width="7.85546875" style="57"/>
    <col min="8431" max="8431" width="3.28515625" style="57" customWidth="1"/>
    <col min="8432" max="8432" width="10.28515625" style="57" customWidth="1"/>
    <col min="8433" max="8433" width="0" style="57" hidden="1" customWidth="1"/>
    <col min="8434" max="8434" width="19.5703125" style="57" customWidth="1"/>
    <col min="8435" max="8435" width="11.7109375" style="57" customWidth="1"/>
    <col min="8436" max="8436" width="48.42578125" style="57" customWidth="1"/>
    <col min="8437" max="8437" width="13.140625" style="57" customWidth="1"/>
    <col min="8438" max="8438" width="12.7109375" style="57" customWidth="1"/>
    <col min="8439" max="8439" width="11.42578125" style="57" customWidth="1"/>
    <col min="8440" max="8440" width="10.85546875" style="57" customWidth="1"/>
    <col min="8441" max="8441" width="7.85546875" style="57" customWidth="1"/>
    <col min="8442" max="8442" width="9.5703125" style="57" customWidth="1"/>
    <col min="8443" max="8443" width="9" style="57" customWidth="1"/>
    <col min="8444" max="8444" width="0" style="57" hidden="1" customWidth="1"/>
    <col min="8445" max="8445" width="10.5703125" style="57" customWidth="1"/>
    <col min="8446" max="8446" width="9.5703125" style="57" customWidth="1"/>
    <col min="8447" max="8447" width="10" style="57" customWidth="1"/>
    <col min="8448" max="8448" width="9.28515625" style="57" customWidth="1"/>
    <col min="8449" max="8449" width="11.5703125" style="57" customWidth="1"/>
    <col min="8450" max="8450" width="0" style="57" hidden="1" customWidth="1"/>
    <col min="8451" max="8686" width="7.85546875" style="57"/>
    <col min="8687" max="8687" width="3.28515625" style="57" customWidth="1"/>
    <col min="8688" max="8688" width="10.28515625" style="57" customWidth="1"/>
    <col min="8689" max="8689" width="0" style="57" hidden="1" customWidth="1"/>
    <col min="8690" max="8690" width="19.5703125" style="57" customWidth="1"/>
    <col min="8691" max="8691" width="11.7109375" style="57" customWidth="1"/>
    <col min="8692" max="8692" width="48.42578125" style="57" customWidth="1"/>
    <col min="8693" max="8693" width="13.140625" style="57" customWidth="1"/>
    <col min="8694" max="8694" width="12.7109375" style="57" customWidth="1"/>
    <col min="8695" max="8695" width="11.42578125" style="57" customWidth="1"/>
    <col min="8696" max="8696" width="10.85546875" style="57" customWidth="1"/>
    <col min="8697" max="8697" width="7.85546875" style="57" customWidth="1"/>
    <col min="8698" max="8698" width="9.5703125" style="57" customWidth="1"/>
    <col min="8699" max="8699" width="9" style="57" customWidth="1"/>
    <col min="8700" max="8700" width="0" style="57" hidden="1" customWidth="1"/>
    <col min="8701" max="8701" width="10.5703125" style="57" customWidth="1"/>
    <col min="8702" max="8702" width="9.5703125" style="57" customWidth="1"/>
    <col min="8703" max="8703" width="10" style="57" customWidth="1"/>
    <col min="8704" max="8704" width="9.28515625" style="57" customWidth="1"/>
    <col min="8705" max="8705" width="11.5703125" style="57" customWidth="1"/>
    <col min="8706" max="8706" width="0" style="57" hidden="1" customWidth="1"/>
    <col min="8707" max="8942" width="7.85546875" style="57"/>
    <col min="8943" max="8943" width="3.28515625" style="57" customWidth="1"/>
    <col min="8944" max="8944" width="10.28515625" style="57" customWidth="1"/>
    <col min="8945" max="8945" width="0" style="57" hidden="1" customWidth="1"/>
    <col min="8946" max="8946" width="19.5703125" style="57" customWidth="1"/>
    <col min="8947" max="8947" width="11.7109375" style="57" customWidth="1"/>
    <col min="8948" max="8948" width="48.42578125" style="57" customWidth="1"/>
    <col min="8949" max="8949" width="13.140625" style="57" customWidth="1"/>
    <col min="8950" max="8950" width="12.7109375" style="57" customWidth="1"/>
    <col min="8951" max="8951" width="11.42578125" style="57" customWidth="1"/>
    <col min="8952" max="8952" width="10.85546875" style="57" customWidth="1"/>
    <col min="8953" max="8953" width="7.85546875" style="57" customWidth="1"/>
    <col min="8954" max="8954" width="9.5703125" style="57" customWidth="1"/>
    <col min="8955" max="8955" width="9" style="57" customWidth="1"/>
    <col min="8956" max="8956" width="0" style="57" hidden="1" customWidth="1"/>
    <col min="8957" max="8957" width="10.5703125" style="57" customWidth="1"/>
    <col min="8958" max="8958" width="9.5703125" style="57" customWidth="1"/>
    <col min="8959" max="8959" width="10" style="57" customWidth="1"/>
    <col min="8960" max="8960" width="9.28515625" style="57" customWidth="1"/>
    <col min="8961" max="8961" width="11.5703125" style="57" customWidth="1"/>
    <col min="8962" max="8962" width="0" style="57" hidden="1" customWidth="1"/>
    <col min="8963" max="9198" width="7.85546875" style="57"/>
    <col min="9199" max="9199" width="3.28515625" style="57" customWidth="1"/>
    <col min="9200" max="9200" width="10.28515625" style="57" customWidth="1"/>
    <col min="9201" max="9201" width="0" style="57" hidden="1" customWidth="1"/>
    <col min="9202" max="9202" width="19.5703125" style="57" customWidth="1"/>
    <col min="9203" max="9203" width="11.7109375" style="57" customWidth="1"/>
    <col min="9204" max="9204" width="48.42578125" style="57" customWidth="1"/>
    <col min="9205" max="9205" width="13.140625" style="57" customWidth="1"/>
    <col min="9206" max="9206" width="12.7109375" style="57" customWidth="1"/>
    <col min="9207" max="9207" width="11.42578125" style="57" customWidth="1"/>
    <col min="9208" max="9208" width="10.85546875" style="57" customWidth="1"/>
    <col min="9209" max="9209" width="7.85546875" style="57" customWidth="1"/>
    <col min="9210" max="9210" width="9.5703125" style="57" customWidth="1"/>
    <col min="9211" max="9211" width="9" style="57" customWidth="1"/>
    <col min="9212" max="9212" width="0" style="57" hidden="1" customWidth="1"/>
    <col min="9213" max="9213" width="10.5703125" style="57" customWidth="1"/>
    <col min="9214" max="9214" width="9.5703125" style="57" customWidth="1"/>
    <col min="9215" max="9215" width="10" style="57" customWidth="1"/>
    <col min="9216" max="9216" width="9.28515625" style="57" customWidth="1"/>
    <col min="9217" max="9217" width="11.5703125" style="57" customWidth="1"/>
    <col min="9218" max="9218" width="0" style="57" hidden="1" customWidth="1"/>
    <col min="9219" max="9454" width="7.85546875" style="57"/>
    <col min="9455" max="9455" width="3.28515625" style="57" customWidth="1"/>
    <col min="9456" max="9456" width="10.28515625" style="57" customWidth="1"/>
    <col min="9457" max="9457" width="0" style="57" hidden="1" customWidth="1"/>
    <col min="9458" max="9458" width="19.5703125" style="57" customWidth="1"/>
    <col min="9459" max="9459" width="11.7109375" style="57" customWidth="1"/>
    <col min="9460" max="9460" width="48.42578125" style="57" customWidth="1"/>
    <col min="9461" max="9461" width="13.140625" style="57" customWidth="1"/>
    <col min="9462" max="9462" width="12.7109375" style="57" customWidth="1"/>
    <col min="9463" max="9463" width="11.42578125" style="57" customWidth="1"/>
    <col min="9464" max="9464" width="10.85546875" style="57" customWidth="1"/>
    <col min="9465" max="9465" width="7.85546875" style="57" customWidth="1"/>
    <col min="9466" max="9466" width="9.5703125" style="57" customWidth="1"/>
    <col min="9467" max="9467" width="9" style="57" customWidth="1"/>
    <col min="9468" max="9468" width="0" style="57" hidden="1" customWidth="1"/>
    <col min="9469" max="9469" width="10.5703125" style="57" customWidth="1"/>
    <col min="9470" max="9470" width="9.5703125" style="57" customWidth="1"/>
    <col min="9471" max="9471" width="10" style="57" customWidth="1"/>
    <col min="9472" max="9472" width="9.28515625" style="57" customWidth="1"/>
    <col min="9473" max="9473" width="11.5703125" style="57" customWidth="1"/>
    <col min="9474" max="9474" width="0" style="57" hidden="1" customWidth="1"/>
    <col min="9475" max="9710" width="7.85546875" style="57"/>
    <col min="9711" max="9711" width="3.28515625" style="57" customWidth="1"/>
    <col min="9712" max="9712" width="10.28515625" style="57" customWidth="1"/>
    <col min="9713" max="9713" width="0" style="57" hidden="1" customWidth="1"/>
    <col min="9714" max="9714" width="19.5703125" style="57" customWidth="1"/>
    <col min="9715" max="9715" width="11.7109375" style="57" customWidth="1"/>
    <col min="9716" max="9716" width="48.42578125" style="57" customWidth="1"/>
    <col min="9717" max="9717" width="13.140625" style="57" customWidth="1"/>
    <col min="9718" max="9718" width="12.7109375" style="57" customWidth="1"/>
    <col min="9719" max="9719" width="11.42578125" style="57" customWidth="1"/>
    <col min="9720" max="9720" width="10.85546875" style="57" customWidth="1"/>
    <col min="9721" max="9721" width="7.85546875" style="57" customWidth="1"/>
    <col min="9722" max="9722" width="9.5703125" style="57" customWidth="1"/>
    <col min="9723" max="9723" width="9" style="57" customWidth="1"/>
    <col min="9724" max="9724" width="0" style="57" hidden="1" customWidth="1"/>
    <col min="9725" max="9725" width="10.5703125" style="57" customWidth="1"/>
    <col min="9726" max="9726" width="9.5703125" style="57" customWidth="1"/>
    <col min="9727" max="9727" width="10" style="57" customWidth="1"/>
    <col min="9728" max="9728" width="9.28515625" style="57" customWidth="1"/>
    <col min="9729" max="9729" width="11.5703125" style="57" customWidth="1"/>
    <col min="9730" max="9730" width="0" style="57" hidden="1" customWidth="1"/>
    <col min="9731" max="9966" width="7.85546875" style="57"/>
    <col min="9967" max="9967" width="3.28515625" style="57" customWidth="1"/>
    <col min="9968" max="9968" width="10.28515625" style="57" customWidth="1"/>
    <col min="9969" max="9969" width="0" style="57" hidden="1" customWidth="1"/>
    <col min="9970" max="9970" width="19.5703125" style="57" customWidth="1"/>
    <col min="9971" max="9971" width="11.7109375" style="57" customWidth="1"/>
    <col min="9972" max="9972" width="48.42578125" style="57" customWidth="1"/>
    <col min="9973" max="9973" width="13.140625" style="57" customWidth="1"/>
    <col min="9974" max="9974" width="12.7109375" style="57" customWidth="1"/>
    <col min="9975" max="9975" width="11.42578125" style="57" customWidth="1"/>
    <col min="9976" max="9976" width="10.85546875" style="57" customWidth="1"/>
    <col min="9977" max="9977" width="7.85546875" style="57" customWidth="1"/>
    <col min="9978" max="9978" width="9.5703125" style="57" customWidth="1"/>
    <col min="9979" max="9979" width="9" style="57" customWidth="1"/>
    <col min="9980" max="9980" width="0" style="57" hidden="1" customWidth="1"/>
    <col min="9981" max="9981" width="10.5703125" style="57" customWidth="1"/>
    <col min="9982" max="9982" width="9.5703125" style="57" customWidth="1"/>
    <col min="9983" max="9983" width="10" style="57" customWidth="1"/>
    <col min="9984" max="9984" width="9.28515625" style="57" customWidth="1"/>
    <col min="9985" max="9985" width="11.5703125" style="57" customWidth="1"/>
    <col min="9986" max="9986" width="0" style="57" hidden="1" customWidth="1"/>
    <col min="9987" max="10222" width="7.85546875" style="57"/>
    <col min="10223" max="10223" width="3.28515625" style="57" customWidth="1"/>
    <col min="10224" max="10224" width="10.28515625" style="57" customWidth="1"/>
    <col min="10225" max="10225" width="0" style="57" hidden="1" customWidth="1"/>
    <col min="10226" max="10226" width="19.5703125" style="57" customWidth="1"/>
    <col min="10227" max="10227" width="11.7109375" style="57" customWidth="1"/>
    <col min="10228" max="10228" width="48.42578125" style="57" customWidth="1"/>
    <col min="10229" max="10229" width="13.140625" style="57" customWidth="1"/>
    <col min="10230" max="10230" width="12.7109375" style="57" customWidth="1"/>
    <col min="10231" max="10231" width="11.42578125" style="57" customWidth="1"/>
    <col min="10232" max="10232" width="10.85546875" style="57" customWidth="1"/>
    <col min="10233" max="10233" width="7.85546875" style="57" customWidth="1"/>
    <col min="10234" max="10234" width="9.5703125" style="57" customWidth="1"/>
    <col min="10235" max="10235" width="9" style="57" customWidth="1"/>
    <col min="10236" max="10236" width="0" style="57" hidden="1" customWidth="1"/>
    <col min="10237" max="10237" width="10.5703125" style="57" customWidth="1"/>
    <col min="10238" max="10238" width="9.5703125" style="57" customWidth="1"/>
    <col min="10239" max="10239" width="10" style="57" customWidth="1"/>
    <col min="10240" max="10240" width="9.28515625" style="57" customWidth="1"/>
    <col min="10241" max="10241" width="11.5703125" style="57" customWidth="1"/>
    <col min="10242" max="10242" width="0" style="57" hidden="1" customWidth="1"/>
    <col min="10243" max="10478" width="7.85546875" style="57"/>
    <col min="10479" max="10479" width="3.28515625" style="57" customWidth="1"/>
    <col min="10480" max="10480" width="10.28515625" style="57" customWidth="1"/>
    <col min="10481" max="10481" width="0" style="57" hidden="1" customWidth="1"/>
    <col min="10482" max="10482" width="19.5703125" style="57" customWidth="1"/>
    <col min="10483" max="10483" width="11.7109375" style="57" customWidth="1"/>
    <col min="10484" max="10484" width="48.42578125" style="57" customWidth="1"/>
    <col min="10485" max="10485" width="13.140625" style="57" customWidth="1"/>
    <col min="10486" max="10486" width="12.7109375" style="57" customWidth="1"/>
    <col min="10487" max="10487" width="11.42578125" style="57" customWidth="1"/>
    <col min="10488" max="10488" width="10.85546875" style="57" customWidth="1"/>
    <col min="10489" max="10489" width="7.85546875" style="57" customWidth="1"/>
    <col min="10490" max="10490" width="9.5703125" style="57" customWidth="1"/>
    <col min="10491" max="10491" width="9" style="57" customWidth="1"/>
    <col min="10492" max="10492" width="0" style="57" hidden="1" customWidth="1"/>
    <col min="10493" max="10493" width="10.5703125" style="57" customWidth="1"/>
    <col min="10494" max="10494" width="9.5703125" style="57" customWidth="1"/>
    <col min="10495" max="10495" width="10" style="57" customWidth="1"/>
    <col min="10496" max="10496" width="9.28515625" style="57" customWidth="1"/>
    <col min="10497" max="10497" width="11.5703125" style="57" customWidth="1"/>
    <col min="10498" max="10498" width="0" style="57" hidden="1" customWidth="1"/>
    <col min="10499" max="10734" width="7.85546875" style="57"/>
    <col min="10735" max="10735" width="3.28515625" style="57" customWidth="1"/>
    <col min="10736" max="10736" width="10.28515625" style="57" customWidth="1"/>
    <col min="10737" max="10737" width="0" style="57" hidden="1" customWidth="1"/>
    <col min="10738" max="10738" width="19.5703125" style="57" customWidth="1"/>
    <col min="10739" max="10739" width="11.7109375" style="57" customWidth="1"/>
    <col min="10740" max="10740" width="48.42578125" style="57" customWidth="1"/>
    <col min="10741" max="10741" width="13.140625" style="57" customWidth="1"/>
    <col min="10742" max="10742" width="12.7109375" style="57" customWidth="1"/>
    <col min="10743" max="10743" width="11.42578125" style="57" customWidth="1"/>
    <col min="10744" max="10744" width="10.85546875" style="57" customWidth="1"/>
    <col min="10745" max="10745" width="7.85546875" style="57" customWidth="1"/>
    <col min="10746" max="10746" width="9.5703125" style="57" customWidth="1"/>
    <col min="10747" max="10747" width="9" style="57" customWidth="1"/>
    <col min="10748" max="10748" width="0" style="57" hidden="1" customWidth="1"/>
    <col min="10749" max="10749" width="10.5703125" style="57" customWidth="1"/>
    <col min="10750" max="10750" width="9.5703125" style="57" customWidth="1"/>
    <col min="10751" max="10751" width="10" style="57" customWidth="1"/>
    <col min="10752" max="10752" width="9.28515625" style="57" customWidth="1"/>
    <col min="10753" max="10753" width="11.5703125" style="57" customWidth="1"/>
    <col min="10754" max="10754" width="0" style="57" hidden="1" customWidth="1"/>
    <col min="10755" max="10990" width="7.85546875" style="57"/>
    <col min="10991" max="10991" width="3.28515625" style="57" customWidth="1"/>
    <col min="10992" max="10992" width="10.28515625" style="57" customWidth="1"/>
    <col min="10993" max="10993" width="0" style="57" hidden="1" customWidth="1"/>
    <col min="10994" max="10994" width="19.5703125" style="57" customWidth="1"/>
    <col min="10995" max="10995" width="11.7109375" style="57" customWidth="1"/>
    <col min="10996" max="10996" width="48.42578125" style="57" customWidth="1"/>
    <col min="10997" max="10997" width="13.140625" style="57" customWidth="1"/>
    <col min="10998" max="10998" width="12.7109375" style="57" customWidth="1"/>
    <col min="10999" max="10999" width="11.42578125" style="57" customWidth="1"/>
    <col min="11000" max="11000" width="10.85546875" style="57" customWidth="1"/>
    <col min="11001" max="11001" width="7.85546875" style="57" customWidth="1"/>
    <col min="11002" max="11002" width="9.5703125" style="57" customWidth="1"/>
    <col min="11003" max="11003" width="9" style="57" customWidth="1"/>
    <col min="11004" max="11004" width="0" style="57" hidden="1" customWidth="1"/>
    <col min="11005" max="11005" width="10.5703125" style="57" customWidth="1"/>
    <col min="11006" max="11006" width="9.5703125" style="57" customWidth="1"/>
    <col min="11007" max="11007" width="10" style="57" customWidth="1"/>
    <col min="11008" max="11008" width="9.28515625" style="57" customWidth="1"/>
    <col min="11009" max="11009" width="11.5703125" style="57" customWidth="1"/>
    <col min="11010" max="11010" width="0" style="57" hidden="1" customWidth="1"/>
    <col min="11011" max="11246" width="7.85546875" style="57"/>
    <col min="11247" max="11247" width="3.28515625" style="57" customWidth="1"/>
    <col min="11248" max="11248" width="10.28515625" style="57" customWidth="1"/>
    <col min="11249" max="11249" width="0" style="57" hidden="1" customWidth="1"/>
    <col min="11250" max="11250" width="19.5703125" style="57" customWidth="1"/>
    <col min="11251" max="11251" width="11.7109375" style="57" customWidth="1"/>
    <col min="11252" max="11252" width="48.42578125" style="57" customWidth="1"/>
    <col min="11253" max="11253" width="13.140625" style="57" customWidth="1"/>
    <col min="11254" max="11254" width="12.7109375" style="57" customWidth="1"/>
    <col min="11255" max="11255" width="11.42578125" style="57" customWidth="1"/>
    <col min="11256" max="11256" width="10.85546875" style="57" customWidth="1"/>
    <col min="11257" max="11257" width="7.85546875" style="57" customWidth="1"/>
    <col min="11258" max="11258" width="9.5703125" style="57" customWidth="1"/>
    <col min="11259" max="11259" width="9" style="57" customWidth="1"/>
    <col min="11260" max="11260" width="0" style="57" hidden="1" customWidth="1"/>
    <col min="11261" max="11261" width="10.5703125" style="57" customWidth="1"/>
    <col min="11262" max="11262" width="9.5703125" style="57" customWidth="1"/>
    <col min="11263" max="11263" width="10" style="57" customWidth="1"/>
    <col min="11264" max="11264" width="9.28515625" style="57" customWidth="1"/>
    <col min="11265" max="11265" width="11.5703125" style="57" customWidth="1"/>
    <col min="11266" max="11266" width="0" style="57" hidden="1" customWidth="1"/>
    <col min="11267" max="11502" width="7.85546875" style="57"/>
    <col min="11503" max="11503" width="3.28515625" style="57" customWidth="1"/>
    <col min="11504" max="11504" width="10.28515625" style="57" customWidth="1"/>
    <col min="11505" max="11505" width="0" style="57" hidden="1" customWidth="1"/>
    <col min="11506" max="11506" width="19.5703125" style="57" customWidth="1"/>
    <col min="11507" max="11507" width="11.7109375" style="57" customWidth="1"/>
    <col min="11508" max="11508" width="48.42578125" style="57" customWidth="1"/>
    <col min="11509" max="11509" width="13.140625" style="57" customWidth="1"/>
    <col min="11510" max="11510" width="12.7109375" style="57" customWidth="1"/>
    <col min="11511" max="11511" width="11.42578125" style="57" customWidth="1"/>
    <col min="11512" max="11512" width="10.85546875" style="57" customWidth="1"/>
    <col min="11513" max="11513" width="7.85546875" style="57" customWidth="1"/>
    <col min="11514" max="11514" width="9.5703125" style="57" customWidth="1"/>
    <col min="11515" max="11515" width="9" style="57" customWidth="1"/>
    <col min="11516" max="11516" width="0" style="57" hidden="1" customWidth="1"/>
    <col min="11517" max="11517" width="10.5703125" style="57" customWidth="1"/>
    <col min="11518" max="11518" width="9.5703125" style="57" customWidth="1"/>
    <col min="11519" max="11519" width="10" style="57" customWidth="1"/>
    <col min="11520" max="11520" width="9.28515625" style="57" customWidth="1"/>
    <col min="11521" max="11521" width="11.5703125" style="57" customWidth="1"/>
    <col min="11522" max="11522" width="0" style="57" hidden="1" customWidth="1"/>
    <col min="11523" max="11758" width="7.85546875" style="57"/>
    <col min="11759" max="11759" width="3.28515625" style="57" customWidth="1"/>
    <col min="11760" max="11760" width="10.28515625" style="57" customWidth="1"/>
    <col min="11761" max="11761" width="0" style="57" hidden="1" customWidth="1"/>
    <col min="11762" max="11762" width="19.5703125" style="57" customWidth="1"/>
    <col min="11763" max="11763" width="11.7109375" style="57" customWidth="1"/>
    <col min="11764" max="11764" width="48.42578125" style="57" customWidth="1"/>
    <col min="11765" max="11765" width="13.140625" style="57" customWidth="1"/>
    <col min="11766" max="11766" width="12.7109375" style="57" customWidth="1"/>
    <col min="11767" max="11767" width="11.42578125" style="57" customWidth="1"/>
    <col min="11768" max="11768" width="10.85546875" style="57" customWidth="1"/>
    <col min="11769" max="11769" width="7.85546875" style="57" customWidth="1"/>
    <col min="11770" max="11770" width="9.5703125" style="57" customWidth="1"/>
    <col min="11771" max="11771" width="9" style="57" customWidth="1"/>
    <col min="11772" max="11772" width="0" style="57" hidden="1" customWidth="1"/>
    <col min="11773" max="11773" width="10.5703125" style="57" customWidth="1"/>
    <col min="11774" max="11774" width="9.5703125" style="57" customWidth="1"/>
    <col min="11775" max="11775" width="10" style="57" customWidth="1"/>
    <col min="11776" max="11776" width="9.28515625" style="57" customWidth="1"/>
    <col min="11777" max="11777" width="11.5703125" style="57" customWidth="1"/>
    <col min="11778" max="11778" width="0" style="57" hidden="1" customWidth="1"/>
    <col min="11779" max="12014" width="7.85546875" style="57"/>
    <col min="12015" max="12015" width="3.28515625" style="57" customWidth="1"/>
    <col min="12016" max="12016" width="10.28515625" style="57" customWidth="1"/>
    <col min="12017" max="12017" width="0" style="57" hidden="1" customWidth="1"/>
    <col min="12018" max="12018" width="19.5703125" style="57" customWidth="1"/>
    <col min="12019" max="12019" width="11.7109375" style="57" customWidth="1"/>
    <col min="12020" max="12020" width="48.42578125" style="57" customWidth="1"/>
    <col min="12021" max="12021" width="13.140625" style="57" customWidth="1"/>
    <col min="12022" max="12022" width="12.7109375" style="57" customWidth="1"/>
    <col min="12023" max="12023" width="11.42578125" style="57" customWidth="1"/>
    <col min="12024" max="12024" width="10.85546875" style="57" customWidth="1"/>
    <col min="12025" max="12025" width="7.85546875" style="57" customWidth="1"/>
    <col min="12026" max="12026" width="9.5703125" style="57" customWidth="1"/>
    <col min="12027" max="12027" width="9" style="57" customWidth="1"/>
    <col min="12028" max="12028" width="0" style="57" hidden="1" customWidth="1"/>
    <col min="12029" max="12029" width="10.5703125" style="57" customWidth="1"/>
    <col min="12030" max="12030" width="9.5703125" style="57" customWidth="1"/>
    <col min="12031" max="12031" width="10" style="57" customWidth="1"/>
    <col min="12032" max="12032" width="9.28515625" style="57" customWidth="1"/>
    <col min="12033" max="12033" width="11.5703125" style="57" customWidth="1"/>
    <col min="12034" max="12034" width="0" style="57" hidden="1" customWidth="1"/>
    <col min="12035" max="12270" width="7.85546875" style="57"/>
    <col min="12271" max="12271" width="3.28515625" style="57" customWidth="1"/>
    <col min="12272" max="12272" width="10.28515625" style="57" customWidth="1"/>
    <col min="12273" max="12273" width="0" style="57" hidden="1" customWidth="1"/>
    <col min="12274" max="12274" width="19.5703125" style="57" customWidth="1"/>
    <col min="12275" max="12275" width="11.7109375" style="57" customWidth="1"/>
    <col min="12276" max="12276" width="48.42578125" style="57" customWidth="1"/>
    <col min="12277" max="12277" width="13.140625" style="57" customWidth="1"/>
    <col min="12278" max="12278" width="12.7109375" style="57" customWidth="1"/>
    <col min="12279" max="12279" width="11.42578125" style="57" customWidth="1"/>
    <col min="12280" max="12280" width="10.85546875" style="57" customWidth="1"/>
    <col min="12281" max="12281" width="7.85546875" style="57" customWidth="1"/>
    <col min="12282" max="12282" width="9.5703125" style="57" customWidth="1"/>
    <col min="12283" max="12283" width="9" style="57" customWidth="1"/>
    <col min="12284" max="12284" width="0" style="57" hidden="1" customWidth="1"/>
    <col min="12285" max="12285" width="10.5703125" style="57" customWidth="1"/>
    <col min="12286" max="12286" width="9.5703125" style="57" customWidth="1"/>
    <col min="12287" max="12287" width="10" style="57" customWidth="1"/>
    <col min="12288" max="12288" width="9.28515625" style="57" customWidth="1"/>
    <col min="12289" max="12289" width="11.5703125" style="57" customWidth="1"/>
    <col min="12290" max="12290" width="0" style="57" hidden="1" customWidth="1"/>
    <col min="12291" max="12526" width="7.85546875" style="57"/>
    <col min="12527" max="12527" width="3.28515625" style="57" customWidth="1"/>
    <col min="12528" max="12528" width="10.28515625" style="57" customWidth="1"/>
    <col min="12529" max="12529" width="0" style="57" hidden="1" customWidth="1"/>
    <col min="12530" max="12530" width="19.5703125" style="57" customWidth="1"/>
    <col min="12531" max="12531" width="11.7109375" style="57" customWidth="1"/>
    <col min="12532" max="12532" width="48.42578125" style="57" customWidth="1"/>
    <col min="12533" max="12533" width="13.140625" style="57" customWidth="1"/>
    <col min="12534" max="12534" width="12.7109375" style="57" customWidth="1"/>
    <col min="12535" max="12535" width="11.42578125" style="57" customWidth="1"/>
    <col min="12536" max="12536" width="10.85546875" style="57" customWidth="1"/>
    <col min="12537" max="12537" width="7.85546875" style="57" customWidth="1"/>
    <col min="12538" max="12538" width="9.5703125" style="57" customWidth="1"/>
    <col min="12539" max="12539" width="9" style="57" customWidth="1"/>
    <col min="12540" max="12540" width="0" style="57" hidden="1" customWidth="1"/>
    <col min="12541" max="12541" width="10.5703125" style="57" customWidth="1"/>
    <col min="12542" max="12542" width="9.5703125" style="57" customWidth="1"/>
    <col min="12543" max="12543" width="10" style="57" customWidth="1"/>
    <col min="12544" max="12544" width="9.28515625" style="57" customWidth="1"/>
    <col min="12545" max="12545" width="11.5703125" style="57" customWidth="1"/>
    <col min="12546" max="12546" width="0" style="57" hidden="1" customWidth="1"/>
    <col min="12547" max="12782" width="7.85546875" style="57"/>
    <col min="12783" max="12783" width="3.28515625" style="57" customWidth="1"/>
    <col min="12784" max="12784" width="10.28515625" style="57" customWidth="1"/>
    <col min="12785" max="12785" width="0" style="57" hidden="1" customWidth="1"/>
    <col min="12786" max="12786" width="19.5703125" style="57" customWidth="1"/>
    <col min="12787" max="12787" width="11.7109375" style="57" customWidth="1"/>
    <col min="12788" max="12788" width="48.42578125" style="57" customWidth="1"/>
    <col min="12789" max="12789" width="13.140625" style="57" customWidth="1"/>
    <col min="12790" max="12790" width="12.7109375" style="57" customWidth="1"/>
    <col min="12791" max="12791" width="11.42578125" style="57" customWidth="1"/>
    <col min="12792" max="12792" width="10.85546875" style="57" customWidth="1"/>
    <col min="12793" max="12793" width="7.85546875" style="57" customWidth="1"/>
    <col min="12794" max="12794" width="9.5703125" style="57" customWidth="1"/>
    <col min="12795" max="12795" width="9" style="57" customWidth="1"/>
    <col min="12796" max="12796" width="0" style="57" hidden="1" customWidth="1"/>
    <col min="12797" max="12797" width="10.5703125" style="57" customWidth="1"/>
    <col min="12798" max="12798" width="9.5703125" style="57" customWidth="1"/>
    <col min="12799" max="12799" width="10" style="57" customWidth="1"/>
    <col min="12800" max="12800" width="9.28515625" style="57" customWidth="1"/>
    <col min="12801" max="12801" width="11.5703125" style="57" customWidth="1"/>
    <col min="12802" max="12802" width="0" style="57" hidden="1" customWidth="1"/>
    <col min="12803" max="13038" width="7.85546875" style="57"/>
    <col min="13039" max="13039" width="3.28515625" style="57" customWidth="1"/>
    <col min="13040" max="13040" width="10.28515625" style="57" customWidth="1"/>
    <col min="13041" max="13041" width="0" style="57" hidden="1" customWidth="1"/>
    <col min="13042" max="13042" width="19.5703125" style="57" customWidth="1"/>
    <col min="13043" max="13043" width="11.7109375" style="57" customWidth="1"/>
    <col min="13044" max="13044" width="48.42578125" style="57" customWidth="1"/>
    <col min="13045" max="13045" width="13.140625" style="57" customWidth="1"/>
    <col min="13046" max="13046" width="12.7109375" style="57" customWidth="1"/>
    <col min="13047" max="13047" width="11.42578125" style="57" customWidth="1"/>
    <col min="13048" max="13048" width="10.85546875" style="57" customWidth="1"/>
    <col min="13049" max="13049" width="7.85546875" style="57" customWidth="1"/>
    <col min="13050" max="13050" width="9.5703125" style="57" customWidth="1"/>
    <col min="13051" max="13051" width="9" style="57" customWidth="1"/>
    <col min="13052" max="13052" width="0" style="57" hidden="1" customWidth="1"/>
    <col min="13053" max="13053" width="10.5703125" style="57" customWidth="1"/>
    <col min="13054" max="13054" width="9.5703125" style="57" customWidth="1"/>
    <col min="13055" max="13055" width="10" style="57" customWidth="1"/>
    <col min="13056" max="13056" width="9.28515625" style="57" customWidth="1"/>
    <col min="13057" max="13057" width="11.5703125" style="57" customWidth="1"/>
    <col min="13058" max="13058" width="0" style="57" hidden="1" customWidth="1"/>
    <col min="13059" max="13294" width="7.85546875" style="57"/>
    <col min="13295" max="13295" width="3.28515625" style="57" customWidth="1"/>
    <col min="13296" max="13296" width="10.28515625" style="57" customWidth="1"/>
    <col min="13297" max="13297" width="0" style="57" hidden="1" customWidth="1"/>
    <col min="13298" max="13298" width="19.5703125" style="57" customWidth="1"/>
    <col min="13299" max="13299" width="11.7109375" style="57" customWidth="1"/>
    <col min="13300" max="13300" width="48.42578125" style="57" customWidth="1"/>
    <col min="13301" max="13301" width="13.140625" style="57" customWidth="1"/>
    <col min="13302" max="13302" width="12.7109375" style="57" customWidth="1"/>
    <col min="13303" max="13303" width="11.42578125" style="57" customWidth="1"/>
    <col min="13304" max="13304" width="10.85546875" style="57" customWidth="1"/>
    <col min="13305" max="13305" width="7.85546875" style="57" customWidth="1"/>
    <col min="13306" max="13306" width="9.5703125" style="57" customWidth="1"/>
    <col min="13307" max="13307" width="9" style="57" customWidth="1"/>
    <col min="13308" max="13308" width="0" style="57" hidden="1" customWidth="1"/>
    <col min="13309" max="13309" width="10.5703125" style="57" customWidth="1"/>
    <col min="13310" max="13310" width="9.5703125" style="57" customWidth="1"/>
    <col min="13311" max="13311" width="10" style="57" customWidth="1"/>
    <col min="13312" max="13312" width="9.28515625" style="57" customWidth="1"/>
    <col min="13313" max="13313" width="11.5703125" style="57" customWidth="1"/>
    <col min="13314" max="13314" width="0" style="57" hidden="1" customWidth="1"/>
    <col min="13315" max="13550" width="7.85546875" style="57"/>
    <col min="13551" max="13551" width="3.28515625" style="57" customWidth="1"/>
    <col min="13552" max="13552" width="10.28515625" style="57" customWidth="1"/>
    <col min="13553" max="13553" width="0" style="57" hidden="1" customWidth="1"/>
    <col min="13554" max="13554" width="19.5703125" style="57" customWidth="1"/>
    <col min="13555" max="13555" width="11.7109375" style="57" customWidth="1"/>
    <col min="13556" max="13556" width="48.42578125" style="57" customWidth="1"/>
    <col min="13557" max="13557" width="13.140625" style="57" customWidth="1"/>
    <col min="13558" max="13558" width="12.7109375" style="57" customWidth="1"/>
    <col min="13559" max="13559" width="11.42578125" style="57" customWidth="1"/>
    <col min="13560" max="13560" width="10.85546875" style="57" customWidth="1"/>
    <col min="13561" max="13561" width="7.85546875" style="57" customWidth="1"/>
    <col min="13562" max="13562" width="9.5703125" style="57" customWidth="1"/>
    <col min="13563" max="13563" width="9" style="57" customWidth="1"/>
    <col min="13564" max="13564" width="0" style="57" hidden="1" customWidth="1"/>
    <col min="13565" max="13565" width="10.5703125" style="57" customWidth="1"/>
    <col min="13566" max="13566" width="9.5703125" style="57" customWidth="1"/>
    <col min="13567" max="13567" width="10" style="57" customWidth="1"/>
    <col min="13568" max="13568" width="9.28515625" style="57" customWidth="1"/>
    <col min="13569" max="13569" width="11.5703125" style="57" customWidth="1"/>
    <col min="13570" max="13570" width="0" style="57" hidden="1" customWidth="1"/>
    <col min="13571" max="13806" width="7.85546875" style="57"/>
    <col min="13807" max="13807" width="3.28515625" style="57" customWidth="1"/>
    <col min="13808" max="13808" width="10.28515625" style="57" customWidth="1"/>
    <col min="13809" max="13809" width="0" style="57" hidden="1" customWidth="1"/>
    <col min="13810" max="13810" width="19.5703125" style="57" customWidth="1"/>
    <col min="13811" max="13811" width="11.7109375" style="57" customWidth="1"/>
    <col min="13812" max="13812" width="48.42578125" style="57" customWidth="1"/>
    <col min="13813" max="13813" width="13.140625" style="57" customWidth="1"/>
    <col min="13814" max="13814" width="12.7109375" style="57" customWidth="1"/>
    <col min="13815" max="13815" width="11.42578125" style="57" customWidth="1"/>
    <col min="13816" max="13816" width="10.85546875" style="57" customWidth="1"/>
    <col min="13817" max="13817" width="7.85546875" style="57" customWidth="1"/>
    <col min="13818" max="13818" width="9.5703125" style="57" customWidth="1"/>
    <col min="13819" max="13819" width="9" style="57" customWidth="1"/>
    <col min="13820" max="13820" width="0" style="57" hidden="1" customWidth="1"/>
    <col min="13821" max="13821" width="10.5703125" style="57" customWidth="1"/>
    <col min="13822" max="13822" width="9.5703125" style="57" customWidth="1"/>
    <col min="13823" max="13823" width="10" style="57" customWidth="1"/>
    <col min="13824" max="13824" width="9.28515625" style="57" customWidth="1"/>
    <col min="13825" max="13825" width="11.5703125" style="57" customWidth="1"/>
    <col min="13826" max="13826" width="0" style="57" hidden="1" customWidth="1"/>
    <col min="13827" max="14062" width="7.85546875" style="57"/>
    <col min="14063" max="14063" width="3.28515625" style="57" customWidth="1"/>
    <col min="14064" max="14064" width="10.28515625" style="57" customWidth="1"/>
    <col min="14065" max="14065" width="0" style="57" hidden="1" customWidth="1"/>
    <col min="14066" max="14066" width="19.5703125" style="57" customWidth="1"/>
    <col min="14067" max="14067" width="11.7109375" style="57" customWidth="1"/>
    <col min="14068" max="14068" width="48.42578125" style="57" customWidth="1"/>
    <col min="14069" max="14069" width="13.140625" style="57" customWidth="1"/>
    <col min="14070" max="14070" width="12.7109375" style="57" customWidth="1"/>
    <col min="14071" max="14071" width="11.42578125" style="57" customWidth="1"/>
    <col min="14072" max="14072" width="10.85546875" style="57" customWidth="1"/>
    <col min="14073" max="14073" width="7.85546875" style="57" customWidth="1"/>
    <col min="14074" max="14074" width="9.5703125" style="57" customWidth="1"/>
    <col min="14075" max="14075" width="9" style="57" customWidth="1"/>
    <col min="14076" max="14076" width="0" style="57" hidden="1" customWidth="1"/>
    <col min="14077" max="14077" width="10.5703125" style="57" customWidth="1"/>
    <col min="14078" max="14078" width="9.5703125" style="57" customWidth="1"/>
    <col min="14079" max="14079" width="10" style="57" customWidth="1"/>
    <col min="14080" max="14080" width="9.28515625" style="57" customWidth="1"/>
    <col min="14081" max="14081" width="11.5703125" style="57" customWidth="1"/>
    <col min="14082" max="14082" width="0" style="57" hidden="1" customWidth="1"/>
    <col min="14083" max="14318" width="7.85546875" style="57"/>
    <col min="14319" max="14319" width="3.28515625" style="57" customWidth="1"/>
    <col min="14320" max="14320" width="10.28515625" style="57" customWidth="1"/>
    <col min="14321" max="14321" width="0" style="57" hidden="1" customWidth="1"/>
    <col min="14322" max="14322" width="19.5703125" style="57" customWidth="1"/>
    <col min="14323" max="14323" width="11.7109375" style="57" customWidth="1"/>
    <col min="14324" max="14324" width="48.42578125" style="57" customWidth="1"/>
    <col min="14325" max="14325" width="13.140625" style="57" customWidth="1"/>
    <col min="14326" max="14326" width="12.7109375" style="57" customWidth="1"/>
    <col min="14327" max="14327" width="11.42578125" style="57" customWidth="1"/>
    <col min="14328" max="14328" width="10.85546875" style="57" customWidth="1"/>
    <col min="14329" max="14329" width="7.85546875" style="57" customWidth="1"/>
    <col min="14330" max="14330" width="9.5703125" style="57" customWidth="1"/>
    <col min="14331" max="14331" width="9" style="57" customWidth="1"/>
    <col min="14332" max="14332" width="0" style="57" hidden="1" customWidth="1"/>
    <col min="14333" max="14333" width="10.5703125" style="57" customWidth="1"/>
    <col min="14334" max="14334" width="9.5703125" style="57" customWidth="1"/>
    <col min="14335" max="14335" width="10" style="57" customWidth="1"/>
    <col min="14336" max="14336" width="9.28515625" style="57" customWidth="1"/>
    <col min="14337" max="14337" width="11.5703125" style="57" customWidth="1"/>
    <col min="14338" max="14338" width="0" style="57" hidden="1" customWidth="1"/>
    <col min="14339" max="14574" width="7.85546875" style="57"/>
    <col min="14575" max="14575" width="3.28515625" style="57" customWidth="1"/>
    <col min="14576" max="14576" width="10.28515625" style="57" customWidth="1"/>
    <col min="14577" max="14577" width="0" style="57" hidden="1" customWidth="1"/>
    <col min="14578" max="14578" width="19.5703125" style="57" customWidth="1"/>
    <col min="14579" max="14579" width="11.7109375" style="57" customWidth="1"/>
    <col min="14580" max="14580" width="48.42578125" style="57" customWidth="1"/>
    <col min="14581" max="14581" width="13.140625" style="57" customWidth="1"/>
    <col min="14582" max="14582" width="12.7109375" style="57" customWidth="1"/>
    <col min="14583" max="14583" width="11.42578125" style="57" customWidth="1"/>
    <col min="14584" max="14584" width="10.85546875" style="57" customWidth="1"/>
    <col min="14585" max="14585" width="7.85546875" style="57" customWidth="1"/>
    <col min="14586" max="14586" width="9.5703125" style="57" customWidth="1"/>
    <col min="14587" max="14587" width="9" style="57" customWidth="1"/>
    <col min="14588" max="14588" width="0" style="57" hidden="1" customWidth="1"/>
    <col min="14589" max="14589" width="10.5703125" style="57" customWidth="1"/>
    <col min="14590" max="14590" width="9.5703125" style="57" customWidth="1"/>
    <col min="14591" max="14591" width="10" style="57" customWidth="1"/>
    <col min="14592" max="14592" width="9.28515625" style="57" customWidth="1"/>
    <col min="14593" max="14593" width="11.5703125" style="57" customWidth="1"/>
    <col min="14594" max="14594" width="0" style="57" hidden="1" customWidth="1"/>
    <col min="14595" max="14830" width="7.85546875" style="57"/>
    <col min="14831" max="14831" width="3.28515625" style="57" customWidth="1"/>
    <col min="14832" max="14832" width="10.28515625" style="57" customWidth="1"/>
    <col min="14833" max="14833" width="0" style="57" hidden="1" customWidth="1"/>
    <col min="14834" max="14834" width="19.5703125" style="57" customWidth="1"/>
    <col min="14835" max="14835" width="11.7109375" style="57" customWidth="1"/>
    <col min="14836" max="14836" width="48.42578125" style="57" customWidth="1"/>
    <col min="14837" max="14837" width="13.140625" style="57" customWidth="1"/>
    <col min="14838" max="14838" width="12.7109375" style="57" customWidth="1"/>
    <col min="14839" max="14839" width="11.42578125" style="57" customWidth="1"/>
    <col min="14840" max="14840" width="10.85546875" style="57" customWidth="1"/>
    <col min="14841" max="14841" width="7.85546875" style="57" customWidth="1"/>
    <col min="14842" max="14842" width="9.5703125" style="57" customWidth="1"/>
    <col min="14843" max="14843" width="9" style="57" customWidth="1"/>
    <col min="14844" max="14844" width="0" style="57" hidden="1" customWidth="1"/>
    <col min="14845" max="14845" width="10.5703125" style="57" customWidth="1"/>
    <col min="14846" max="14846" width="9.5703125" style="57" customWidth="1"/>
    <col min="14847" max="14847" width="10" style="57" customWidth="1"/>
    <col min="14848" max="14848" width="9.28515625" style="57" customWidth="1"/>
    <col min="14849" max="14849" width="11.5703125" style="57" customWidth="1"/>
    <col min="14850" max="14850" width="0" style="57" hidden="1" customWidth="1"/>
    <col min="14851" max="15086" width="7.85546875" style="57"/>
    <col min="15087" max="15087" width="3.28515625" style="57" customWidth="1"/>
    <col min="15088" max="15088" width="10.28515625" style="57" customWidth="1"/>
    <col min="15089" max="15089" width="0" style="57" hidden="1" customWidth="1"/>
    <col min="15090" max="15090" width="19.5703125" style="57" customWidth="1"/>
    <col min="15091" max="15091" width="11.7109375" style="57" customWidth="1"/>
    <col min="15092" max="15092" width="48.42578125" style="57" customWidth="1"/>
    <col min="15093" max="15093" width="13.140625" style="57" customWidth="1"/>
    <col min="15094" max="15094" width="12.7109375" style="57" customWidth="1"/>
    <col min="15095" max="15095" width="11.42578125" style="57" customWidth="1"/>
    <col min="15096" max="15096" width="10.85546875" style="57" customWidth="1"/>
    <col min="15097" max="15097" width="7.85546875" style="57" customWidth="1"/>
    <col min="15098" max="15098" width="9.5703125" style="57" customWidth="1"/>
    <col min="15099" max="15099" width="9" style="57" customWidth="1"/>
    <col min="15100" max="15100" width="0" style="57" hidden="1" customWidth="1"/>
    <col min="15101" max="15101" width="10.5703125" style="57" customWidth="1"/>
    <col min="15102" max="15102" width="9.5703125" style="57" customWidth="1"/>
    <col min="15103" max="15103" width="10" style="57" customWidth="1"/>
    <col min="15104" max="15104" width="9.28515625" style="57" customWidth="1"/>
    <col min="15105" max="15105" width="11.5703125" style="57" customWidth="1"/>
    <col min="15106" max="15106" width="0" style="57" hidden="1" customWidth="1"/>
    <col min="15107" max="15342" width="7.85546875" style="57"/>
    <col min="15343" max="15343" width="3.28515625" style="57" customWidth="1"/>
    <col min="15344" max="15344" width="10.28515625" style="57" customWidth="1"/>
    <col min="15345" max="15345" width="0" style="57" hidden="1" customWidth="1"/>
    <col min="15346" max="15346" width="19.5703125" style="57" customWidth="1"/>
    <col min="15347" max="15347" width="11.7109375" style="57" customWidth="1"/>
    <col min="15348" max="15348" width="48.42578125" style="57" customWidth="1"/>
    <col min="15349" max="15349" width="13.140625" style="57" customWidth="1"/>
    <col min="15350" max="15350" width="12.7109375" style="57" customWidth="1"/>
    <col min="15351" max="15351" width="11.42578125" style="57" customWidth="1"/>
    <col min="15352" max="15352" width="10.85546875" style="57" customWidth="1"/>
    <col min="15353" max="15353" width="7.85546875" style="57" customWidth="1"/>
    <col min="15354" max="15354" width="9.5703125" style="57" customWidth="1"/>
    <col min="15355" max="15355" width="9" style="57" customWidth="1"/>
    <col min="15356" max="15356" width="0" style="57" hidden="1" customWidth="1"/>
    <col min="15357" max="15357" width="10.5703125" style="57" customWidth="1"/>
    <col min="15358" max="15358" width="9.5703125" style="57" customWidth="1"/>
    <col min="15359" max="15359" width="10" style="57" customWidth="1"/>
    <col min="15360" max="15360" width="9.28515625" style="57" customWidth="1"/>
    <col min="15361" max="15361" width="11.5703125" style="57" customWidth="1"/>
    <col min="15362" max="15362" width="0" style="57" hidden="1" customWidth="1"/>
    <col min="15363" max="15598" width="7.85546875" style="57"/>
    <col min="15599" max="15599" width="3.28515625" style="57" customWidth="1"/>
    <col min="15600" max="15600" width="10.28515625" style="57" customWidth="1"/>
    <col min="15601" max="15601" width="0" style="57" hidden="1" customWidth="1"/>
    <col min="15602" max="15602" width="19.5703125" style="57" customWidth="1"/>
    <col min="15603" max="15603" width="11.7109375" style="57" customWidth="1"/>
    <col min="15604" max="15604" width="48.42578125" style="57" customWidth="1"/>
    <col min="15605" max="15605" width="13.140625" style="57" customWidth="1"/>
    <col min="15606" max="15606" width="12.7109375" style="57" customWidth="1"/>
    <col min="15607" max="15607" width="11.42578125" style="57" customWidth="1"/>
    <col min="15608" max="15608" width="10.85546875" style="57" customWidth="1"/>
    <col min="15609" max="15609" width="7.85546875" style="57" customWidth="1"/>
    <col min="15610" max="15610" width="9.5703125" style="57" customWidth="1"/>
    <col min="15611" max="15611" width="9" style="57" customWidth="1"/>
    <col min="15612" max="15612" width="0" style="57" hidden="1" customWidth="1"/>
    <col min="15613" max="15613" width="10.5703125" style="57" customWidth="1"/>
    <col min="15614" max="15614" width="9.5703125" style="57" customWidth="1"/>
    <col min="15615" max="15615" width="10" style="57" customWidth="1"/>
    <col min="15616" max="15616" width="9.28515625" style="57" customWidth="1"/>
    <col min="15617" max="15617" width="11.5703125" style="57" customWidth="1"/>
    <col min="15618" max="15618" width="0" style="57" hidden="1" customWidth="1"/>
    <col min="15619" max="15854" width="7.85546875" style="57"/>
    <col min="15855" max="15855" width="3.28515625" style="57" customWidth="1"/>
    <col min="15856" max="15856" width="10.28515625" style="57" customWidth="1"/>
    <col min="15857" max="15857" width="0" style="57" hidden="1" customWidth="1"/>
    <col min="15858" max="15858" width="19.5703125" style="57" customWidth="1"/>
    <col min="15859" max="15859" width="11.7109375" style="57" customWidth="1"/>
    <col min="15860" max="15860" width="48.42578125" style="57" customWidth="1"/>
    <col min="15861" max="15861" width="13.140625" style="57" customWidth="1"/>
    <col min="15862" max="15862" width="12.7109375" style="57" customWidth="1"/>
    <col min="15863" max="15863" width="11.42578125" style="57" customWidth="1"/>
    <col min="15864" max="15864" width="10.85546875" style="57" customWidth="1"/>
    <col min="15865" max="15865" width="7.85546875" style="57" customWidth="1"/>
    <col min="15866" max="15866" width="9.5703125" style="57" customWidth="1"/>
    <col min="15867" max="15867" width="9" style="57" customWidth="1"/>
    <col min="15868" max="15868" width="0" style="57" hidden="1" customWidth="1"/>
    <col min="15869" max="15869" width="10.5703125" style="57" customWidth="1"/>
    <col min="15870" max="15870" width="9.5703125" style="57" customWidth="1"/>
    <col min="15871" max="15871" width="10" style="57" customWidth="1"/>
    <col min="15872" max="15872" width="9.28515625" style="57" customWidth="1"/>
    <col min="15873" max="15873" width="11.5703125" style="57" customWidth="1"/>
    <col min="15874" max="15874" width="0" style="57" hidden="1" customWidth="1"/>
    <col min="15875" max="16110" width="7.85546875" style="57"/>
    <col min="16111" max="16111" width="3.28515625" style="57" customWidth="1"/>
    <col min="16112" max="16112" width="10.28515625" style="57" customWidth="1"/>
    <col min="16113" max="16113" width="0" style="57" hidden="1" customWidth="1"/>
    <col min="16114" max="16114" width="19.5703125" style="57" customWidth="1"/>
    <col min="16115" max="16115" width="11.7109375" style="57" customWidth="1"/>
    <col min="16116" max="16116" width="48.42578125" style="57" customWidth="1"/>
    <col min="16117" max="16117" width="13.140625" style="57" customWidth="1"/>
    <col min="16118" max="16118" width="12.7109375" style="57" customWidth="1"/>
    <col min="16119" max="16119" width="11.42578125" style="57" customWidth="1"/>
    <col min="16120" max="16120" width="10.85546875" style="57" customWidth="1"/>
    <col min="16121" max="16121" width="7.85546875" style="57" customWidth="1"/>
    <col min="16122" max="16122" width="9.5703125" style="57" customWidth="1"/>
    <col min="16123" max="16123" width="9" style="57" customWidth="1"/>
    <col min="16124" max="16124" width="0" style="57" hidden="1" customWidth="1"/>
    <col min="16125" max="16125" width="10.5703125" style="57" customWidth="1"/>
    <col min="16126" max="16126" width="9.5703125" style="57" customWidth="1"/>
    <col min="16127" max="16127" width="10" style="57" customWidth="1"/>
    <col min="16128" max="16128" width="9.28515625" style="57" customWidth="1"/>
    <col min="16129" max="16129" width="11.5703125" style="57" customWidth="1"/>
    <col min="16130" max="16130" width="0" style="57" hidden="1" customWidth="1"/>
    <col min="16131" max="16384" width="7.85546875" style="57"/>
  </cols>
  <sheetData>
    <row r="1" spans="1:18" ht="15.75" x14ac:dyDescent="0.25">
      <c r="A1" s="54"/>
      <c r="B1" s="54"/>
      <c r="C1" s="54"/>
      <c r="D1" s="54"/>
      <c r="E1" s="54"/>
      <c r="F1" s="54"/>
      <c r="G1" s="54"/>
      <c r="H1" s="54"/>
      <c r="I1" s="54"/>
      <c r="J1" s="55"/>
      <c r="K1" s="55"/>
      <c r="L1" s="55"/>
      <c r="M1" s="604" t="s">
        <v>468</v>
      </c>
      <c r="N1" s="604"/>
      <c r="O1" s="604"/>
      <c r="P1" s="55"/>
      <c r="Q1" s="54"/>
      <c r="R1" s="56"/>
    </row>
    <row r="2" spans="1:18" ht="15.75" x14ac:dyDescent="0.25">
      <c r="A2" s="54"/>
      <c r="B2" s="54"/>
      <c r="C2" s="54"/>
      <c r="D2" s="54"/>
      <c r="E2" s="54"/>
      <c r="F2" s="54"/>
      <c r="G2" s="54"/>
      <c r="H2" s="54"/>
      <c r="I2" s="54"/>
      <c r="J2" s="55"/>
      <c r="K2" s="55"/>
      <c r="L2" s="55"/>
      <c r="M2" s="58" t="s">
        <v>690</v>
      </c>
      <c r="N2" s="59"/>
      <c r="O2" s="59"/>
      <c r="P2" s="55"/>
      <c r="Q2" s="54"/>
      <c r="R2" s="56"/>
    </row>
    <row r="3" spans="1:18" ht="18.75" x14ac:dyDescent="0.3">
      <c r="A3" s="54"/>
      <c r="B3" s="54"/>
      <c r="C3" s="54"/>
      <c r="D3" s="60"/>
      <c r="E3" s="54"/>
      <c r="F3" s="54"/>
      <c r="G3" s="54"/>
      <c r="H3" s="54"/>
      <c r="I3" s="54"/>
      <c r="J3" s="55"/>
      <c r="K3" s="55"/>
      <c r="L3" s="55"/>
      <c r="M3" s="58" t="s">
        <v>691</v>
      </c>
      <c r="N3" s="59"/>
      <c r="O3" s="59"/>
      <c r="P3" s="55"/>
      <c r="Q3" s="54"/>
      <c r="R3" s="56"/>
    </row>
    <row r="4" spans="1:18" ht="15.75" x14ac:dyDescent="0.25">
      <c r="A4" s="54"/>
      <c r="B4" s="54"/>
      <c r="C4" s="54"/>
      <c r="D4" s="54"/>
      <c r="E4" s="54"/>
      <c r="F4" s="54"/>
      <c r="G4" s="54"/>
      <c r="H4" s="54"/>
      <c r="I4" s="54"/>
      <c r="J4" s="55"/>
      <c r="K4" s="55"/>
      <c r="L4" s="55"/>
      <c r="M4" s="300" t="s">
        <v>877</v>
      </c>
      <c r="N4" s="565"/>
      <c r="O4" s="565"/>
      <c r="P4" s="55"/>
      <c r="Q4" s="54"/>
      <c r="R4" s="56"/>
    </row>
    <row r="5" spans="1:18" ht="30" customHeight="1" x14ac:dyDescent="0.2">
      <c r="A5" s="605" t="s">
        <v>825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</row>
    <row r="6" spans="1:18" ht="18" customHeight="1" x14ac:dyDescent="0.2">
      <c r="A6" s="61"/>
      <c r="B6" s="62"/>
      <c r="C6" s="61"/>
      <c r="D6" s="280">
        <v>1150300000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56"/>
    </row>
    <row r="7" spans="1:18" ht="19.5" customHeight="1" x14ac:dyDescent="0.2">
      <c r="A7" s="61"/>
      <c r="B7" s="62"/>
      <c r="C7" s="61"/>
      <c r="D7" s="62" t="s">
        <v>469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56"/>
    </row>
    <row r="8" spans="1:18" ht="15.75" customHeight="1" thickBot="1" x14ac:dyDescent="0.35">
      <c r="A8" s="63"/>
      <c r="B8" s="64"/>
      <c r="C8" s="64"/>
      <c r="D8" s="64"/>
      <c r="E8" s="64"/>
      <c r="F8" s="64"/>
      <c r="G8" s="65"/>
      <c r="H8" s="64"/>
      <c r="I8" s="64"/>
      <c r="J8" s="66"/>
      <c r="K8" s="67"/>
      <c r="L8" s="67"/>
      <c r="M8" s="67"/>
      <c r="N8" s="67"/>
      <c r="O8" s="67"/>
      <c r="P8" s="67"/>
      <c r="Q8" s="68" t="s">
        <v>470</v>
      </c>
    </row>
    <row r="9" spans="1:18" s="69" customFormat="1" ht="21.75" customHeight="1" x14ac:dyDescent="0.2">
      <c r="A9" s="606" t="s">
        <v>471</v>
      </c>
      <c r="B9" s="608" t="s">
        <v>472</v>
      </c>
      <c r="C9" s="610" t="s">
        <v>473</v>
      </c>
      <c r="D9" s="612" t="s">
        <v>474</v>
      </c>
      <c r="E9" s="614" t="s">
        <v>2</v>
      </c>
      <c r="F9" s="614"/>
      <c r="G9" s="614"/>
      <c r="H9" s="614"/>
      <c r="I9" s="614"/>
      <c r="J9" s="614" t="s">
        <v>3</v>
      </c>
      <c r="K9" s="614"/>
      <c r="L9" s="614"/>
      <c r="M9" s="614"/>
      <c r="N9" s="614"/>
      <c r="O9" s="614"/>
      <c r="P9" s="614"/>
      <c r="Q9" s="615" t="s">
        <v>269</v>
      </c>
    </row>
    <row r="10" spans="1:18" s="69" customFormat="1" ht="16.5" customHeight="1" x14ac:dyDescent="0.2">
      <c r="A10" s="607"/>
      <c r="B10" s="609"/>
      <c r="C10" s="611"/>
      <c r="D10" s="613"/>
      <c r="E10" s="597" t="s">
        <v>475</v>
      </c>
      <c r="F10" s="598" t="s">
        <v>476</v>
      </c>
      <c r="G10" s="597" t="s">
        <v>477</v>
      </c>
      <c r="H10" s="597"/>
      <c r="I10" s="598" t="s">
        <v>478</v>
      </c>
      <c r="J10" s="597" t="s">
        <v>475</v>
      </c>
      <c r="K10" s="551"/>
      <c r="L10" s="599" t="s">
        <v>479</v>
      </c>
      <c r="M10" s="70"/>
      <c r="N10" s="602" t="s">
        <v>477</v>
      </c>
      <c r="O10" s="603"/>
      <c r="P10" s="598" t="s">
        <v>478</v>
      </c>
      <c r="Q10" s="616"/>
    </row>
    <row r="11" spans="1:18" s="69" customFormat="1" ht="64.900000000000006" customHeight="1" thickBot="1" x14ac:dyDescent="0.25">
      <c r="A11" s="607"/>
      <c r="B11" s="609"/>
      <c r="C11" s="611"/>
      <c r="D11" s="613"/>
      <c r="E11" s="600"/>
      <c r="F11" s="599"/>
      <c r="G11" s="552" t="s">
        <v>480</v>
      </c>
      <c r="H11" s="552" t="s">
        <v>481</v>
      </c>
      <c r="I11" s="599"/>
      <c r="J11" s="600"/>
      <c r="K11" s="71" t="s">
        <v>318</v>
      </c>
      <c r="L11" s="601"/>
      <c r="M11" s="72" t="s">
        <v>476</v>
      </c>
      <c r="N11" s="552" t="s">
        <v>480</v>
      </c>
      <c r="O11" s="552" t="s">
        <v>481</v>
      </c>
      <c r="P11" s="599"/>
      <c r="Q11" s="616"/>
    </row>
    <row r="12" spans="1:18" s="80" customFormat="1" ht="21" customHeight="1" thickBot="1" x14ac:dyDescent="0.25">
      <c r="A12" s="73" t="s">
        <v>482</v>
      </c>
      <c r="B12" s="74" t="s">
        <v>483</v>
      </c>
      <c r="C12" s="75" t="s">
        <v>484</v>
      </c>
      <c r="D12" s="76">
        <v>4</v>
      </c>
      <c r="E12" s="77">
        <v>5</v>
      </c>
      <c r="F12" s="77">
        <v>6</v>
      </c>
      <c r="G12" s="77">
        <v>7</v>
      </c>
      <c r="H12" s="77">
        <v>8</v>
      </c>
      <c r="I12" s="77">
        <v>9</v>
      </c>
      <c r="J12" s="78">
        <v>10</v>
      </c>
      <c r="K12" s="78">
        <v>11</v>
      </c>
      <c r="L12" s="78">
        <v>12</v>
      </c>
      <c r="M12" s="78">
        <v>12</v>
      </c>
      <c r="N12" s="78">
        <v>13</v>
      </c>
      <c r="O12" s="78">
        <v>14</v>
      </c>
      <c r="P12" s="78">
        <v>15</v>
      </c>
      <c r="Q12" s="79">
        <v>16</v>
      </c>
    </row>
    <row r="13" spans="1:18" s="80" customFormat="1" ht="15.75" x14ac:dyDescent="0.2">
      <c r="A13" s="81" t="s">
        <v>651</v>
      </c>
      <c r="B13" s="82"/>
      <c r="C13" s="83"/>
      <c r="D13" s="84" t="s">
        <v>485</v>
      </c>
      <c r="E13" s="85">
        <f>E14</f>
        <v>8398653.9600000009</v>
      </c>
      <c r="F13" s="85">
        <f t="shared" ref="F13:Q13" si="0">F14</f>
        <v>8398653.9600000009</v>
      </c>
      <c r="G13" s="85">
        <f t="shared" si="0"/>
        <v>4258237.54</v>
      </c>
      <c r="H13" s="85">
        <f t="shared" si="0"/>
        <v>339721.78</v>
      </c>
      <c r="I13" s="85">
        <f t="shared" si="0"/>
        <v>0</v>
      </c>
      <c r="J13" s="86">
        <f t="shared" si="0"/>
        <v>273022.08999999997</v>
      </c>
      <c r="K13" s="86">
        <f t="shared" si="0"/>
        <v>183000</v>
      </c>
      <c r="L13" s="86">
        <f t="shared" si="0"/>
        <v>0</v>
      </c>
      <c r="M13" s="87">
        <f t="shared" si="0"/>
        <v>26185.4</v>
      </c>
      <c r="N13" s="86">
        <f t="shared" si="0"/>
        <v>21463.439999999999</v>
      </c>
      <c r="O13" s="86">
        <f t="shared" si="0"/>
        <v>0</v>
      </c>
      <c r="P13" s="86">
        <f t="shared" si="0"/>
        <v>246836.69</v>
      </c>
      <c r="Q13" s="88">
        <f t="shared" si="0"/>
        <v>8671676.0500000007</v>
      </c>
    </row>
    <row r="14" spans="1:18" s="69" customFormat="1" ht="15.75" x14ac:dyDescent="0.2">
      <c r="A14" s="89" t="s">
        <v>652</v>
      </c>
      <c r="B14" s="90"/>
      <c r="C14" s="91"/>
      <c r="D14" s="92" t="s">
        <v>485</v>
      </c>
      <c r="E14" s="93">
        <f>E18+E20+E21+E36+E44+E48+E51+E56+E57+E58+E59+E60+E62+E63+E66+E69+E75+E76+E77+E78+E80+E83+E84+E86+E87+E88</f>
        <v>8398653.9600000009</v>
      </c>
      <c r="F14" s="93">
        <f t="shared" ref="F14:I14" si="1">F18+F20+F21+F36+F44+F48+F51+F56+F57+F58+F59+F60+F62+F63+F66+F69+F75+F76+F77+F78+F80+F83+F84+F86+F87+F88</f>
        <v>8398653.9600000009</v>
      </c>
      <c r="G14" s="93">
        <f t="shared" si="1"/>
        <v>4258237.54</v>
      </c>
      <c r="H14" s="93">
        <f t="shared" si="1"/>
        <v>339721.78</v>
      </c>
      <c r="I14" s="93">
        <f t="shared" si="1"/>
        <v>0</v>
      </c>
      <c r="J14" s="93">
        <f>J18+J20+J21+J36+J44+J48+J51+J56+J57+J58+J59+J60+J62+J63+J66+J69+J73+J75+J76+J77+J78+J80+J83+J84+J86+J87+J88</f>
        <v>273022.08999999997</v>
      </c>
      <c r="K14" s="93">
        <f t="shared" ref="K14:P14" si="2">K18+K20+K21+K36+K44+K48+K51+K56+K57+K58+K59+K60+K62+K63+K66+K69+K73+K75+K76+K77+K78+K80+K83+K84+K86+K87+K88</f>
        <v>183000</v>
      </c>
      <c r="L14" s="93">
        <f t="shared" si="2"/>
        <v>0</v>
      </c>
      <c r="M14" s="93">
        <f t="shared" si="2"/>
        <v>26185.4</v>
      </c>
      <c r="N14" s="93">
        <f t="shared" si="2"/>
        <v>21463.439999999999</v>
      </c>
      <c r="O14" s="93">
        <f t="shared" si="2"/>
        <v>0</v>
      </c>
      <c r="P14" s="93">
        <f t="shared" si="2"/>
        <v>246836.69</v>
      </c>
      <c r="Q14" s="304">
        <f t="shared" ref="Q14:Q79" si="3">E14+J14</f>
        <v>8671676.0500000007</v>
      </c>
      <c r="R14" s="303">
        <f>R18+R21+R35+R36+R37+R38+R39+R40+R41+R42+R44+R45+R46+R47+R48+R49+R51+R56+R57+R59+R60+R61+R62+R63+R66+R67+R69+R70+R72+R75+R76+R78+R80+R81+R83+R84+R85+R86+R77+R73+R74+R29+R34+R22+R24+R58+R88+R68</f>
        <v>0</v>
      </c>
    </row>
    <row r="15" spans="1:18" s="69" customFormat="1" ht="15.75" x14ac:dyDescent="0.2">
      <c r="A15" s="89"/>
      <c r="B15" s="90"/>
      <c r="C15" s="91"/>
      <c r="D15" s="105" t="s">
        <v>780</v>
      </c>
      <c r="E15" s="95">
        <f>E19+E52</f>
        <v>65273.94</v>
      </c>
      <c r="F15" s="95">
        <f t="shared" ref="F15:P15" si="4">F19+F52</f>
        <v>65273.94</v>
      </c>
      <c r="G15" s="95">
        <f t="shared" si="4"/>
        <v>51068.800000000003</v>
      </c>
      <c r="H15" s="95">
        <f t="shared" si="4"/>
        <v>0</v>
      </c>
      <c r="I15" s="95">
        <f t="shared" si="4"/>
        <v>0</v>
      </c>
      <c r="J15" s="95">
        <f t="shared" si="4"/>
        <v>0</v>
      </c>
      <c r="K15" s="95">
        <f t="shared" si="4"/>
        <v>0</v>
      </c>
      <c r="L15" s="95">
        <f t="shared" si="4"/>
        <v>0</v>
      </c>
      <c r="M15" s="95">
        <f t="shared" si="4"/>
        <v>0</v>
      </c>
      <c r="N15" s="95">
        <f t="shared" si="4"/>
        <v>0</v>
      </c>
      <c r="O15" s="95">
        <f t="shared" si="4"/>
        <v>0</v>
      </c>
      <c r="P15" s="95">
        <f t="shared" si="4"/>
        <v>0</v>
      </c>
      <c r="Q15" s="304">
        <f t="shared" si="3"/>
        <v>65273.94</v>
      </c>
    </row>
    <row r="16" spans="1:18" s="69" customFormat="1" ht="15.75" hidden="1" x14ac:dyDescent="0.2">
      <c r="A16" s="89"/>
      <c r="B16" s="90"/>
      <c r="C16" s="91"/>
      <c r="D16" s="98" t="s">
        <v>486</v>
      </c>
      <c r="E16" s="93">
        <f>E82</f>
        <v>0</v>
      </c>
      <c r="F16" s="93">
        <f t="shared" ref="F16:P16" si="5">F82</f>
        <v>0</v>
      </c>
      <c r="G16" s="93">
        <f t="shared" si="5"/>
        <v>0</v>
      </c>
      <c r="H16" s="93">
        <f t="shared" si="5"/>
        <v>0</v>
      </c>
      <c r="I16" s="93">
        <f t="shared" si="5"/>
        <v>0</v>
      </c>
      <c r="J16" s="93">
        <f t="shared" si="5"/>
        <v>0</v>
      </c>
      <c r="K16" s="93">
        <f t="shared" si="5"/>
        <v>0</v>
      </c>
      <c r="L16" s="93">
        <f t="shared" si="5"/>
        <v>0</v>
      </c>
      <c r="M16" s="93">
        <f t="shared" si="5"/>
        <v>0</v>
      </c>
      <c r="N16" s="93">
        <f t="shared" si="5"/>
        <v>0</v>
      </c>
      <c r="O16" s="93">
        <f t="shared" si="5"/>
        <v>0</v>
      </c>
      <c r="P16" s="93">
        <f t="shared" si="5"/>
        <v>0</v>
      </c>
      <c r="Q16" s="304">
        <f t="shared" si="3"/>
        <v>0</v>
      </c>
    </row>
    <row r="17" spans="1:17" s="69" customFormat="1" ht="15.75" hidden="1" x14ac:dyDescent="0.2">
      <c r="A17" s="89"/>
      <c r="B17" s="90"/>
      <c r="C17" s="91"/>
      <c r="D17" s="98"/>
      <c r="E17" s="93">
        <f>F17+I17</f>
        <v>0</v>
      </c>
      <c r="F17" s="95"/>
      <c r="G17" s="95"/>
      <c r="H17" s="95"/>
      <c r="I17" s="95">
        <f t="shared" ref="I17:P17" si="6">I31+I19+I22+I53+I64+I81</f>
        <v>0</v>
      </c>
      <c r="J17" s="95">
        <f t="shared" si="6"/>
        <v>0</v>
      </c>
      <c r="K17" s="95">
        <f t="shared" si="6"/>
        <v>0</v>
      </c>
      <c r="L17" s="95">
        <f t="shared" si="6"/>
        <v>0</v>
      </c>
      <c r="M17" s="95">
        <f t="shared" si="6"/>
        <v>0</v>
      </c>
      <c r="N17" s="95">
        <f t="shared" si="6"/>
        <v>0</v>
      </c>
      <c r="O17" s="95">
        <f t="shared" si="6"/>
        <v>0</v>
      </c>
      <c r="P17" s="95">
        <f t="shared" si="6"/>
        <v>0</v>
      </c>
      <c r="Q17" s="304">
        <f t="shared" si="3"/>
        <v>0</v>
      </c>
    </row>
    <row r="18" spans="1:17" s="69" customFormat="1" ht="47.25" x14ac:dyDescent="0.2">
      <c r="A18" s="100" t="s">
        <v>653</v>
      </c>
      <c r="B18" s="101" t="s">
        <v>190</v>
      </c>
      <c r="C18" s="102" t="s">
        <v>487</v>
      </c>
      <c r="D18" s="98" t="s">
        <v>488</v>
      </c>
      <c r="E18" s="93">
        <f t="shared" ref="E18:E33" si="7">F18+I18</f>
        <v>4407442.0199999996</v>
      </c>
      <c r="F18" s="95">
        <v>4407442.0199999996</v>
      </c>
      <c r="G18" s="95">
        <v>3370624.55</v>
      </c>
      <c r="H18" s="95">
        <v>59559.35</v>
      </c>
      <c r="I18" s="95"/>
      <c r="J18" s="128">
        <f>M18+P18</f>
        <v>0</v>
      </c>
      <c r="K18" s="106"/>
      <c r="L18" s="106"/>
      <c r="M18" s="126"/>
      <c r="N18" s="106"/>
      <c r="O18" s="106"/>
      <c r="P18" s="106"/>
      <c r="Q18" s="304">
        <f t="shared" si="3"/>
        <v>4407442.0199999996</v>
      </c>
    </row>
    <row r="19" spans="1:17" s="69" customFormat="1" ht="15.75" x14ac:dyDescent="0.2">
      <c r="A19" s="100"/>
      <c r="B19" s="101"/>
      <c r="C19" s="102"/>
      <c r="D19" s="105" t="s">
        <v>780</v>
      </c>
      <c r="E19" s="93">
        <f t="shared" si="7"/>
        <v>17976</v>
      </c>
      <c r="F19" s="279">
        <v>17976</v>
      </c>
      <c r="G19" s="279">
        <v>12300</v>
      </c>
      <c r="H19" s="113"/>
      <c r="I19" s="95"/>
      <c r="J19" s="128">
        <f t="shared" ref="J19:J20" si="8">M19+P19</f>
        <v>0</v>
      </c>
      <c r="K19" s="103"/>
      <c r="L19" s="103"/>
      <c r="M19" s="104"/>
      <c r="N19" s="103"/>
      <c r="O19" s="103"/>
      <c r="P19" s="103"/>
      <c r="Q19" s="304">
        <f t="shared" si="3"/>
        <v>17976</v>
      </c>
    </row>
    <row r="20" spans="1:17" s="69" customFormat="1" ht="31.5" x14ac:dyDescent="0.2">
      <c r="A20" s="100" t="s">
        <v>804</v>
      </c>
      <c r="B20" s="101" t="s">
        <v>399</v>
      </c>
      <c r="C20" s="102" t="s">
        <v>487</v>
      </c>
      <c r="D20" s="107" t="s">
        <v>490</v>
      </c>
      <c r="E20" s="298">
        <f t="shared" si="7"/>
        <v>215940.87</v>
      </c>
      <c r="F20" s="279">
        <v>215940.87</v>
      </c>
      <c r="G20" s="279">
        <v>173360.46</v>
      </c>
      <c r="H20" s="279">
        <v>2386.14</v>
      </c>
      <c r="I20" s="95"/>
      <c r="J20" s="128">
        <f t="shared" si="8"/>
        <v>63836.69</v>
      </c>
      <c r="K20" s="103"/>
      <c r="L20" s="103"/>
      <c r="M20" s="126"/>
      <c r="N20" s="103"/>
      <c r="O20" s="103"/>
      <c r="P20" s="106">
        <v>63836.69</v>
      </c>
      <c r="Q20" s="304">
        <f t="shared" si="3"/>
        <v>279777.56</v>
      </c>
    </row>
    <row r="21" spans="1:17" s="69" customFormat="1" ht="15.75" x14ac:dyDescent="0.2">
      <c r="A21" s="100" t="s">
        <v>654</v>
      </c>
      <c r="B21" s="101" t="s">
        <v>191</v>
      </c>
      <c r="C21" s="102" t="s">
        <v>491</v>
      </c>
      <c r="D21" s="98" t="s">
        <v>319</v>
      </c>
      <c r="E21" s="93">
        <f t="shared" si="7"/>
        <v>25906.7</v>
      </c>
      <c r="F21" s="95">
        <v>25906.7</v>
      </c>
      <c r="G21" s="95"/>
      <c r="H21" s="95"/>
      <c r="I21" s="95"/>
      <c r="J21" s="128">
        <f t="shared" ref="J21:J108" si="9">M21+K21</f>
        <v>0</v>
      </c>
      <c r="K21" s="106"/>
      <c r="L21" s="106"/>
      <c r="M21" s="126"/>
      <c r="N21" s="106"/>
      <c r="O21" s="106"/>
      <c r="P21" s="106"/>
      <c r="Q21" s="304">
        <f t="shared" si="3"/>
        <v>25906.7</v>
      </c>
    </row>
    <row r="22" spans="1:17" s="69" customFormat="1" ht="15.75" hidden="1" x14ac:dyDescent="0.2">
      <c r="A22" s="108"/>
      <c r="B22" s="109"/>
      <c r="C22" s="110"/>
      <c r="D22" s="111" t="s">
        <v>489</v>
      </c>
      <c r="E22" s="112">
        <f t="shared" si="7"/>
        <v>0</v>
      </c>
      <c r="F22" s="113"/>
      <c r="G22" s="113"/>
      <c r="H22" s="113"/>
      <c r="I22" s="95"/>
      <c r="J22" s="96"/>
      <c r="K22" s="103"/>
      <c r="L22" s="103"/>
      <c r="M22" s="104"/>
      <c r="N22" s="103"/>
      <c r="O22" s="103"/>
      <c r="P22" s="103"/>
      <c r="Q22" s="304">
        <f t="shared" si="3"/>
        <v>0</v>
      </c>
    </row>
    <row r="23" spans="1:17" s="69" customFormat="1" ht="15.75" hidden="1" x14ac:dyDescent="0.2">
      <c r="A23" s="114"/>
      <c r="B23" s="115"/>
      <c r="C23" s="116"/>
      <c r="D23" s="117"/>
      <c r="E23" s="118">
        <f t="shared" si="7"/>
        <v>0</v>
      </c>
      <c r="F23" s="119"/>
      <c r="G23" s="119"/>
      <c r="H23" s="119"/>
      <c r="I23" s="95"/>
      <c r="J23" s="96"/>
      <c r="K23" s="103"/>
      <c r="L23" s="103"/>
      <c r="M23" s="104"/>
      <c r="N23" s="103"/>
      <c r="O23" s="103"/>
      <c r="P23" s="103"/>
      <c r="Q23" s="304">
        <f t="shared" si="3"/>
        <v>0</v>
      </c>
    </row>
    <row r="24" spans="1:17" s="69" customFormat="1" ht="15.75" hidden="1" x14ac:dyDescent="0.2">
      <c r="A24" s="114" t="s">
        <v>492</v>
      </c>
      <c r="B24" s="115"/>
      <c r="C24" s="116"/>
      <c r="D24" s="117"/>
      <c r="E24" s="118"/>
      <c r="F24" s="119"/>
      <c r="G24" s="119"/>
      <c r="H24" s="119"/>
      <c r="I24" s="95"/>
      <c r="J24" s="96"/>
      <c r="K24" s="103"/>
      <c r="L24" s="103"/>
      <c r="M24" s="104"/>
      <c r="N24" s="103"/>
      <c r="O24" s="103"/>
      <c r="P24" s="103"/>
      <c r="Q24" s="304">
        <f t="shared" si="3"/>
        <v>0</v>
      </c>
    </row>
    <row r="25" spans="1:17" s="69" customFormat="1" ht="15.75" hidden="1" x14ac:dyDescent="0.2">
      <c r="A25" s="89"/>
      <c r="B25" s="101"/>
      <c r="C25" s="102"/>
      <c r="D25" s="120" t="s">
        <v>493</v>
      </c>
      <c r="E25" s="93"/>
      <c r="F25" s="95"/>
      <c r="G25" s="95"/>
      <c r="H25" s="95"/>
      <c r="I25" s="95"/>
      <c r="J25" s="96"/>
      <c r="K25" s="103"/>
      <c r="L25" s="103"/>
      <c r="M25" s="104"/>
      <c r="N25" s="103"/>
      <c r="O25" s="103"/>
      <c r="P25" s="103"/>
      <c r="Q25" s="304">
        <f t="shared" si="3"/>
        <v>0</v>
      </c>
    </row>
    <row r="26" spans="1:17" s="69" customFormat="1" ht="15.75" hidden="1" x14ac:dyDescent="0.2">
      <c r="A26" s="89"/>
      <c r="B26" s="101"/>
      <c r="C26" s="102"/>
      <c r="D26" s="120" t="s">
        <v>486</v>
      </c>
      <c r="E26" s="93">
        <f t="shared" si="7"/>
        <v>0</v>
      </c>
      <c r="F26" s="95"/>
      <c r="G26" s="95"/>
      <c r="H26" s="95"/>
      <c r="I26" s="95"/>
      <c r="J26" s="96"/>
      <c r="K26" s="103"/>
      <c r="L26" s="103"/>
      <c r="M26" s="104"/>
      <c r="N26" s="103"/>
      <c r="O26" s="103"/>
      <c r="P26" s="103"/>
      <c r="Q26" s="304">
        <f t="shared" si="3"/>
        <v>0</v>
      </c>
    </row>
    <row r="27" spans="1:17" s="69" customFormat="1" ht="31.5" hidden="1" x14ac:dyDescent="0.2">
      <c r="A27" s="89"/>
      <c r="B27" s="101"/>
      <c r="C27" s="102"/>
      <c r="D27" s="120" t="s">
        <v>494</v>
      </c>
      <c r="E27" s="93"/>
      <c r="F27" s="95"/>
      <c r="G27" s="95"/>
      <c r="H27" s="95"/>
      <c r="I27" s="95"/>
      <c r="J27" s="96"/>
      <c r="K27" s="103"/>
      <c r="L27" s="103"/>
      <c r="M27" s="104"/>
      <c r="N27" s="103"/>
      <c r="O27" s="103"/>
      <c r="P27" s="103"/>
      <c r="Q27" s="304">
        <f t="shared" si="3"/>
        <v>0</v>
      </c>
    </row>
    <row r="28" spans="1:17" s="69" customFormat="1" ht="15.75" hidden="1" x14ac:dyDescent="0.2">
      <c r="A28" s="89"/>
      <c r="B28" s="101"/>
      <c r="C28" s="102"/>
      <c r="D28" s="120" t="s">
        <v>489</v>
      </c>
      <c r="E28" s="93">
        <f t="shared" si="7"/>
        <v>0</v>
      </c>
      <c r="F28" s="95"/>
      <c r="G28" s="95"/>
      <c r="H28" s="95"/>
      <c r="I28" s="95"/>
      <c r="J28" s="96"/>
      <c r="K28" s="103"/>
      <c r="L28" s="103"/>
      <c r="M28" s="104"/>
      <c r="N28" s="103"/>
      <c r="O28" s="103"/>
      <c r="P28" s="103"/>
      <c r="Q28" s="304">
        <f t="shared" si="3"/>
        <v>0</v>
      </c>
    </row>
    <row r="29" spans="1:17" s="69" customFormat="1" ht="43.5" hidden="1" customHeight="1" x14ac:dyDescent="0.2">
      <c r="A29" s="121" t="s">
        <v>495</v>
      </c>
      <c r="B29" s="122" t="s">
        <v>416</v>
      </c>
      <c r="C29" s="123" t="s">
        <v>496</v>
      </c>
      <c r="D29" s="124" t="s">
        <v>423</v>
      </c>
      <c r="E29" s="125">
        <f t="shared" si="7"/>
        <v>0</v>
      </c>
      <c r="F29" s="126"/>
      <c r="G29" s="95"/>
      <c r="H29" s="95"/>
      <c r="I29" s="95"/>
      <c r="J29" s="96">
        <f t="shared" si="9"/>
        <v>0</v>
      </c>
      <c r="K29" s="103"/>
      <c r="L29" s="103"/>
      <c r="M29" s="104"/>
      <c r="N29" s="103"/>
      <c r="O29" s="103"/>
      <c r="P29" s="103"/>
      <c r="Q29" s="304">
        <f t="shared" si="3"/>
        <v>0</v>
      </c>
    </row>
    <row r="30" spans="1:17" s="69" customFormat="1" ht="15.75" hidden="1" x14ac:dyDescent="0.2">
      <c r="A30" s="121"/>
      <c r="B30" s="122"/>
      <c r="C30" s="123"/>
      <c r="D30" s="127" t="s">
        <v>497</v>
      </c>
      <c r="E30" s="125"/>
      <c r="F30" s="126"/>
      <c r="G30" s="95"/>
      <c r="H30" s="95"/>
      <c r="I30" s="95"/>
      <c r="J30" s="96"/>
      <c r="K30" s="103"/>
      <c r="L30" s="103"/>
      <c r="M30" s="104"/>
      <c r="N30" s="103"/>
      <c r="O30" s="103"/>
      <c r="P30" s="103"/>
      <c r="Q30" s="304">
        <f t="shared" si="3"/>
        <v>0</v>
      </c>
    </row>
    <row r="31" spans="1:17" s="69" customFormat="1" ht="67.5" hidden="1" customHeight="1" x14ac:dyDescent="0.2">
      <c r="A31" s="121"/>
      <c r="B31" s="122"/>
      <c r="C31" s="123"/>
      <c r="D31" s="124" t="s">
        <v>498</v>
      </c>
      <c r="E31" s="125">
        <f t="shared" si="7"/>
        <v>0</v>
      </c>
      <c r="F31" s="126"/>
      <c r="G31" s="95"/>
      <c r="H31" s="95"/>
      <c r="I31" s="95"/>
      <c r="J31" s="96">
        <f t="shared" si="9"/>
        <v>0</v>
      </c>
      <c r="K31" s="103"/>
      <c r="L31" s="103"/>
      <c r="M31" s="104"/>
      <c r="N31" s="103"/>
      <c r="O31" s="103"/>
      <c r="P31" s="103"/>
      <c r="Q31" s="304">
        <f t="shared" si="3"/>
        <v>0</v>
      </c>
    </row>
    <row r="32" spans="1:17" s="69" customFormat="1" ht="15.75" hidden="1" x14ac:dyDescent="0.2">
      <c r="A32" s="121"/>
      <c r="B32" s="122"/>
      <c r="C32" s="123"/>
      <c r="D32" s="124" t="s">
        <v>499</v>
      </c>
      <c r="E32" s="125">
        <f t="shared" si="7"/>
        <v>0</v>
      </c>
      <c r="F32" s="126"/>
      <c r="G32" s="95"/>
      <c r="H32" s="95"/>
      <c r="I32" s="95"/>
      <c r="J32" s="96"/>
      <c r="K32" s="103"/>
      <c r="L32" s="103"/>
      <c r="M32" s="104"/>
      <c r="N32" s="103"/>
      <c r="O32" s="103"/>
      <c r="P32" s="103"/>
      <c r="Q32" s="304">
        <f t="shared" si="3"/>
        <v>0</v>
      </c>
    </row>
    <row r="33" spans="1:17" s="69" customFormat="1" ht="67.5" hidden="1" customHeight="1" x14ac:dyDescent="0.2">
      <c r="A33" s="121"/>
      <c r="B33" s="122"/>
      <c r="C33" s="123"/>
      <c r="D33" s="124"/>
      <c r="E33" s="125">
        <f t="shared" si="7"/>
        <v>0</v>
      </c>
      <c r="F33" s="126"/>
      <c r="G33" s="95"/>
      <c r="H33" s="95"/>
      <c r="I33" s="95"/>
      <c r="J33" s="96"/>
      <c r="K33" s="103"/>
      <c r="L33" s="103"/>
      <c r="M33" s="104"/>
      <c r="N33" s="103"/>
      <c r="O33" s="103"/>
      <c r="P33" s="103"/>
      <c r="Q33" s="304">
        <f t="shared" si="3"/>
        <v>0</v>
      </c>
    </row>
    <row r="34" spans="1:17" s="69" customFormat="1" ht="40.5" hidden="1" customHeight="1" x14ac:dyDescent="0.2">
      <c r="A34" s="121" t="s">
        <v>500</v>
      </c>
      <c r="B34" s="122" t="s">
        <v>424</v>
      </c>
      <c r="C34" s="123" t="s">
        <v>405</v>
      </c>
      <c r="D34" s="124" t="s">
        <v>427</v>
      </c>
      <c r="E34" s="125">
        <f>F34+I34</f>
        <v>0</v>
      </c>
      <c r="F34" s="126"/>
      <c r="G34" s="95"/>
      <c r="H34" s="95"/>
      <c r="I34" s="95"/>
      <c r="J34" s="128">
        <f>M34+P34</f>
        <v>0</v>
      </c>
      <c r="K34" s="103"/>
      <c r="L34" s="103"/>
      <c r="M34" s="104"/>
      <c r="N34" s="103"/>
      <c r="O34" s="103"/>
      <c r="P34" s="103"/>
      <c r="Q34" s="304">
        <f t="shared" si="3"/>
        <v>0</v>
      </c>
    </row>
    <row r="35" spans="1:17" s="69" customFormat="1" ht="47.25" hidden="1" x14ac:dyDescent="0.2">
      <c r="A35" s="129" t="s">
        <v>501</v>
      </c>
      <c r="B35" s="122" t="s">
        <v>261</v>
      </c>
      <c r="C35" s="123" t="s">
        <v>502</v>
      </c>
      <c r="D35" s="105" t="s">
        <v>320</v>
      </c>
      <c r="E35" s="125">
        <f t="shared" ref="E35:E91" si="10">F35+I35</f>
        <v>0</v>
      </c>
      <c r="F35" s="126"/>
      <c r="G35" s="126"/>
      <c r="H35" s="95"/>
      <c r="I35" s="128"/>
      <c r="J35" s="128">
        <f>M35+P35</f>
        <v>0</v>
      </c>
      <c r="K35" s="128"/>
      <c r="L35" s="128"/>
      <c r="M35" s="126"/>
      <c r="N35" s="128"/>
      <c r="O35" s="128"/>
      <c r="P35" s="128"/>
      <c r="Q35" s="304">
        <f t="shared" si="3"/>
        <v>0</v>
      </c>
    </row>
    <row r="36" spans="1:17" s="69" customFormat="1" ht="15.75" hidden="1" x14ac:dyDescent="0.2">
      <c r="A36" s="129" t="s">
        <v>655</v>
      </c>
      <c r="B36" s="122" t="s">
        <v>140</v>
      </c>
      <c r="C36" s="123" t="s">
        <v>503</v>
      </c>
      <c r="D36" s="105" t="s">
        <v>504</v>
      </c>
      <c r="E36" s="125">
        <f t="shared" si="10"/>
        <v>0</v>
      </c>
      <c r="F36" s="126"/>
      <c r="G36" s="95"/>
      <c r="H36" s="95"/>
      <c r="I36" s="95"/>
      <c r="J36" s="128">
        <f t="shared" ref="J36:J84" si="11">M36+P36</f>
        <v>0</v>
      </c>
      <c r="K36" s="103"/>
      <c r="L36" s="103"/>
      <c r="M36" s="126"/>
      <c r="N36" s="103"/>
      <c r="O36" s="103"/>
      <c r="P36" s="103"/>
      <c r="Q36" s="304">
        <f t="shared" si="3"/>
        <v>0</v>
      </c>
    </row>
    <row r="37" spans="1:17" s="69" customFormat="1" ht="15.75" hidden="1" x14ac:dyDescent="0.2">
      <c r="A37" s="129"/>
      <c r="B37" s="122"/>
      <c r="C37" s="123"/>
      <c r="D37" s="130"/>
      <c r="E37" s="125">
        <f t="shared" si="10"/>
        <v>0</v>
      </c>
      <c r="F37" s="131"/>
      <c r="G37" s="128"/>
      <c r="H37" s="128"/>
      <c r="I37" s="128"/>
      <c r="J37" s="128">
        <f t="shared" si="11"/>
        <v>0</v>
      </c>
      <c r="K37" s="96"/>
      <c r="L37" s="96"/>
      <c r="M37" s="97"/>
      <c r="N37" s="96"/>
      <c r="O37" s="96"/>
      <c r="P37" s="96"/>
      <c r="Q37" s="304">
        <f t="shared" si="3"/>
        <v>0</v>
      </c>
    </row>
    <row r="38" spans="1:17" s="69" customFormat="1" ht="15.75" hidden="1" x14ac:dyDescent="0.2">
      <c r="A38" s="129" t="s">
        <v>505</v>
      </c>
      <c r="B38" s="122" t="s">
        <v>195</v>
      </c>
      <c r="C38" s="123" t="s">
        <v>503</v>
      </c>
      <c r="D38" s="105" t="s">
        <v>506</v>
      </c>
      <c r="E38" s="125">
        <f t="shared" si="10"/>
        <v>0</v>
      </c>
      <c r="F38" s="126"/>
      <c r="G38" s="95"/>
      <c r="H38" s="95"/>
      <c r="I38" s="95"/>
      <c r="J38" s="128">
        <f t="shared" si="11"/>
        <v>0</v>
      </c>
      <c r="K38" s="103"/>
      <c r="L38" s="103"/>
      <c r="M38" s="104"/>
      <c r="N38" s="103"/>
      <c r="O38" s="103"/>
      <c r="P38" s="103"/>
      <c r="Q38" s="304">
        <f t="shared" si="3"/>
        <v>0</v>
      </c>
    </row>
    <row r="39" spans="1:17" s="69" customFormat="1" ht="31.5" hidden="1" x14ac:dyDescent="0.2">
      <c r="A39" s="129" t="s">
        <v>656</v>
      </c>
      <c r="B39" s="122" t="s">
        <v>336</v>
      </c>
      <c r="C39" s="123" t="s">
        <v>503</v>
      </c>
      <c r="D39" s="554" t="s">
        <v>828</v>
      </c>
      <c r="E39" s="125">
        <f t="shared" si="10"/>
        <v>0</v>
      </c>
      <c r="F39" s="126"/>
      <c r="G39" s="95"/>
      <c r="H39" s="95"/>
      <c r="I39" s="95"/>
      <c r="J39" s="128">
        <f t="shared" si="11"/>
        <v>0</v>
      </c>
      <c r="K39" s="103"/>
      <c r="L39" s="103"/>
      <c r="M39" s="126"/>
      <c r="N39" s="103"/>
      <c r="O39" s="103"/>
      <c r="P39" s="103"/>
      <c r="Q39" s="304">
        <f t="shared" si="3"/>
        <v>0</v>
      </c>
    </row>
    <row r="40" spans="1:17" s="69" customFormat="1" ht="47.25" hidden="1" x14ac:dyDescent="0.2">
      <c r="A40" s="129" t="s">
        <v>507</v>
      </c>
      <c r="B40" s="122" t="s">
        <v>196</v>
      </c>
      <c r="C40" s="123" t="s">
        <v>503</v>
      </c>
      <c r="D40" s="105" t="s">
        <v>508</v>
      </c>
      <c r="E40" s="125">
        <f t="shared" si="10"/>
        <v>0</v>
      </c>
      <c r="F40" s="126"/>
      <c r="G40" s="95"/>
      <c r="H40" s="95"/>
      <c r="I40" s="95"/>
      <c r="J40" s="128">
        <f t="shared" si="11"/>
        <v>0</v>
      </c>
      <c r="K40" s="103"/>
      <c r="L40" s="103"/>
      <c r="M40" s="104"/>
      <c r="N40" s="103"/>
      <c r="O40" s="103"/>
      <c r="P40" s="103"/>
      <c r="Q40" s="304">
        <f t="shared" si="3"/>
        <v>0</v>
      </c>
    </row>
    <row r="41" spans="1:17" s="69" customFormat="1" ht="63" hidden="1" x14ac:dyDescent="0.2">
      <c r="A41" s="129" t="s">
        <v>509</v>
      </c>
      <c r="B41" s="122">
        <v>3160</v>
      </c>
      <c r="C41" s="123" t="s">
        <v>123</v>
      </c>
      <c r="D41" s="124" t="s">
        <v>428</v>
      </c>
      <c r="E41" s="125">
        <f t="shared" si="10"/>
        <v>0</v>
      </c>
      <c r="F41" s="126"/>
      <c r="G41" s="95"/>
      <c r="H41" s="95"/>
      <c r="I41" s="95"/>
      <c r="J41" s="128">
        <f t="shared" si="11"/>
        <v>0</v>
      </c>
      <c r="K41" s="103"/>
      <c r="L41" s="103"/>
      <c r="M41" s="104"/>
      <c r="N41" s="103"/>
      <c r="O41" s="103"/>
      <c r="P41" s="103"/>
      <c r="Q41" s="304">
        <f t="shared" si="3"/>
        <v>0</v>
      </c>
    </row>
    <row r="42" spans="1:17" s="69" customFormat="1" ht="15.75" hidden="1" x14ac:dyDescent="0.2">
      <c r="A42" s="132" t="s">
        <v>510</v>
      </c>
      <c r="B42" s="122" t="s">
        <v>197</v>
      </c>
      <c r="C42" s="123" t="s">
        <v>511</v>
      </c>
      <c r="D42" s="105" t="s">
        <v>512</v>
      </c>
      <c r="E42" s="125">
        <f t="shared" si="10"/>
        <v>0</v>
      </c>
      <c r="F42" s="99"/>
      <c r="G42" s="95"/>
      <c r="H42" s="95"/>
      <c r="I42" s="95"/>
      <c r="J42" s="128">
        <f t="shared" si="11"/>
        <v>0</v>
      </c>
      <c r="K42" s="103"/>
      <c r="L42" s="103"/>
      <c r="M42" s="104"/>
      <c r="N42" s="103"/>
      <c r="O42" s="103"/>
      <c r="P42" s="103"/>
      <c r="Q42" s="304">
        <f t="shared" si="3"/>
        <v>0</v>
      </c>
    </row>
    <row r="43" spans="1:17" s="69" customFormat="1" ht="31.5" hidden="1" x14ac:dyDescent="0.2">
      <c r="A43" s="133" t="s">
        <v>513</v>
      </c>
      <c r="B43" s="101">
        <v>3192</v>
      </c>
      <c r="C43" s="102">
        <v>1030</v>
      </c>
      <c r="D43" s="94" t="s">
        <v>514</v>
      </c>
      <c r="E43" s="93">
        <f t="shared" si="10"/>
        <v>0</v>
      </c>
      <c r="F43" s="95"/>
      <c r="G43" s="95"/>
      <c r="H43" s="95"/>
      <c r="I43" s="95"/>
      <c r="J43" s="128">
        <f t="shared" si="11"/>
        <v>0</v>
      </c>
      <c r="K43" s="103"/>
      <c r="L43" s="103"/>
      <c r="M43" s="104"/>
      <c r="N43" s="103"/>
      <c r="O43" s="103"/>
      <c r="P43" s="103"/>
      <c r="Q43" s="304">
        <f t="shared" si="3"/>
        <v>0</v>
      </c>
    </row>
    <row r="44" spans="1:17" s="69" customFormat="1" ht="15.75" x14ac:dyDescent="0.2">
      <c r="A44" s="133" t="s">
        <v>657</v>
      </c>
      <c r="B44" s="101" t="s">
        <v>198</v>
      </c>
      <c r="C44" s="102" t="s">
        <v>515</v>
      </c>
      <c r="D44" s="94" t="s">
        <v>321</v>
      </c>
      <c r="E44" s="93">
        <f t="shared" si="10"/>
        <v>61099.26</v>
      </c>
      <c r="F44" s="95">
        <v>61099.26</v>
      </c>
      <c r="G44" s="95">
        <v>50081.36</v>
      </c>
      <c r="H44" s="95"/>
      <c r="I44" s="95"/>
      <c r="J44" s="128">
        <f t="shared" si="11"/>
        <v>26185.4</v>
      </c>
      <c r="K44" s="106"/>
      <c r="L44" s="106"/>
      <c r="M44" s="126">
        <v>26185.4</v>
      </c>
      <c r="N44" s="106">
        <v>21463.439999999999</v>
      </c>
      <c r="O44" s="106"/>
      <c r="P44" s="106"/>
      <c r="Q44" s="304">
        <f t="shared" si="3"/>
        <v>87284.66</v>
      </c>
    </row>
    <row r="45" spans="1:17" s="69" customFormat="1" ht="39.75" hidden="1" customHeight="1" x14ac:dyDescent="0.2">
      <c r="A45" s="133" t="s">
        <v>516</v>
      </c>
      <c r="B45" s="101" t="s">
        <v>517</v>
      </c>
      <c r="C45" s="102" t="s">
        <v>124</v>
      </c>
      <c r="D45" s="94" t="s">
        <v>518</v>
      </c>
      <c r="E45" s="93">
        <f t="shared" si="10"/>
        <v>0</v>
      </c>
      <c r="F45" s="134"/>
      <c r="G45" s="134"/>
      <c r="H45" s="134"/>
      <c r="I45" s="95"/>
      <c r="J45" s="128">
        <f t="shared" si="11"/>
        <v>0</v>
      </c>
      <c r="K45" s="103"/>
      <c r="L45" s="103"/>
      <c r="M45" s="104"/>
      <c r="N45" s="103"/>
      <c r="O45" s="103"/>
      <c r="P45" s="103"/>
      <c r="Q45" s="304">
        <f t="shared" si="3"/>
        <v>0</v>
      </c>
    </row>
    <row r="46" spans="1:17" s="69" customFormat="1" ht="15.75" hidden="1" x14ac:dyDescent="0.2">
      <c r="A46" s="133" t="s">
        <v>519</v>
      </c>
      <c r="B46" s="101" t="s">
        <v>199</v>
      </c>
      <c r="C46" s="102" t="s">
        <v>124</v>
      </c>
      <c r="D46" s="94" t="s">
        <v>322</v>
      </c>
      <c r="E46" s="93">
        <f t="shared" si="10"/>
        <v>0</v>
      </c>
      <c r="F46" s="95"/>
      <c r="G46" s="95"/>
      <c r="H46" s="95"/>
      <c r="I46" s="95"/>
      <c r="J46" s="128">
        <f t="shared" si="11"/>
        <v>0</v>
      </c>
      <c r="K46" s="103"/>
      <c r="L46" s="103"/>
      <c r="M46" s="126"/>
      <c r="N46" s="106"/>
      <c r="O46" s="106"/>
      <c r="P46" s="106"/>
      <c r="Q46" s="304">
        <f t="shared" si="3"/>
        <v>0</v>
      </c>
    </row>
    <row r="47" spans="1:17" s="69" customFormat="1" ht="15.75" hidden="1" x14ac:dyDescent="0.2">
      <c r="A47" s="135"/>
      <c r="B47" s="90"/>
      <c r="C47" s="91"/>
      <c r="D47" s="136"/>
      <c r="E47" s="93">
        <f t="shared" si="10"/>
        <v>0</v>
      </c>
      <c r="F47" s="93"/>
      <c r="G47" s="95"/>
      <c r="H47" s="95"/>
      <c r="I47" s="95"/>
      <c r="J47" s="128">
        <f t="shared" si="11"/>
        <v>0</v>
      </c>
      <c r="K47" s="103"/>
      <c r="L47" s="103"/>
      <c r="M47" s="104"/>
      <c r="N47" s="103"/>
      <c r="O47" s="103"/>
      <c r="P47" s="103"/>
      <c r="Q47" s="304">
        <f t="shared" si="3"/>
        <v>0</v>
      </c>
    </row>
    <row r="48" spans="1:17" s="69" customFormat="1" ht="31.5" x14ac:dyDescent="0.2">
      <c r="A48" s="133" t="s">
        <v>658</v>
      </c>
      <c r="B48" s="101" t="s">
        <v>126</v>
      </c>
      <c r="C48" s="102" t="s">
        <v>520</v>
      </c>
      <c r="D48" s="94" t="s">
        <v>323</v>
      </c>
      <c r="E48" s="93">
        <f t="shared" si="10"/>
        <v>105783.6</v>
      </c>
      <c r="F48" s="95">
        <v>105783.6</v>
      </c>
      <c r="G48" s="95"/>
      <c r="H48" s="95"/>
      <c r="I48" s="95"/>
      <c r="J48" s="128">
        <f t="shared" si="11"/>
        <v>0</v>
      </c>
      <c r="K48" s="103"/>
      <c r="L48" s="103"/>
      <c r="M48" s="104"/>
      <c r="N48" s="103"/>
      <c r="O48" s="103"/>
      <c r="P48" s="103"/>
      <c r="Q48" s="304">
        <f t="shared" si="3"/>
        <v>105783.6</v>
      </c>
    </row>
    <row r="49" spans="1:17" s="69" customFormat="1" ht="15.75" hidden="1" x14ac:dyDescent="0.2">
      <c r="A49" s="135"/>
      <c r="B49" s="90"/>
      <c r="C49" s="91"/>
      <c r="D49" s="136"/>
      <c r="E49" s="93"/>
      <c r="F49" s="93"/>
      <c r="G49" s="93"/>
      <c r="H49" s="93"/>
      <c r="I49" s="93"/>
      <c r="J49" s="128">
        <f t="shared" si="11"/>
        <v>0</v>
      </c>
      <c r="K49" s="96"/>
      <c r="L49" s="96"/>
      <c r="M49" s="97"/>
      <c r="N49" s="96"/>
      <c r="O49" s="96"/>
      <c r="P49" s="96"/>
      <c r="Q49" s="304">
        <f t="shared" si="3"/>
        <v>0</v>
      </c>
    </row>
    <row r="50" spans="1:17" s="69" customFormat="1" ht="39.75" hidden="1" customHeight="1" x14ac:dyDescent="0.2">
      <c r="A50" s="133"/>
      <c r="B50" s="101"/>
      <c r="C50" s="102"/>
      <c r="D50" s="94" t="s">
        <v>521</v>
      </c>
      <c r="E50" s="93"/>
      <c r="F50" s="95"/>
      <c r="G50" s="95"/>
      <c r="H50" s="95"/>
      <c r="I50" s="95"/>
      <c r="J50" s="128">
        <f t="shared" si="11"/>
        <v>0</v>
      </c>
      <c r="K50" s="103"/>
      <c r="L50" s="103"/>
      <c r="M50" s="104"/>
      <c r="N50" s="103"/>
      <c r="O50" s="103"/>
      <c r="P50" s="103"/>
      <c r="Q50" s="304">
        <f t="shared" si="3"/>
        <v>0</v>
      </c>
    </row>
    <row r="51" spans="1:17" s="69" customFormat="1" ht="31.5" x14ac:dyDescent="0.2">
      <c r="A51" s="133" t="s">
        <v>659</v>
      </c>
      <c r="B51" s="101" t="s">
        <v>127</v>
      </c>
      <c r="C51" s="102" t="s">
        <v>520</v>
      </c>
      <c r="D51" s="555" t="s">
        <v>829</v>
      </c>
      <c r="E51" s="93">
        <f t="shared" si="10"/>
        <v>854239.04</v>
      </c>
      <c r="F51" s="95">
        <v>854239.04</v>
      </c>
      <c r="G51" s="95">
        <v>653671.17000000004</v>
      </c>
      <c r="H51" s="95">
        <v>5857.85</v>
      </c>
      <c r="I51" s="95"/>
      <c r="J51" s="128">
        <f t="shared" si="11"/>
        <v>0</v>
      </c>
      <c r="K51" s="103"/>
      <c r="L51" s="103"/>
      <c r="M51" s="126"/>
      <c r="N51" s="103"/>
      <c r="O51" s="103"/>
      <c r="P51" s="103"/>
      <c r="Q51" s="304">
        <f t="shared" si="3"/>
        <v>854239.04</v>
      </c>
    </row>
    <row r="52" spans="1:17" s="69" customFormat="1" ht="15.75" x14ac:dyDescent="0.2">
      <c r="A52" s="133"/>
      <c r="B52" s="101"/>
      <c r="C52" s="102"/>
      <c r="D52" s="105" t="s">
        <v>780</v>
      </c>
      <c r="E52" s="93">
        <f t="shared" si="10"/>
        <v>47297.94</v>
      </c>
      <c r="F52" s="95">
        <v>47297.94</v>
      </c>
      <c r="G52" s="95">
        <v>38768.800000000003</v>
      </c>
      <c r="H52" s="95"/>
      <c r="I52" s="95"/>
      <c r="J52" s="128"/>
      <c r="K52" s="103"/>
      <c r="L52" s="103"/>
      <c r="M52" s="126"/>
      <c r="N52" s="103"/>
      <c r="O52" s="103"/>
      <c r="P52" s="103"/>
      <c r="Q52" s="304">
        <f t="shared" si="3"/>
        <v>47297.94</v>
      </c>
    </row>
    <row r="53" spans="1:17" s="69" customFormat="1" ht="30" hidden="1" customHeight="1" x14ac:dyDescent="0.2">
      <c r="A53" s="133" t="s">
        <v>731</v>
      </c>
      <c r="B53" s="101" t="s">
        <v>724</v>
      </c>
      <c r="C53" s="102" t="s">
        <v>520</v>
      </c>
      <c r="D53" s="94" t="s">
        <v>725</v>
      </c>
      <c r="E53" s="93">
        <f t="shared" si="10"/>
        <v>0</v>
      </c>
      <c r="F53" s="95"/>
      <c r="G53" s="95"/>
      <c r="H53" s="95"/>
      <c r="I53" s="95"/>
      <c r="J53" s="128">
        <f t="shared" si="11"/>
        <v>0</v>
      </c>
      <c r="K53" s="103"/>
      <c r="L53" s="103"/>
      <c r="M53" s="126"/>
      <c r="N53" s="103"/>
      <c r="O53" s="103"/>
      <c r="P53" s="103"/>
      <c r="Q53" s="304">
        <f t="shared" si="3"/>
        <v>0</v>
      </c>
    </row>
    <row r="54" spans="1:17" s="69" customFormat="1" ht="28.5" hidden="1" customHeight="1" x14ac:dyDescent="0.2">
      <c r="A54" s="137" t="s">
        <v>732</v>
      </c>
      <c r="B54" s="139" t="s">
        <v>717</v>
      </c>
      <c r="C54" s="138" t="s">
        <v>522</v>
      </c>
      <c r="D54" s="107" t="s">
        <v>718</v>
      </c>
      <c r="E54" s="93">
        <f t="shared" si="10"/>
        <v>0</v>
      </c>
      <c r="F54" s="95"/>
      <c r="G54" s="95"/>
      <c r="H54" s="95"/>
      <c r="I54" s="95"/>
      <c r="J54" s="128">
        <f t="shared" si="11"/>
        <v>0</v>
      </c>
      <c r="K54" s="103"/>
      <c r="L54" s="103"/>
      <c r="M54" s="104"/>
      <c r="N54" s="103"/>
      <c r="O54" s="103"/>
      <c r="P54" s="103"/>
      <c r="Q54" s="304">
        <f t="shared" si="3"/>
        <v>0</v>
      </c>
    </row>
    <row r="55" spans="1:17" s="69" customFormat="1" ht="15.75" hidden="1" x14ac:dyDescent="0.2">
      <c r="A55" s="135"/>
      <c r="B55" s="140"/>
      <c r="C55" s="141"/>
      <c r="D55" s="94"/>
      <c r="E55" s="93">
        <f t="shared" si="10"/>
        <v>0</v>
      </c>
      <c r="F55" s="106"/>
      <c r="G55" s="95"/>
      <c r="H55" s="95"/>
      <c r="I55" s="93"/>
      <c r="J55" s="128">
        <f t="shared" si="11"/>
        <v>0</v>
      </c>
      <c r="K55" s="96"/>
      <c r="L55" s="96"/>
      <c r="M55" s="97"/>
      <c r="N55" s="96"/>
      <c r="O55" s="96"/>
      <c r="P55" s="103"/>
      <c r="Q55" s="304">
        <f t="shared" si="3"/>
        <v>0</v>
      </c>
    </row>
    <row r="56" spans="1:17" s="69" customFormat="1" ht="15.75" x14ac:dyDescent="0.2">
      <c r="A56" s="133" t="s">
        <v>660</v>
      </c>
      <c r="B56" s="101" t="s">
        <v>203</v>
      </c>
      <c r="C56" s="102" t="s">
        <v>522</v>
      </c>
      <c r="D56" s="94" t="s">
        <v>324</v>
      </c>
      <c r="E56" s="93">
        <f t="shared" si="10"/>
        <v>258897.61</v>
      </c>
      <c r="F56" s="95">
        <v>258897.61</v>
      </c>
      <c r="G56" s="95"/>
      <c r="H56" s="95"/>
      <c r="I56" s="95"/>
      <c r="J56" s="128">
        <f>M56+P56</f>
        <v>0</v>
      </c>
      <c r="K56" s="106"/>
      <c r="L56" s="106"/>
      <c r="M56" s="126"/>
      <c r="N56" s="106"/>
      <c r="O56" s="106"/>
      <c r="P56" s="106"/>
      <c r="Q56" s="304">
        <f t="shared" si="3"/>
        <v>258897.61</v>
      </c>
    </row>
    <row r="57" spans="1:17" s="69" customFormat="1" ht="15.75" x14ac:dyDescent="0.2">
      <c r="A57" s="133" t="s">
        <v>661</v>
      </c>
      <c r="B57" s="101" t="s">
        <v>204</v>
      </c>
      <c r="C57" s="102" t="s">
        <v>522</v>
      </c>
      <c r="D57" s="94" t="s">
        <v>325</v>
      </c>
      <c r="E57" s="93">
        <f t="shared" si="10"/>
        <v>413641.98</v>
      </c>
      <c r="F57" s="95">
        <v>413641.98</v>
      </c>
      <c r="G57" s="95"/>
      <c r="H57" s="95"/>
      <c r="I57" s="95"/>
      <c r="J57" s="128">
        <f t="shared" si="11"/>
        <v>0</v>
      </c>
      <c r="K57" s="103"/>
      <c r="L57" s="103"/>
      <c r="M57" s="104"/>
      <c r="N57" s="103"/>
      <c r="O57" s="103"/>
      <c r="P57" s="103"/>
      <c r="Q57" s="304">
        <f t="shared" si="3"/>
        <v>413641.98</v>
      </c>
    </row>
    <row r="58" spans="1:17" s="69" customFormat="1" ht="31.5" x14ac:dyDescent="0.2">
      <c r="A58" s="133" t="s">
        <v>662</v>
      </c>
      <c r="B58" s="101" t="s">
        <v>205</v>
      </c>
      <c r="C58" s="102" t="s">
        <v>522</v>
      </c>
      <c r="D58" s="94" t="s">
        <v>326</v>
      </c>
      <c r="E58" s="93">
        <f t="shared" si="10"/>
        <v>421926.07</v>
      </c>
      <c r="F58" s="95">
        <v>421926.07</v>
      </c>
      <c r="G58" s="95"/>
      <c r="H58" s="95"/>
      <c r="I58" s="95"/>
      <c r="J58" s="128">
        <f t="shared" si="11"/>
        <v>0</v>
      </c>
      <c r="K58" s="106"/>
      <c r="L58" s="106"/>
      <c r="M58" s="126"/>
      <c r="N58" s="106"/>
      <c r="O58" s="106"/>
      <c r="P58" s="106"/>
      <c r="Q58" s="304">
        <f t="shared" si="3"/>
        <v>421926.07</v>
      </c>
    </row>
    <row r="59" spans="1:17" s="69" customFormat="1" ht="15.75" x14ac:dyDescent="0.2">
      <c r="A59" s="133" t="s">
        <v>663</v>
      </c>
      <c r="B59" s="101" t="s">
        <v>128</v>
      </c>
      <c r="C59" s="102" t="s">
        <v>522</v>
      </c>
      <c r="D59" s="94" t="s">
        <v>226</v>
      </c>
      <c r="E59" s="93">
        <f t="shared" si="10"/>
        <v>1045420.22</v>
      </c>
      <c r="F59" s="95">
        <v>1045420.22</v>
      </c>
      <c r="G59" s="95"/>
      <c r="H59" s="95">
        <v>271918.44</v>
      </c>
      <c r="I59" s="95"/>
      <c r="J59" s="128">
        <f>M59+P59</f>
        <v>0</v>
      </c>
      <c r="K59" s="106"/>
      <c r="L59" s="106"/>
      <c r="M59" s="126"/>
      <c r="N59" s="106"/>
      <c r="O59" s="106"/>
      <c r="P59" s="106"/>
      <c r="Q59" s="304">
        <f t="shared" si="3"/>
        <v>1045420.22</v>
      </c>
    </row>
    <row r="60" spans="1:17" s="69" customFormat="1" ht="31.5" hidden="1" x14ac:dyDescent="0.2">
      <c r="A60" s="133" t="s">
        <v>708</v>
      </c>
      <c r="B60" s="101" t="s">
        <v>645</v>
      </c>
      <c r="C60" s="102" t="s">
        <v>630</v>
      </c>
      <c r="D60" s="94" t="s">
        <v>646</v>
      </c>
      <c r="E60" s="93">
        <f t="shared" si="10"/>
        <v>0</v>
      </c>
      <c r="F60" s="95"/>
      <c r="G60" s="95"/>
      <c r="H60" s="95"/>
      <c r="I60" s="95"/>
      <c r="J60" s="128">
        <f t="shared" ref="J60" si="12">M60+P60</f>
        <v>0</v>
      </c>
      <c r="K60" s="106"/>
      <c r="L60" s="106"/>
      <c r="M60" s="126"/>
      <c r="N60" s="106"/>
      <c r="O60" s="106"/>
      <c r="P60" s="106"/>
      <c r="Q60" s="304">
        <f t="shared" si="3"/>
        <v>0</v>
      </c>
    </row>
    <row r="61" spans="1:17" s="69" customFormat="1" ht="78.75" hidden="1" x14ac:dyDescent="0.2">
      <c r="A61" s="133" t="s">
        <v>523</v>
      </c>
      <c r="B61" s="101" t="s">
        <v>206</v>
      </c>
      <c r="C61" s="102" t="s">
        <v>524</v>
      </c>
      <c r="D61" s="94" t="s">
        <v>525</v>
      </c>
      <c r="E61" s="93">
        <f t="shared" si="10"/>
        <v>0</v>
      </c>
      <c r="F61" s="95"/>
      <c r="G61" s="95"/>
      <c r="H61" s="95"/>
      <c r="I61" s="95"/>
      <c r="J61" s="128">
        <f t="shared" si="11"/>
        <v>0</v>
      </c>
      <c r="K61" s="103"/>
      <c r="L61" s="103"/>
      <c r="M61" s="104"/>
      <c r="N61" s="103"/>
      <c r="O61" s="103"/>
      <c r="P61" s="103"/>
      <c r="Q61" s="304">
        <f t="shared" si="3"/>
        <v>0</v>
      </c>
    </row>
    <row r="62" spans="1:17" s="69" customFormat="1" ht="15.75" x14ac:dyDescent="0.2">
      <c r="A62" s="133" t="s">
        <v>664</v>
      </c>
      <c r="B62" s="101" t="s">
        <v>207</v>
      </c>
      <c r="C62" s="102" t="s">
        <v>524</v>
      </c>
      <c r="D62" s="94" t="s">
        <v>327</v>
      </c>
      <c r="E62" s="93">
        <f t="shared" si="10"/>
        <v>62813.440000000002</v>
      </c>
      <c r="F62" s="95">
        <v>62813.440000000002</v>
      </c>
      <c r="G62" s="95">
        <v>10500</v>
      </c>
      <c r="H62" s="95"/>
      <c r="I62" s="95"/>
      <c r="J62" s="128">
        <f t="shared" si="11"/>
        <v>0</v>
      </c>
      <c r="K62" s="106"/>
      <c r="L62" s="106"/>
      <c r="M62" s="126"/>
      <c r="N62" s="106"/>
      <c r="O62" s="106"/>
      <c r="P62" s="106"/>
      <c r="Q62" s="304">
        <f t="shared" si="3"/>
        <v>62813.440000000002</v>
      </c>
    </row>
    <row r="63" spans="1:17" s="69" customFormat="1" ht="15.75" hidden="1" x14ac:dyDescent="0.2">
      <c r="A63" s="133" t="s">
        <v>665</v>
      </c>
      <c r="B63" s="101" t="s">
        <v>208</v>
      </c>
      <c r="C63" s="102" t="s">
        <v>526</v>
      </c>
      <c r="D63" s="94" t="s">
        <v>328</v>
      </c>
      <c r="E63" s="93">
        <f t="shared" si="10"/>
        <v>0</v>
      </c>
      <c r="F63" s="95"/>
      <c r="G63" s="95"/>
      <c r="H63" s="95"/>
      <c r="I63" s="95"/>
      <c r="J63" s="128">
        <f t="shared" si="11"/>
        <v>0</v>
      </c>
      <c r="K63" s="106"/>
      <c r="L63" s="106"/>
      <c r="M63" s="126"/>
      <c r="N63" s="106"/>
      <c r="O63" s="106"/>
      <c r="P63" s="106"/>
      <c r="Q63" s="304">
        <f t="shared" si="3"/>
        <v>0</v>
      </c>
    </row>
    <row r="64" spans="1:17" s="69" customFormat="1" ht="31.5" hidden="1" x14ac:dyDescent="0.2">
      <c r="A64" s="133"/>
      <c r="B64" s="101"/>
      <c r="C64" s="102"/>
      <c r="D64" s="187" t="s">
        <v>623</v>
      </c>
      <c r="E64" s="93"/>
      <c r="F64" s="95"/>
      <c r="G64" s="95"/>
      <c r="H64" s="95"/>
      <c r="I64" s="95"/>
      <c r="J64" s="128">
        <f>P64</f>
        <v>0</v>
      </c>
      <c r="K64" s="106"/>
      <c r="L64" s="106"/>
      <c r="M64" s="126"/>
      <c r="N64" s="106"/>
      <c r="O64" s="106"/>
      <c r="P64" s="106"/>
      <c r="Q64" s="304">
        <f t="shared" si="3"/>
        <v>0</v>
      </c>
    </row>
    <row r="65" spans="1:17" s="69" customFormat="1" ht="30.75" hidden="1" customHeight="1" x14ac:dyDescent="0.2">
      <c r="A65" s="133" t="s">
        <v>688</v>
      </c>
      <c r="B65" s="101" t="s">
        <v>632</v>
      </c>
      <c r="C65" s="102" t="s">
        <v>527</v>
      </c>
      <c r="D65" s="286" t="s">
        <v>689</v>
      </c>
      <c r="E65" s="93"/>
      <c r="F65" s="95"/>
      <c r="G65" s="95"/>
      <c r="H65" s="95"/>
      <c r="I65" s="95"/>
      <c r="J65" s="128">
        <f>K65</f>
        <v>0</v>
      </c>
      <c r="K65" s="106"/>
      <c r="L65" s="106"/>
      <c r="M65" s="126"/>
      <c r="N65" s="106"/>
      <c r="O65" s="106"/>
      <c r="P65" s="106"/>
      <c r="Q65" s="304">
        <f t="shared" si="3"/>
        <v>0</v>
      </c>
    </row>
    <row r="66" spans="1:17" s="69" customFormat="1" ht="15.75" hidden="1" x14ac:dyDescent="0.2">
      <c r="A66" s="133" t="s">
        <v>666</v>
      </c>
      <c r="B66" s="101" t="s">
        <v>250</v>
      </c>
      <c r="C66" s="102" t="s">
        <v>527</v>
      </c>
      <c r="D66" s="94" t="s">
        <v>528</v>
      </c>
      <c r="E66" s="93">
        <f t="shared" si="10"/>
        <v>0</v>
      </c>
      <c r="F66" s="95"/>
      <c r="G66" s="95"/>
      <c r="H66" s="95"/>
      <c r="I66" s="95"/>
      <c r="J66" s="128">
        <f>P66</f>
        <v>0</v>
      </c>
      <c r="K66" s="106"/>
      <c r="L66" s="106"/>
      <c r="M66" s="126"/>
      <c r="N66" s="106"/>
      <c r="O66" s="106"/>
      <c r="P66" s="106"/>
      <c r="Q66" s="304">
        <f t="shared" si="3"/>
        <v>0</v>
      </c>
    </row>
    <row r="67" spans="1:17" s="69" customFormat="1" ht="31.5" hidden="1" x14ac:dyDescent="0.2">
      <c r="A67" s="133" t="s">
        <v>667</v>
      </c>
      <c r="B67" s="101" t="s">
        <v>216</v>
      </c>
      <c r="C67" s="102" t="s">
        <v>527</v>
      </c>
      <c r="D67" s="94" t="s">
        <v>529</v>
      </c>
      <c r="E67" s="93">
        <f>F67+I67</f>
        <v>0</v>
      </c>
      <c r="F67" s="95"/>
      <c r="G67" s="95"/>
      <c r="H67" s="95"/>
      <c r="I67" s="95"/>
      <c r="J67" s="128">
        <f>K67</f>
        <v>0</v>
      </c>
      <c r="K67" s="106"/>
      <c r="L67" s="103"/>
      <c r="M67" s="104"/>
      <c r="N67" s="103"/>
      <c r="O67" s="103"/>
      <c r="P67" s="106"/>
      <c r="Q67" s="304">
        <f t="shared" si="3"/>
        <v>0</v>
      </c>
    </row>
    <row r="68" spans="1:17" s="69" customFormat="1" ht="31.5" hidden="1" x14ac:dyDescent="0.2">
      <c r="A68" s="133" t="s">
        <v>530</v>
      </c>
      <c r="B68" s="101" t="s">
        <v>217</v>
      </c>
      <c r="C68" s="102" t="s">
        <v>531</v>
      </c>
      <c r="D68" s="94" t="s">
        <v>532</v>
      </c>
      <c r="E68" s="93">
        <f>F68+I68</f>
        <v>0</v>
      </c>
      <c r="F68" s="95"/>
      <c r="G68" s="95"/>
      <c r="H68" s="95"/>
      <c r="I68" s="95"/>
      <c r="J68" s="128">
        <f t="shared" si="11"/>
        <v>0</v>
      </c>
      <c r="K68" s="106"/>
      <c r="L68" s="103"/>
      <c r="M68" s="104"/>
      <c r="N68" s="103"/>
      <c r="O68" s="103"/>
      <c r="P68" s="106"/>
      <c r="Q68" s="304">
        <f t="shared" si="3"/>
        <v>0</v>
      </c>
    </row>
    <row r="69" spans="1:17" s="69" customFormat="1" ht="31.5" hidden="1" x14ac:dyDescent="0.2">
      <c r="A69" s="133" t="s">
        <v>668</v>
      </c>
      <c r="B69" s="101" t="s">
        <v>209</v>
      </c>
      <c r="C69" s="102" t="s">
        <v>533</v>
      </c>
      <c r="D69" s="94" t="s">
        <v>329</v>
      </c>
      <c r="E69" s="93">
        <f t="shared" si="10"/>
        <v>0</v>
      </c>
      <c r="F69" s="95"/>
      <c r="G69" s="95"/>
      <c r="H69" s="95"/>
      <c r="I69" s="95"/>
      <c r="J69" s="128">
        <f t="shared" si="11"/>
        <v>0</v>
      </c>
      <c r="K69" s="106"/>
      <c r="L69" s="103"/>
      <c r="M69" s="104"/>
      <c r="N69" s="103"/>
      <c r="O69" s="103"/>
      <c r="P69" s="106"/>
      <c r="Q69" s="304">
        <f t="shared" si="3"/>
        <v>0</v>
      </c>
    </row>
    <row r="70" spans="1:17" s="69" customFormat="1" ht="31.5" hidden="1" x14ac:dyDescent="0.2">
      <c r="A70" s="133" t="s">
        <v>534</v>
      </c>
      <c r="B70" s="101" t="s">
        <v>453</v>
      </c>
      <c r="C70" s="102" t="s">
        <v>535</v>
      </c>
      <c r="D70" s="142" t="s">
        <v>454</v>
      </c>
      <c r="E70" s="93">
        <f t="shared" si="10"/>
        <v>0</v>
      </c>
      <c r="F70" s="95"/>
      <c r="G70" s="95"/>
      <c r="H70" s="95"/>
      <c r="I70" s="95"/>
      <c r="J70" s="128"/>
      <c r="K70" s="103"/>
      <c r="L70" s="103"/>
      <c r="M70" s="104"/>
      <c r="N70" s="103"/>
      <c r="O70" s="103"/>
      <c r="P70" s="106"/>
      <c r="Q70" s="304">
        <f t="shared" si="3"/>
        <v>0</v>
      </c>
    </row>
    <row r="71" spans="1:17" s="69" customFormat="1" ht="63" hidden="1" x14ac:dyDescent="0.2">
      <c r="A71" s="133"/>
      <c r="B71" s="101"/>
      <c r="C71" s="102"/>
      <c r="D71" s="142" t="s">
        <v>536</v>
      </c>
      <c r="E71" s="93">
        <f t="shared" si="10"/>
        <v>0</v>
      </c>
      <c r="F71" s="95"/>
      <c r="G71" s="95"/>
      <c r="H71" s="95"/>
      <c r="I71" s="95"/>
      <c r="J71" s="128"/>
      <c r="K71" s="103"/>
      <c r="L71" s="103"/>
      <c r="M71" s="104"/>
      <c r="N71" s="103"/>
      <c r="O71" s="103"/>
      <c r="P71" s="106"/>
      <c r="Q71" s="304">
        <f t="shared" si="3"/>
        <v>0</v>
      </c>
    </row>
    <row r="72" spans="1:17" s="69" customFormat="1" ht="15.75" hidden="1" x14ac:dyDescent="0.2">
      <c r="A72" s="133" t="s">
        <v>537</v>
      </c>
      <c r="B72" s="101" t="s">
        <v>210</v>
      </c>
      <c r="C72" s="102" t="s">
        <v>538</v>
      </c>
      <c r="D72" s="94" t="s">
        <v>434</v>
      </c>
      <c r="E72" s="93">
        <f t="shared" si="10"/>
        <v>0</v>
      </c>
      <c r="F72" s="95"/>
      <c r="G72" s="95"/>
      <c r="H72" s="95"/>
      <c r="I72" s="106"/>
      <c r="J72" s="128">
        <f t="shared" si="11"/>
        <v>0</v>
      </c>
      <c r="K72" s="103"/>
      <c r="L72" s="103"/>
      <c r="M72" s="104"/>
      <c r="N72" s="103"/>
      <c r="O72" s="103">
        <f>N72</f>
        <v>0</v>
      </c>
      <c r="P72" s="103"/>
      <c r="Q72" s="304">
        <f t="shared" si="3"/>
        <v>0</v>
      </c>
    </row>
    <row r="73" spans="1:17" s="69" customFormat="1" ht="31.5" x14ac:dyDescent="0.2">
      <c r="A73" s="133" t="s">
        <v>669</v>
      </c>
      <c r="B73" s="101" t="s">
        <v>355</v>
      </c>
      <c r="C73" s="102" t="s">
        <v>531</v>
      </c>
      <c r="D73" s="94" t="s">
        <v>539</v>
      </c>
      <c r="E73" s="93">
        <f t="shared" si="10"/>
        <v>0</v>
      </c>
      <c r="F73" s="95"/>
      <c r="G73" s="95"/>
      <c r="H73" s="95"/>
      <c r="I73" s="106"/>
      <c r="J73" s="128">
        <f>K73</f>
        <v>23000</v>
      </c>
      <c r="K73" s="106">
        <v>23000</v>
      </c>
      <c r="L73" s="103"/>
      <c r="M73" s="104"/>
      <c r="N73" s="103"/>
      <c r="O73" s="103"/>
      <c r="P73" s="106">
        <v>23000</v>
      </c>
      <c r="Q73" s="304">
        <f t="shared" si="3"/>
        <v>23000</v>
      </c>
    </row>
    <row r="74" spans="1:17" s="69" customFormat="1" ht="65.25" hidden="1" customHeight="1" x14ac:dyDescent="0.2">
      <c r="A74" s="133" t="s">
        <v>670</v>
      </c>
      <c r="B74" s="101" t="s">
        <v>356</v>
      </c>
      <c r="C74" s="102" t="s">
        <v>531</v>
      </c>
      <c r="D74" s="94" t="s">
        <v>357</v>
      </c>
      <c r="E74" s="93">
        <f t="shared" si="10"/>
        <v>0</v>
      </c>
      <c r="F74" s="95"/>
      <c r="G74" s="95"/>
      <c r="H74" s="95"/>
      <c r="I74" s="106"/>
      <c r="J74" s="128">
        <f>K74</f>
        <v>0</v>
      </c>
      <c r="K74" s="106"/>
      <c r="L74" s="103"/>
      <c r="M74" s="104"/>
      <c r="N74" s="103"/>
      <c r="O74" s="103"/>
      <c r="P74" s="106"/>
      <c r="Q74" s="304">
        <f t="shared" si="3"/>
        <v>0</v>
      </c>
    </row>
    <row r="75" spans="1:17" s="69" customFormat="1" ht="15.75" x14ac:dyDescent="0.2">
      <c r="A75" s="133" t="s">
        <v>671</v>
      </c>
      <c r="B75" s="101" t="s">
        <v>211</v>
      </c>
      <c r="C75" s="102" t="s">
        <v>531</v>
      </c>
      <c r="D75" s="94" t="s">
        <v>330</v>
      </c>
      <c r="E75" s="93">
        <f t="shared" si="10"/>
        <v>24000</v>
      </c>
      <c r="F75" s="95">
        <v>24000</v>
      </c>
      <c r="G75" s="95"/>
      <c r="H75" s="95"/>
      <c r="I75" s="106"/>
      <c r="J75" s="128">
        <f t="shared" si="11"/>
        <v>0</v>
      </c>
      <c r="K75" s="103"/>
      <c r="L75" s="103"/>
      <c r="M75" s="104"/>
      <c r="N75" s="103"/>
      <c r="O75" s="103"/>
      <c r="P75" s="103"/>
      <c r="Q75" s="304">
        <f t="shared" si="3"/>
        <v>24000</v>
      </c>
    </row>
    <row r="76" spans="1:17" s="69" customFormat="1" ht="15.75" hidden="1" x14ac:dyDescent="0.2">
      <c r="A76" s="133" t="s">
        <v>672</v>
      </c>
      <c r="B76" s="101" t="s">
        <v>353</v>
      </c>
      <c r="C76" s="110" t="s">
        <v>531</v>
      </c>
      <c r="D76" s="94" t="s">
        <v>450</v>
      </c>
      <c r="E76" s="93">
        <f t="shared" si="10"/>
        <v>0</v>
      </c>
      <c r="F76" s="95"/>
      <c r="G76" s="95"/>
      <c r="H76" s="95"/>
      <c r="I76" s="106"/>
      <c r="J76" s="128">
        <f>M76+P76</f>
        <v>0</v>
      </c>
      <c r="K76" s="106"/>
      <c r="L76" s="103"/>
      <c r="M76" s="126"/>
      <c r="N76" s="103"/>
      <c r="O76" s="103"/>
      <c r="P76" s="106"/>
      <c r="Q76" s="304">
        <f t="shared" si="3"/>
        <v>0</v>
      </c>
    </row>
    <row r="77" spans="1:17" s="69" customFormat="1" ht="33" customHeight="1" x14ac:dyDescent="0.2">
      <c r="A77" s="133" t="s">
        <v>673</v>
      </c>
      <c r="B77" s="101" t="s">
        <v>362</v>
      </c>
      <c r="C77" s="102" t="s">
        <v>540</v>
      </c>
      <c r="D77" s="94" t="s">
        <v>363</v>
      </c>
      <c r="E77" s="93">
        <f t="shared" si="10"/>
        <v>8150</v>
      </c>
      <c r="F77" s="95">
        <v>8150</v>
      </c>
      <c r="G77" s="95"/>
      <c r="H77" s="95"/>
      <c r="I77" s="106"/>
      <c r="J77" s="128">
        <f t="shared" si="11"/>
        <v>0</v>
      </c>
      <c r="K77" s="106"/>
      <c r="L77" s="106"/>
      <c r="M77" s="126"/>
      <c r="N77" s="106"/>
      <c r="O77" s="106"/>
      <c r="P77" s="106"/>
      <c r="Q77" s="304">
        <f t="shared" si="3"/>
        <v>8150</v>
      </c>
    </row>
    <row r="78" spans="1:17" s="69" customFormat="1" ht="15.75" x14ac:dyDescent="0.2">
      <c r="A78" s="133" t="s">
        <v>674</v>
      </c>
      <c r="B78" s="101" t="s">
        <v>212</v>
      </c>
      <c r="C78" s="102" t="s">
        <v>540</v>
      </c>
      <c r="D78" s="94" t="s">
        <v>331</v>
      </c>
      <c r="E78" s="93">
        <f t="shared" si="10"/>
        <v>2000</v>
      </c>
      <c r="F78" s="95">
        <v>2000</v>
      </c>
      <c r="G78" s="95"/>
      <c r="H78" s="95"/>
      <c r="I78" s="106"/>
      <c r="J78" s="128">
        <f t="shared" si="11"/>
        <v>0</v>
      </c>
      <c r="K78" s="103"/>
      <c r="L78" s="103"/>
      <c r="M78" s="104"/>
      <c r="N78" s="103"/>
      <c r="O78" s="103"/>
      <c r="P78" s="103"/>
      <c r="Q78" s="304">
        <f t="shared" si="3"/>
        <v>2000</v>
      </c>
    </row>
    <row r="79" spans="1:17" s="69" customFormat="1" ht="15.75" hidden="1" x14ac:dyDescent="0.2">
      <c r="A79" s="133" t="s">
        <v>703</v>
      </c>
      <c r="B79" s="101" t="s">
        <v>695</v>
      </c>
      <c r="C79" s="102" t="s">
        <v>541</v>
      </c>
      <c r="D79" s="94" t="s">
        <v>696</v>
      </c>
      <c r="E79" s="93">
        <f t="shared" si="10"/>
        <v>0</v>
      </c>
      <c r="F79" s="95"/>
      <c r="G79" s="95"/>
      <c r="H79" s="95"/>
      <c r="I79" s="106"/>
      <c r="J79" s="128">
        <f t="shared" si="11"/>
        <v>0</v>
      </c>
      <c r="K79" s="103"/>
      <c r="L79" s="103"/>
      <c r="M79" s="104"/>
      <c r="N79" s="103"/>
      <c r="O79" s="103"/>
      <c r="P79" s="103"/>
      <c r="Q79" s="304">
        <f t="shared" si="3"/>
        <v>0</v>
      </c>
    </row>
    <row r="80" spans="1:17" s="69" customFormat="1" ht="15.75" x14ac:dyDescent="0.2">
      <c r="A80" s="133" t="s">
        <v>675</v>
      </c>
      <c r="B80" s="101" t="s">
        <v>643</v>
      </c>
      <c r="C80" s="102" t="s">
        <v>541</v>
      </c>
      <c r="D80" s="143" t="s">
        <v>644</v>
      </c>
      <c r="E80" s="93">
        <f t="shared" si="10"/>
        <v>24999.9</v>
      </c>
      <c r="F80" s="95">
        <v>24999.9</v>
      </c>
      <c r="G80" s="95"/>
      <c r="H80" s="95"/>
      <c r="I80" s="106"/>
      <c r="J80" s="128">
        <f t="shared" si="11"/>
        <v>0</v>
      </c>
      <c r="K80" s="106"/>
      <c r="L80" s="106"/>
      <c r="M80" s="126"/>
      <c r="N80" s="106"/>
      <c r="O80" s="106"/>
      <c r="P80" s="106"/>
      <c r="Q80" s="304">
        <f t="shared" ref="Q80:Q156" si="13">E80+J80</f>
        <v>24999.9</v>
      </c>
    </row>
    <row r="81" spans="1:18" s="69" customFormat="1" ht="15.75" hidden="1" x14ac:dyDescent="0.2">
      <c r="A81" s="133"/>
      <c r="B81" s="101"/>
      <c r="C81" s="138"/>
      <c r="D81" s="105" t="s">
        <v>489</v>
      </c>
      <c r="E81" s="93">
        <f t="shared" si="10"/>
        <v>0</v>
      </c>
      <c r="F81" s="106"/>
      <c r="G81" s="93"/>
      <c r="H81" s="93"/>
      <c r="I81" s="128"/>
      <c r="J81" s="128">
        <f t="shared" si="11"/>
        <v>0</v>
      </c>
      <c r="K81" s="96"/>
      <c r="L81" s="96"/>
      <c r="M81" s="97"/>
      <c r="N81" s="96"/>
      <c r="O81" s="96">
        <f t="shared" ref="O81:O91" si="14">N81</f>
        <v>0</v>
      </c>
      <c r="P81" s="96"/>
      <c r="Q81" s="304">
        <f t="shared" si="13"/>
        <v>0</v>
      </c>
    </row>
    <row r="82" spans="1:18" s="69" customFormat="1" ht="47.25" hidden="1" x14ac:dyDescent="0.2">
      <c r="A82" s="133"/>
      <c r="B82" s="101"/>
      <c r="C82" s="138"/>
      <c r="D82" s="105" t="s">
        <v>694</v>
      </c>
      <c r="E82" s="93">
        <f t="shared" si="10"/>
        <v>0</v>
      </c>
      <c r="F82" s="106"/>
      <c r="G82" s="93"/>
      <c r="H82" s="93"/>
      <c r="I82" s="128"/>
      <c r="J82" s="128"/>
      <c r="K82" s="96"/>
      <c r="L82" s="96"/>
      <c r="M82" s="97"/>
      <c r="N82" s="96"/>
      <c r="O82" s="96"/>
      <c r="P82" s="96"/>
      <c r="Q82" s="304">
        <f t="shared" si="13"/>
        <v>0</v>
      </c>
    </row>
    <row r="83" spans="1:18" s="69" customFormat="1" ht="15.75" x14ac:dyDescent="0.2">
      <c r="A83" s="133" t="s">
        <v>676</v>
      </c>
      <c r="B83" s="101" t="s">
        <v>218</v>
      </c>
      <c r="C83" s="102" t="s">
        <v>542</v>
      </c>
      <c r="D83" s="94" t="s">
        <v>543</v>
      </c>
      <c r="E83" s="93">
        <f t="shared" si="10"/>
        <v>0</v>
      </c>
      <c r="F83" s="95"/>
      <c r="G83" s="95"/>
      <c r="H83" s="95"/>
      <c r="I83" s="95"/>
      <c r="J83" s="128">
        <f t="shared" si="11"/>
        <v>0</v>
      </c>
      <c r="K83" s="106"/>
      <c r="L83" s="106"/>
      <c r="M83" s="126"/>
      <c r="N83" s="103"/>
      <c r="O83" s="103">
        <f t="shared" si="14"/>
        <v>0</v>
      </c>
      <c r="P83" s="103"/>
      <c r="Q83" s="304">
        <f t="shared" si="13"/>
        <v>0</v>
      </c>
    </row>
    <row r="84" spans="1:18" s="69" customFormat="1" ht="15" customHeight="1" x14ac:dyDescent="0.2">
      <c r="A84" s="133" t="s">
        <v>677</v>
      </c>
      <c r="B84" s="101" t="s">
        <v>341</v>
      </c>
      <c r="C84" s="152" t="s">
        <v>544</v>
      </c>
      <c r="D84" s="347" t="s">
        <v>830</v>
      </c>
      <c r="E84" s="93">
        <f t="shared" si="10"/>
        <v>26393.25</v>
      </c>
      <c r="F84" s="95">
        <v>26393.25</v>
      </c>
      <c r="G84" s="95"/>
      <c r="H84" s="95"/>
      <c r="I84" s="106"/>
      <c r="J84" s="128">
        <f t="shared" si="11"/>
        <v>0</v>
      </c>
      <c r="K84" s="103"/>
      <c r="L84" s="103"/>
      <c r="M84" s="104"/>
      <c r="N84" s="103"/>
      <c r="O84" s="103">
        <f t="shared" si="14"/>
        <v>0</v>
      </c>
      <c r="P84" s="103"/>
      <c r="Q84" s="304">
        <f t="shared" si="13"/>
        <v>26393.25</v>
      </c>
    </row>
    <row r="85" spans="1:18" s="69" customFormat="1" ht="15.75" hidden="1" x14ac:dyDescent="0.2">
      <c r="A85" s="133"/>
      <c r="B85" s="101"/>
      <c r="C85" s="102"/>
      <c r="D85" s="94"/>
      <c r="E85" s="106"/>
      <c r="F85" s="106"/>
      <c r="G85" s="95"/>
      <c r="H85" s="95"/>
      <c r="I85" s="95"/>
      <c r="J85" s="96">
        <f t="shared" si="9"/>
        <v>0</v>
      </c>
      <c r="K85" s="103"/>
      <c r="L85" s="103"/>
      <c r="M85" s="104"/>
      <c r="N85" s="103"/>
      <c r="O85" s="103">
        <f t="shared" si="14"/>
        <v>0</v>
      </c>
      <c r="P85" s="103">
        <f>N85</f>
        <v>0</v>
      </c>
      <c r="Q85" s="304">
        <f t="shared" si="13"/>
        <v>0</v>
      </c>
    </row>
    <row r="86" spans="1:18" s="69" customFormat="1" ht="63" hidden="1" x14ac:dyDescent="0.2">
      <c r="A86" s="133" t="s">
        <v>745</v>
      </c>
      <c r="B86" s="101" t="s">
        <v>746</v>
      </c>
      <c r="C86" s="102" t="s">
        <v>191</v>
      </c>
      <c r="D86" s="98" t="s">
        <v>747</v>
      </c>
      <c r="E86" s="93">
        <f t="shared" si="10"/>
        <v>0</v>
      </c>
      <c r="F86" s="144"/>
      <c r="G86" s="95"/>
      <c r="H86" s="95"/>
      <c r="I86" s="95"/>
      <c r="J86" s="128">
        <f t="shared" si="9"/>
        <v>0</v>
      </c>
      <c r="K86" s="106"/>
      <c r="L86" s="106"/>
      <c r="M86" s="126"/>
      <c r="N86" s="106"/>
      <c r="O86" s="106">
        <f t="shared" si="14"/>
        <v>0</v>
      </c>
      <c r="P86" s="106"/>
      <c r="Q86" s="304">
        <f t="shared" si="13"/>
        <v>0</v>
      </c>
    </row>
    <row r="87" spans="1:18" s="69" customFormat="1" ht="15.75" hidden="1" x14ac:dyDescent="0.2">
      <c r="A87" s="133" t="s">
        <v>748</v>
      </c>
      <c r="B87" s="101" t="s">
        <v>214</v>
      </c>
      <c r="C87" s="110" t="s">
        <v>191</v>
      </c>
      <c r="D87" s="94" t="s">
        <v>153</v>
      </c>
      <c r="E87" s="93">
        <f t="shared" si="10"/>
        <v>0</v>
      </c>
      <c r="F87" s="144"/>
      <c r="G87" s="95"/>
      <c r="H87" s="95"/>
      <c r="I87" s="95"/>
      <c r="J87" s="128">
        <f t="shared" si="9"/>
        <v>0</v>
      </c>
      <c r="K87" s="106"/>
      <c r="L87" s="106"/>
      <c r="M87" s="126"/>
      <c r="N87" s="106"/>
      <c r="O87" s="106">
        <f t="shared" si="14"/>
        <v>0</v>
      </c>
      <c r="P87" s="106"/>
      <c r="Q87" s="304">
        <f t="shared" si="13"/>
        <v>0</v>
      </c>
    </row>
    <row r="88" spans="1:18" s="69" customFormat="1" ht="31.5" x14ac:dyDescent="0.2">
      <c r="A88" s="133" t="s">
        <v>678</v>
      </c>
      <c r="B88" s="101" t="s">
        <v>215</v>
      </c>
      <c r="C88" s="102" t="s">
        <v>191</v>
      </c>
      <c r="D88" s="94" t="s">
        <v>455</v>
      </c>
      <c r="E88" s="93">
        <f t="shared" si="10"/>
        <v>440000</v>
      </c>
      <c r="F88" s="95">
        <v>440000</v>
      </c>
      <c r="G88" s="95"/>
      <c r="H88" s="95"/>
      <c r="I88" s="95"/>
      <c r="J88" s="128">
        <f t="shared" si="9"/>
        <v>160000</v>
      </c>
      <c r="K88" s="279">
        <v>160000</v>
      </c>
      <c r="L88" s="106"/>
      <c r="M88" s="126"/>
      <c r="N88" s="106"/>
      <c r="O88" s="106">
        <f t="shared" si="14"/>
        <v>0</v>
      </c>
      <c r="P88" s="106">
        <f>K88</f>
        <v>160000</v>
      </c>
      <c r="Q88" s="304">
        <f t="shared" si="13"/>
        <v>600000</v>
      </c>
    </row>
    <row r="89" spans="1:18" s="69" customFormat="1" ht="15" hidden="1" customHeight="1" x14ac:dyDescent="0.2">
      <c r="A89" s="146" t="s">
        <v>546</v>
      </c>
      <c r="B89" s="101"/>
      <c r="C89" s="102"/>
      <c r="D89" s="145"/>
      <c r="E89" s="93">
        <f t="shared" si="10"/>
        <v>0</v>
      </c>
      <c r="F89" s="95"/>
      <c r="G89" s="95"/>
      <c r="H89" s="95"/>
      <c r="I89" s="95"/>
      <c r="J89" s="96">
        <f t="shared" si="9"/>
        <v>0</v>
      </c>
      <c r="K89" s="103"/>
      <c r="L89" s="103"/>
      <c r="M89" s="104"/>
      <c r="N89" s="103"/>
      <c r="O89" s="103">
        <f t="shared" si="14"/>
        <v>0</v>
      </c>
      <c r="P89" s="103"/>
      <c r="Q89" s="304">
        <f t="shared" si="13"/>
        <v>0</v>
      </c>
    </row>
    <row r="90" spans="1:18" s="69" customFormat="1" ht="15" hidden="1" customHeight="1" x14ac:dyDescent="0.2">
      <c r="A90" s="146"/>
      <c r="B90" s="101"/>
      <c r="C90" s="102"/>
      <c r="D90" s="145"/>
      <c r="E90" s="93">
        <f t="shared" si="10"/>
        <v>0</v>
      </c>
      <c r="F90" s="95"/>
      <c r="G90" s="95"/>
      <c r="H90" s="95"/>
      <c r="I90" s="95"/>
      <c r="J90" s="96">
        <f t="shared" si="9"/>
        <v>0</v>
      </c>
      <c r="K90" s="103"/>
      <c r="L90" s="103"/>
      <c r="M90" s="104"/>
      <c r="N90" s="103"/>
      <c r="O90" s="103">
        <f t="shared" si="14"/>
        <v>0</v>
      </c>
      <c r="P90" s="103"/>
      <c r="Q90" s="304">
        <f t="shared" si="13"/>
        <v>0</v>
      </c>
    </row>
    <row r="91" spans="1:18" s="69" customFormat="1" ht="15" hidden="1" customHeight="1" x14ac:dyDescent="0.2">
      <c r="A91" s="146"/>
      <c r="B91" s="101"/>
      <c r="C91" s="102"/>
      <c r="D91" s="145"/>
      <c r="E91" s="93">
        <f t="shared" si="10"/>
        <v>0</v>
      </c>
      <c r="F91" s="95"/>
      <c r="G91" s="95"/>
      <c r="H91" s="95"/>
      <c r="I91" s="95"/>
      <c r="J91" s="96">
        <f t="shared" si="9"/>
        <v>0</v>
      </c>
      <c r="K91" s="103"/>
      <c r="L91" s="103"/>
      <c r="M91" s="104"/>
      <c r="N91" s="103"/>
      <c r="O91" s="103">
        <f t="shared" si="14"/>
        <v>0</v>
      </c>
      <c r="P91" s="103"/>
      <c r="Q91" s="304">
        <f t="shared" si="13"/>
        <v>0</v>
      </c>
    </row>
    <row r="92" spans="1:18" s="69" customFormat="1" ht="15" hidden="1" customHeight="1" x14ac:dyDescent="0.2">
      <c r="A92" s="147"/>
      <c r="B92" s="115"/>
      <c r="C92" s="116"/>
      <c r="D92" s="148"/>
      <c r="E92" s="119"/>
      <c r="F92" s="119"/>
      <c r="G92" s="119"/>
      <c r="H92" s="119"/>
      <c r="I92" s="119"/>
      <c r="J92" s="119"/>
      <c r="K92" s="119"/>
      <c r="L92" s="119"/>
      <c r="M92" s="99"/>
      <c r="N92" s="119"/>
      <c r="O92" s="119"/>
      <c r="P92" s="119"/>
      <c r="Q92" s="304"/>
    </row>
    <row r="93" spans="1:18" s="69" customFormat="1" ht="15.75" hidden="1" x14ac:dyDescent="0.2">
      <c r="A93" s="100"/>
      <c r="B93" s="101"/>
      <c r="C93" s="102"/>
      <c r="D93" s="94"/>
      <c r="E93" s="95">
        <f t="shared" ref="E93:P93" si="15">E14-E92</f>
        <v>8398653.9600000009</v>
      </c>
      <c r="F93" s="95">
        <f t="shared" si="15"/>
        <v>8398653.9600000009</v>
      </c>
      <c r="G93" s="95">
        <f t="shared" si="15"/>
        <v>4258237.54</v>
      </c>
      <c r="H93" s="95">
        <f t="shared" si="15"/>
        <v>339721.78</v>
      </c>
      <c r="I93" s="95">
        <f t="shared" si="15"/>
        <v>0</v>
      </c>
      <c r="J93" s="95">
        <f t="shared" si="15"/>
        <v>273022.08999999997</v>
      </c>
      <c r="K93" s="95">
        <f t="shared" si="15"/>
        <v>183000</v>
      </c>
      <c r="L93" s="95">
        <f t="shared" si="15"/>
        <v>0</v>
      </c>
      <c r="M93" s="99">
        <f t="shared" si="15"/>
        <v>26185.4</v>
      </c>
      <c r="N93" s="95">
        <f t="shared" si="15"/>
        <v>21463.439999999999</v>
      </c>
      <c r="O93" s="95">
        <f t="shared" si="15"/>
        <v>0</v>
      </c>
      <c r="P93" s="95">
        <f t="shared" si="15"/>
        <v>246836.69</v>
      </c>
      <c r="Q93" s="304">
        <f t="shared" si="13"/>
        <v>8671676.0500000007</v>
      </c>
    </row>
    <row r="94" spans="1:18" s="69" customFormat="1" ht="15.75" x14ac:dyDescent="0.2">
      <c r="A94" s="89" t="s">
        <v>547</v>
      </c>
      <c r="B94" s="101"/>
      <c r="C94" s="102"/>
      <c r="D94" s="92" t="s">
        <v>548</v>
      </c>
      <c r="E94" s="93">
        <f>E95</f>
        <v>30656041.010000005</v>
      </c>
      <c r="F94" s="93">
        <f t="shared" ref="F94:P94" si="16">F95</f>
        <v>30656041.010000005</v>
      </c>
      <c r="G94" s="93">
        <f t="shared" si="16"/>
        <v>22197175.279999997</v>
      </c>
      <c r="H94" s="93">
        <f t="shared" si="16"/>
        <v>1826758.83</v>
      </c>
      <c r="I94" s="93">
        <f t="shared" si="16"/>
        <v>0</v>
      </c>
      <c r="J94" s="93">
        <f t="shared" si="16"/>
        <v>1656750.28</v>
      </c>
      <c r="K94" s="93">
        <f t="shared" si="16"/>
        <v>4555</v>
      </c>
      <c r="L94" s="93">
        <f t="shared" si="16"/>
        <v>0</v>
      </c>
      <c r="M94" s="125">
        <f t="shared" si="16"/>
        <v>1175001.8900000001</v>
      </c>
      <c r="N94" s="93">
        <f t="shared" si="16"/>
        <v>0</v>
      </c>
      <c r="O94" s="93">
        <f t="shared" si="16"/>
        <v>211.2</v>
      </c>
      <c r="P94" s="93">
        <f t="shared" si="16"/>
        <v>481748.39</v>
      </c>
      <c r="Q94" s="304">
        <f t="shared" si="13"/>
        <v>32312791.290000007</v>
      </c>
    </row>
    <row r="95" spans="1:18" s="69" customFormat="1" ht="15.75" x14ac:dyDescent="0.2">
      <c r="A95" s="89" t="s">
        <v>549</v>
      </c>
      <c r="B95" s="101"/>
      <c r="C95" s="102"/>
      <c r="D95" s="92" t="s">
        <v>548</v>
      </c>
      <c r="E95" s="93">
        <f>E106+E107+E109+E112+E114+E116+E119+E121+E123+E124+E126+E129+E130+E132+E134+E137+E138+E139+E140+E142</f>
        <v>30656041.010000005</v>
      </c>
      <c r="F95" s="93">
        <f t="shared" ref="F95:H95" si="17">F106+F107+F109+F112+F114+F116+F119+F121+F123+F124+F126+F129+F130+F132+F134+F137+F138+F139+F140+F142</f>
        <v>30656041.010000005</v>
      </c>
      <c r="G95" s="93">
        <f t="shared" si="17"/>
        <v>22197175.279999997</v>
      </c>
      <c r="H95" s="93">
        <f t="shared" si="17"/>
        <v>1826758.83</v>
      </c>
      <c r="I95" s="93">
        <f t="shared" ref="I95" si="18">I106+I107+I109+I112+I114+I116+I119+I121+I123+I124+I126+I129+I130+I132+I134+I137+I138+I140+I142</f>
        <v>0</v>
      </c>
      <c r="J95" s="93">
        <f>J106+J107+J109+J112+J114+J116+J119+J121+J123+J124+J126+J129+J130+J132+J134+J137+J138+J139+J140+J142</f>
        <v>1656750.28</v>
      </c>
      <c r="K95" s="93">
        <f t="shared" ref="K95:P95" si="19">K106+K107+K109+K112+K114+K116+K119+K121+K123+K124+K126+K129+K130+K132+K134+K137+K138+K139+K140+K142</f>
        <v>4555</v>
      </c>
      <c r="L95" s="93">
        <f t="shared" si="19"/>
        <v>0</v>
      </c>
      <c r="M95" s="93">
        <f t="shared" si="19"/>
        <v>1175001.8900000001</v>
      </c>
      <c r="N95" s="93">
        <f t="shared" si="19"/>
        <v>0</v>
      </c>
      <c r="O95" s="93">
        <f t="shared" si="19"/>
        <v>211.2</v>
      </c>
      <c r="P95" s="93">
        <f t="shared" si="19"/>
        <v>481748.39</v>
      </c>
      <c r="Q95" s="304">
        <f>Q107+Q109+Q115+Q116+Q117+Q118+Q122+Q119+Q121+Q123+Q125+Q126+Q127+Q128+Q129+Q130+Q106+Q114+Q124+Q132+Q134+Q137+Q142</f>
        <v>29244627.75</v>
      </c>
      <c r="R95" s="149">
        <f>G95+N95</f>
        <v>22197175.279999997</v>
      </c>
    </row>
    <row r="96" spans="1:18" s="69" customFormat="1" ht="31.5" x14ac:dyDescent="0.2">
      <c r="A96" s="89"/>
      <c r="B96" s="101"/>
      <c r="C96" s="102"/>
      <c r="D96" s="94" t="s">
        <v>779</v>
      </c>
      <c r="E96" s="93">
        <f>E114</f>
        <v>11192118.869999999</v>
      </c>
      <c r="F96" s="93">
        <f t="shared" ref="F96:P96" si="20">F114</f>
        <v>11192118.869999999</v>
      </c>
      <c r="G96" s="93">
        <f t="shared" si="20"/>
        <v>9190329</v>
      </c>
      <c r="H96" s="93">
        <f t="shared" si="20"/>
        <v>0</v>
      </c>
      <c r="I96" s="93">
        <f t="shared" si="20"/>
        <v>0</v>
      </c>
      <c r="J96" s="93">
        <f t="shared" si="20"/>
        <v>0</v>
      </c>
      <c r="K96" s="93">
        <f t="shared" si="20"/>
        <v>0</v>
      </c>
      <c r="L96" s="93">
        <f t="shared" si="20"/>
        <v>0</v>
      </c>
      <c r="M96" s="93">
        <f t="shared" si="20"/>
        <v>0</v>
      </c>
      <c r="N96" s="93">
        <f t="shared" si="20"/>
        <v>0</v>
      </c>
      <c r="O96" s="93">
        <f t="shared" si="20"/>
        <v>0</v>
      </c>
      <c r="P96" s="93">
        <f t="shared" si="20"/>
        <v>0</v>
      </c>
      <c r="Q96" s="304">
        <f t="shared" si="13"/>
        <v>11192118.869999999</v>
      </c>
      <c r="R96" s="69">
        <f>R95/Q95*100</f>
        <v>75.901719350830163</v>
      </c>
    </row>
    <row r="97" spans="1:17" s="69" customFormat="1" ht="31.5" x14ac:dyDescent="0.2">
      <c r="A97" s="89"/>
      <c r="B97" s="101"/>
      <c r="C97" s="102"/>
      <c r="D97" s="94" t="s">
        <v>550</v>
      </c>
      <c r="E97" s="93">
        <f>E124</f>
        <v>250238</v>
      </c>
      <c r="F97" s="93">
        <f t="shared" ref="F97:P97" si="21">F124</f>
        <v>250238</v>
      </c>
      <c r="G97" s="93">
        <f t="shared" si="21"/>
        <v>204789.22</v>
      </c>
      <c r="H97" s="93">
        <f t="shared" si="21"/>
        <v>0</v>
      </c>
      <c r="I97" s="93">
        <f t="shared" si="21"/>
        <v>0</v>
      </c>
      <c r="J97" s="93">
        <f t="shared" si="21"/>
        <v>0</v>
      </c>
      <c r="K97" s="93">
        <f t="shared" si="21"/>
        <v>0</v>
      </c>
      <c r="L97" s="93">
        <f t="shared" si="21"/>
        <v>0</v>
      </c>
      <c r="M97" s="93">
        <f t="shared" si="21"/>
        <v>0</v>
      </c>
      <c r="N97" s="93">
        <f t="shared" si="21"/>
        <v>0</v>
      </c>
      <c r="O97" s="93">
        <f t="shared" si="21"/>
        <v>0</v>
      </c>
      <c r="P97" s="93">
        <f t="shared" si="21"/>
        <v>0</v>
      </c>
      <c r="Q97" s="304">
        <f t="shared" si="13"/>
        <v>250238</v>
      </c>
    </row>
    <row r="98" spans="1:17" s="69" customFormat="1" ht="47.25" x14ac:dyDescent="0.2">
      <c r="A98" s="89"/>
      <c r="B98" s="101"/>
      <c r="C98" s="102"/>
      <c r="D98" s="94" t="s">
        <v>551</v>
      </c>
      <c r="E98" s="93">
        <f>E132</f>
        <v>56400</v>
      </c>
      <c r="F98" s="93">
        <f t="shared" ref="F98:P98" si="22">F132</f>
        <v>56400</v>
      </c>
      <c r="G98" s="93">
        <f t="shared" si="22"/>
        <v>46230</v>
      </c>
      <c r="H98" s="93">
        <f t="shared" si="22"/>
        <v>0</v>
      </c>
      <c r="I98" s="93">
        <f t="shared" si="22"/>
        <v>0</v>
      </c>
      <c r="J98" s="93">
        <f t="shared" si="22"/>
        <v>0</v>
      </c>
      <c r="K98" s="93">
        <f t="shared" si="22"/>
        <v>0</v>
      </c>
      <c r="L98" s="93">
        <f t="shared" si="22"/>
        <v>0</v>
      </c>
      <c r="M98" s="93">
        <f t="shared" si="22"/>
        <v>0</v>
      </c>
      <c r="N98" s="93">
        <f t="shared" si="22"/>
        <v>0</v>
      </c>
      <c r="O98" s="93">
        <f t="shared" si="22"/>
        <v>0</v>
      </c>
      <c r="P98" s="93">
        <f t="shared" si="22"/>
        <v>0</v>
      </c>
      <c r="Q98" s="304">
        <f t="shared" si="13"/>
        <v>56400</v>
      </c>
    </row>
    <row r="99" spans="1:17" s="69" customFormat="1" ht="47.25" x14ac:dyDescent="0.2">
      <c r="A99" s="89"/>
      <c r="B99" s="150"/>
      <c r="C99" s="151"/>
      <c r="D99" s="105" t="s">
        <v>778</v>
      </c>
      <c r="E99" s="93">
        <f>E139</f>
        <v>0</v>
      </c>
      <c r="F99" s="93">
        <f t="shared" ref="F99:P100" si="23">F139</f>
        <v>0</v>
      </c>
      <c r="G99" s="93">
        <f t="shared" si="23"/>
        <v>0</v>
      </c>
      <c r="H99" s="93">
        <f t="shared" si="23"/>
        <v>0</v>
      </c>
      <c r="I99" s="93">
        <f t="shared" si="23"/>
        <v>0</v>
      </c>
      <c r="J99" s="93">
        <f t="shared" si="23"/>
        <v>558662.53</v>
      </c>
      <c r="K99" s="93">
        <f t="shared" si="23"/>
        <v>0</v>
      </c>
      <c r="L99" s="93">
        <f t="shared" si="23"/>
        <v>0</v>
      </c>
      <c r="M99" s="93">
        <f t="shared" si="23"/>
        <v>558662.53</v>
      </c>
      <c r="N99" s="93">
        <f t="shared" si="23"/>
        <v>0</v>
      </c>
      <c r="O99" s="93">
        <f t="shared" si="23"/>
        <v>0</v>
      </c>
      <c r="P99" s="93">
        <f t="shared" si="23"/>
        <v>0</v>
      </c>
      <c r="Q99" s="304">
        <f t="shared" si="13"/>
        <v>558662.53</v>
      </c>
    </row>
    <row r="100" spans="1:17" s="69" customFormat="1" ht="51.75" customHeight="1" x14ac:dyDescent="0.2">
      <c r="A100" s="89"/>
      <c r="B100" s="150"/>
      <c r="C100" s="152"/>
      <c r="D100" s="105" t="s">
        <v>858</v>
      </c>
      <c r="E100" s="93">
        <f>E140</f>
        <v>1205028.51</v>
      </c>
      <c r="F100" s="93">
        <f t="shared" si="23"/>
        <v>1205028.51</v>
      </c>
      <c r="G100" s="93">
        <f t="shared" si="23"/>
        <v>992329.82</v>
      </c>
      <c r="H100" s="93">
        <f t="shared" si="23"/>
        <v>0</v>
      </c>
      <c r="I100" s="93">
        <f t="shared" si="23"/>
        <v>0</v>
      </c>
      <c r="J100" s="93">
        <f t="shared" si="23"/>
        <v>0</v>
      </c>
      <c r="K100" s="93">
        <f t="shared" si="23"/>
        <v>0</v>
      </c>
      <c r="L100" s="93">
        <f t="shared" si="23"/>
        <v>0</v>
      </c>
      <c r="M100" s="93">
        <f t="shared" si="23"/>
        <v>0</v>
      </c>
      <c r="N100" s="93">
        <f t="shared" si="23"/>
        <v>0</v>
      </c>
      <c r="O100" s="93">
        <f t="shared" si="23"/>
        <v>0</v>
      </c>
      <c r="P100" s="93">
        <f t="shared" si="23"/>
        <v>0</v>
      </c>
      <c r="Q100" s="304">
        <f t="shared" si="13"/>
        <v>1205028.51</v>
      </c>
    </row>
    <row r="101" spans="1:17" s="69" customFormat="1" ht="67.5" hidden="1" customHeight="1" x14ac:dyDescent="0.2">
      <c r="A101" s="89"/>
      <c r="B101" s="150"/>
      <c r="C101" s="151"/>
      <c r="D101" s="105" t="s">
        <v>859</v>
      </c>
      <c r="E101" s="93">
        <f>E130</f>
        <v>0</v>
      </c>
      <c r="F101" s="93">
        <f t="shared" ref="F101:P101" si="24">F130</f>
        <v>0</v>
      </c>
      <c r="G101" s="93">
        <f t="shared" si="24"/>
        <v>0</v>
      </c>
      <c r="H101" s="93">
        <f t="shared" si="24"/>
        <v>0</v>
      </c>
      <c r="I101" s="93">
        <f t="shared" si="24"/>
        <v>0</v>
      </c>
      <c r="J101" s="93">
        <f t="shared" si="24"/>
        <v>0</v>
      </c>
      <c r="K101" s="93">
        <f t="shared" si="24"/>
        <v>0</v>
      </c>
      <c r="L101" s="93">
        <f t="shared" si="24"/>
        <v>0</v>
      </c>
      <c r="M101" s="93">
        <f t="shared" si="24"/>
        <v>0</v>
      </c>
      <c r="N101" s="93">
        <f t="shared" si="24"/>
        <v>0</v>
      </c>
      <c r="O101" s="93">
        <f t="shared" si="24"/>
        <v>0</v>
      </c>
      <c r="P101" s="93">
        <f t="shared" si="24"/>
        <v>0</v>
      </c>
      <c r="Q101" s="304">
        <f t="shared" si="13"/>
        <v>0</v>
      </c>
    </row>
    <row r="102" spans="1:17" s="69" customFormat="1" ht="45.75" customHeight="1" x14ac:dyDescent="0.2">
      <c r="A102" s="89"/>
      <c r="B102" s="150"/>
      <c r="C102" s="151"/>
      <c r="D102" s="94" t="s">
        <v>694</v>
      </c>
      <c r="E102" s="93">
        <f>E138</f>
        <v>0</v>
      </c>
      <c r="F102" s="93">
        <f t="shared" ref="F102:P102" si="25">F138</f>
        <v>0</v>
      </c>
      <c r="G102" s="93">
        <f t="shared" si="25"/>
        <v>0</v>
      </c>
      <c r="H102" s="93">
        <f t="shared" si="25"/>
        <v>0</v>
      </c>
      <c r="I102" s="93">
        <f t="shared" si="25"/>
        <v>0</v>
      </c>
      <c r="J102" s="93">
        <f t="shared" si="25"/>
        <v>239400</v>
      </c>
      <c r="K102" s="93">
        <f t="shared" si="25"/>
        <v>0</v>
      </c>
      <c r="L102" s="93">
        <f t="shared" si="25"/>
        <v>0</v>
      </c>
      <c r="M102" s="93">
        <f t="shared" si="25"/>
        <v>198405</v>
      </c>
      <c r="N102" s="93">
        <f t="shared" si="25"/>
        <v>0</v>
      </c>
      <c r="O102" s="93">
        <f t="shared" si="25"/>
        <v>0</v>
      </c>
      <c r="P102" s="93">
        <f t="shared" si="25"/>
        <v>40995</v>
      </c>
      <c r="Q102" s="304">
        <f t="shared" si="13"/>
        <v>239400</v>
      </c>
    </row>
    <row r="103" spans="1:17" s="69" customFormat="1" ht="19.5" customHeight="1" x14ac:dyDescent="0.2">
      <c r="A103" s="89"/>
      <c r="B103" s="150"/>
      <c r="C103" s="151"/>
      <c r="D103" s="556" t="s">
        <v>865</v>
      </c>
      <c r="E103" s="93">
        <f>E111</f>
        <v>276600</v>
      </c>
      <c r="F103" s="93">
        <f t="shared" ref="F103:P103" si="26">F111</f>
        <v>276600</v>
      </c>
      <c r="G103" s="93">
        <f t="shared" si="26"/>
        <v>226721</v>
      </c>
      <c r="H103" s="93">
        <f t="shared" si="26"/>
        <v>0</v>
      </c>
      <c r="I103" s="93">
        <f t="shared" si="26"/>
        <v>0</v>
      </c>
      <c r="J103" s="93">
        <f t="shared" si="26"/>
        <v>0</v>
      </c>
      <c r="K103" s="93">
        <f t="shared" si="26"/>
        <v>0</v>
      </c>
      <c r="L103" s="93">
        <f t="shared" si="26"/>
        <v>0</v>
      </c>
      <c r="M103" s="93">
        <f t="shared" si="26"/>
        <v>0</v>
      </c>
      <c r="N103" s="93">
        <f t="shared" si="26"/>
        <v>0</v>
      </c>
      <c r="O103" s="93">
        <f t="shared" si="26"/>
        <v>0</v>
      </c>
      <c r="P103" s="93">
        <f t="shared" si="26"/>
        <v>0</v>
      </c>
      <c r="Q103" s="304">
        <f t="shared" si="13"/>
        <v>276600</v>
      </c>
    </row>
    <row r="104" spans="1:17" s="69" customFormat="1" ht="80.25" hidden="1" customHeight="1" x14ac:dyDescent="0.2">
      <c r="A104" s="89"/>
      <c r="B104" s="150"/>
      <c r="C104" s="152"/>
      <c r="D104" s="311" t="s">
        <v>781</v>
      </c>
      <c r="E104" s="93">
        <f>E110</f>
        <v>0</v>
      </c>
      <c r="F104" s="93">
        <f t="shared" ref="F104:P104" si="27">F110</f>
        <v>0</v>
      </c>
      <c r="G104" s="93">
        <f t="shared" si="27"/>
        <v>0</v>
      </c>
      <c r="H104" s="93">
        <f t="shared" si="27"/>
        <v>0</v>
      </c>
      <c r="I104" s="93">
        <f t="shared" si="27"/>
        <v>0</v>
      </c>
      <c r="J104" s="93">
        <f t="shared" si="27"/>
        <v>0</v>
      </c>
      <c r="K104" s="93">
        <f t="shared" si="27"/>
        <v>0</v>
      </c>
      <c r="L104" s="93">
        <f t="shared" si="27"/>
        <v>0</v>
      </c>
      <c r="M104" s="93">
        <f t="shared" si="27"/>
        <v>0</v>
      </c>
      <c r="N104" s="93">
        <f t="shared" si="27"/>
        <v>0</v>
      </c>
      <c r="O104" s="93">
        <f t="shared" si="27"/>
        <v>0</v>
      </c>
      <c r="P104" s="93">
        <f t="shared" si="27"/>
        <v>0</v>
      </c>
      <c r="Q104" s="304">
        <f t="shared" si="13"/>
        <v>0</v>
      </c>
    </row>
    <row r="105" spans="1:17" s="69" customFormat="1" ht="24" hidden="1" customHeight="1" x14ac:dyDescent="0.2">
      <c r="A105" s="89"/>
      <c r="B105" s="150"/>
      <c r="C105" s="151"/>
      <c r="D105" s="556" t="s">
        <v>773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304">
        <f t="shared" si="13"/>
        <v>0</v>
      </c>
    </row>
    <row r="106" spans="1:17" s="69" customFormat="1" ht="31.5" x14ac:dyDescent="0.2">
      <c r="A106" s="100" t="s">
        <v>552</v>
      </c>
      <c r="B106" s="153" t="s">
        <v>399</v>
      </c>
      <c r="C106" s="154" t="s">
        <v>487</v>
      </c>
      <c r="D106" s="107" t="s">
        <v>490</v>
      </c>
      <c r="E106" s="112">
        <f t="shared" ref="E106:E117" si="28">F106+I106</f>
        <v>216680.38</v>
      </c>
      <c r="F106" s="113">
        <v>216680.38</v>
      </c>
      <c r="G106" s="113">
        <v>177078.17</v>
      </c>
      <c r="H106" s="113"/>
      <c r="I106" s="93"/>
      <c r="J106" s="128">
        <f>M106+P106</f>
        <v>0</v>
      </c>
      <c r="K106" s="93"/>
      <c r="L106" s="93"/>
      <c r="M106" s="125"/>
      <c r="N106" s="93"/>
      <c r="O106" s="93"/>
      <c r="P106" s="93"/>
      <c r="Q106" s="304">
        <f t="shared" si="13"/>
        <v>216680.38</v>
      </c>
    </row>
    <row r="107" spans="1:17" s="69" customFormat="1" ht="15.75" x14ac:dyDescent="0.2">
      <c r="A107" s="100" t="s">
        <v>553</v>
      </c>
      <c r="B107" s="139" t="s">
        <v>123</v>
      </c>
      <c r="C107" s="138" t="s">
        <v>554</v>
      </c>
      <c r="D107" s="94" t="s">
        <v>555</v>
      </c>
      <c r="E107" s="93">
        <f t="shared" si="28"/>
        <v>7823942.2199999997</v>
      </c>
      <c r="F107" s="95">
        <v>7823942.2199999997</v>
      </c>
      <c r="G107" s="95">
        <v>5323298.7</v>
      </c>
      <c r="H107" s="95">
        <v>775797.99</v>
      </c>
      <c r="I107" s="95"/>
      <c r="J107" s="128">
        <f>M107+P107</f>
        <v>127410.67</v>
      </c>
      <c r="K107" s="106"/>
      <c r="L107" s="106"/>
      <c r="M107" s="126">
        <v>127410.67</v>
      </c>
      <c r="N107" s="106"/>
      <c r="O107" s="106"/>
      <c r="P107" s="106"/>
      <c r="Q107" s="304">
        <f t="shared" si="13"/>
        <v>7951352.8899999997</v>
      </c>
    </row>
    <row r="108" spans="1:17" s="69" customFormat="1" ht="47.25" hidden="1" x14ac:dyDescent="0.2">
      <c r="A108" s="100"/>
      <c r="B108" s="139"/>
      <c r="C108" s="138"/>
      <c r="D108" s="94" t="s">
        <v>551</v>
      </c>
      <c r="E108" s="93">
        <f>F108+I108</f>
        <v>0</v>
      </c>
      <c r="F108" s="155"/>
      <c r="G108" s="95"/>
      <c r="H108" s="95"/>
      <c r="I108" s="95"/>
      <c r="J108" s="128">
        <f t="shared" si="9"/>
        <v>0</v>
      </c>
      <c r="K108" s="106"/>
      <c r="L108" s="106"/>
      <c r="M108" s="126"/>
      <c r="N108" s="106"/>
      <c r="O108" s="106"/>
      <c r="P108" s="106"/>
      <c r="Q108" s="304">
        <f t="shared" si="13"/>
        <v>0</v>
      </c>
    </row>
    <row r="109" spans="1:17" s="69" customFormat="1" ht="31.5" x14ac:dyDescent="0.2">
      <c r="A109" s="133" t="s">
        <v>556</v>
      </c>
      <c r="B109" s="139" t="s">
        <v>403</v>
      </c>
      <c r="C109" s="138" t="s">
        <v>557</v>
      </c>
      <c r="D109" s="557" t="s">
        <v>831</v>
      </c>
      <c r="E109" s="93">
        <f t="shared" si="28"/>
        <v>6257726.0700000003</v>
      </c>
      <c r="F109" s="95">
        <v>6257726.0700000003</v>
      </c>
      <c r="G109" s="95">
        <v>3680116.11</v>
      </c>
      <c r="H109" s="106">
        <v>922748.31</v>
      </c>
      <c r="I109" s="95"/>
      <c r="J109" s="128">
        <f>M109+P109</f>
        <v>374526.63</v>
      </c>
      <c r="K109" s="106"/>
      <c r="L109" s="106"/>
      <c r="M109" s="126">
        <v>139996.25</v>
      </c>
      <c r="N109" s="106"/>
      <c r="O109" s="106">
        <v>211.2</v>
      </c>
      <c r="P109" s="106">
        <v>234530.38</v>
      </c>
      <c r="Q109" s="304">
        <f t="shared" si="13"/>
        <v>6632252.7000000002</v>
      </c>
    </row>
    <row r="110" spans="1:17" s="69" customFormat="1" ht="78.75" hidden="1" x14ac:dyDescent="0.2">
      <c r="A110" s="133"/>
      <c r="B110" s="139"/>
      <c r="C110" s="314"/>
      <c r="D110" s="311" t="s">
        <v>781</v>
      </c>
      <c r="E110" s="93">
        <f t="shared" si="28"/>
        <v>0</v>
      </c>
      <c r="F110" s="95"/>
      <c r="G110" s="99"/>
      <c r="H110" s="106"/>
      <c r="I110" s="95"/>
      <c r="J110" s="128"/>
      <c r="K110" s="106"/>
      <c r="L110" s="106"/>
      <c r="M110" s="126"/>
      <c r="N110" s="106"/>
      <c r="O110" s="106"/>
      <c r="P110" s="106"/>
      <c r="Q110" s="304">
        <f t="shared" si="13"/>
        <v>0</v>
      </c>
    </row>
    <row r="111" spans="1:17" s="69" customFormat="1" ht="15.75" x14ac:dyDescent="0.2">
      <c r="A111" s="133"/>
      <c r="B111" s="139"/>
      <c r="C111" s="138"/>
      <c r="D111" s="556" t="s">
        <v>865</v>
      </c>
      <c r="E111" s="93">
        <f t="shared" si="28"/>
        <v>276600</v>
      </c>
      <c r="F111" s="95">
        <v>276600</v>
      </c>
      <c r="G111" s="99">
        <v>226721</v>
      </c>
      <c r="H111" s="106"/>
      <c r="I111" s="95"/>
      <c r="J111" s="128">
        <f>M111+P111</f>
        <v>0</v>
      </c>
      <c r="K111" s="106"/>
      <c r="L111" s="106"/>
      <c r="M111" s="126"/>
      <c r="N111" s="106"/>
      <c r="O111" s="106"/>
      <c r="P111" s="106"/>
      <c r="Q111" s="304">
        <f t="shared" si="13"/>
        <v>276600</v>
      </c>
    </row>
    <row r="112" spans="1:17" s="69" customFormat="1" ht="31.5" x14ac:dyDescent="0.2">
      <c r="A112" s="133" t="s">
        <v>766</v>
      </c>
      <c r="B112" s="139" t="s">
        <v>767</v>
      </c>
      <c r="C112" s="138" t="s">
        <v>557</v>
      </c>
      <c r="D112" s="556" t="s">
        <v>765</v>
      </c>
      <c r="E112" s="93">
        <f t="shared" si="28"/>
        <v>1002044.78</v>
      </c>
      <c r="F112" s="95">
        <v>1002044.78</v>
      </c>
      <c r="G112" s="95">
        <v>663477.85</v>
      </c>
      <c r="H112" s="106">
        <v>8028.57</v>
      </c>
      <c r="I112" s="95"/>
      <c r="J112" s="128">
        <f>M112+P112</f>
        <v>63027.72</v>
      </c>
      <c r="K112" s="106"/>
      <c r="L112" s="106"/>
      <c r="M112" s="126">
        <v>63027.72</v>
      </c>
      <c r="N112" s="106"/>
      <c r="O112" s="106"/>
      <c r="P112" s="106"/>
      <c r="Q112" s="304">
        <f t="shared" si="13"/>
        <v>1065072.5</v>
      </c>
    </row>
    <row r="113" spans="1:17" s="69" customFormat="1" ht="63" hidden="1" x14ac:dyDescent="0.2">
      <c r="A113" s="133"/>
      <c r="B113" s="139"/>
      <c r="C113" s="138"/>
      <c r="D113" s="94" t="s">
        <v>707</v>
      </c>
      <c r="E113" s="93">
        <f t="shared" si="28"/>
        <v>0</v>
      </c>
      <c r="F113" s="95"/>
      <c r="G113" s="95"/>
      <c r="H113" s="106"/>
      <c r="I113" s="95"/>
      <c r="J113" s="128">
        <f>M113+P113</f>
        <v>0</v>
      </c>
      <c r="K113" s="106"/>
      <c r="L113" s="106"/>
      <c r="M113" s="126"/>
      <c r="N113" s="106"/>
      <c r="O113" s="106"/>
      <c r="P113" s="106"/>
      <c r="Q113" s="304">
        <f t="shared" si="13"/>
        <v>0</v>
      </c>
    </row>
    <row r="114" spans="1:17" s="69" customFormat="1" ht="31.5" x14ac:dyDescent="0.2">
      <c r="A114" s="132" t="s">
        <v>558</v>
      </c>
      <c r="B114" s="156" t="s">
        <v>404</v>
      </c>
      <c r="C114" s="157" t="s">
        <v>557</v>
      </c>
      <c r="D114" s="558" t="s">
        <v>832</v>
      </c>
      <c r="E114" s="128">
        <f t="shared" si="28"/>
        <v>11192118.869999999</v>
      </c>
      <c r="F114" s="158">
        <v>11192118.869999999</v>
      </c>
      <c r="G114" s="106">
        <v>9190329</v>
      </c>
      <c r="H114" s="95"/>
      <c r="I114" s="95"/>
      <c r="J114" s="128">
        <f>M114+P114</f>
        <v>0</v>
      </c>
      <c r="K114" s="106"/>
      <c r="L114" s="106"/>
      <c r="M114" s="126"/>
      <c r="N114" s="106"/>
      <c r="O114" s="106"/>
      <c r="P114" s="106"/>
      <c r="Q114" s="304">
        <f t="shared" si="13"/>
        <v>11192118.869999999</v>
      </c>
    </row>
    <row r="115" spans="1:17" s="69" customFormat="1" ht="31.5" hidden="1" x14ac:dyDescent="0.2">
      <c r="A115" s="133"/>
      <c r="B115" s="139"/>
      <c r="C115" s="157"/>
      <c r="D115" s="94" t="s">
        <v>779</v>
      </c>
      <c r="E115" s="93">
        <f t="shared" si="28"/>
        <v>0</v>
      </c>
      <c r="F115" s="158"/>
      <c r="G115" s="106"/>
      <c r="H115" s="95"/>
      <c r="I115" s="95"/>
      <c r="J115" s="128">
        <f>M115+P115</f>
        <v>0</v>
      </c>
      <c r="K115" s="106"/>
      <c r="L115" s="106"/>
      <c r="M115" s="126"/>
      <c r="N115" s="106"/>
      <c r="O115" s="106"/>
      <c r="P115" s="106"/>
      <c r="Q115" s="304">
        <f t="shared" si="13"/>
        <v>0</v>
      </c>
    </row>
    <row r="116" spans="1:17" s="69" customFormat="1" ht="31.5" x14ac:dyDescent="0.2">
      <c r="A116" s="133" t="s">
        <v>559</v>
      </c>
      <c r="B116" s="139" t="s">
        <v>405</v>
      </c>
      <c r="C116" s="138" t="s">
        <v>560</v>
      </c>
      <c r="D116" s="94" t="s">
        <v>441</v>
      </c>
      <c r="E116" s="93">
        <f t="shared" si="28"/>
        <v>1336778.71</v>
      </c>
      <c r="F116" s="95">
        <v>1336778.71</v>
      </c>
      <c r="G116" s="95">
        <v>976667.48</v>
      </c>
      <c r="H116" s="95">
        <v>120183.96</v>
      </c>
      <c r="I116" s="95"/>
      <c r="J116" s="128">
        <f t="shared" ref="J116:J131" si="29">M116+P116</f>
        <v>289167.73</v>
      </c>
      <c r="K116" s="106"/>
      <c r="L116" s="106"/>
      <c r="M116" s="126">
        <v>87499.72</v>
      </c>
      <c r="N116" s="106"/>
      <c r="O116" s="106"/>
      <c r="P116" s="106">
        <v>201668.01</v>
      </c>
      <c r="Q116" s="304">
        <f t="shared" si="13"/>
        <v>1625946.44</v>
      </c>
    </row>
    <row r="117" spans="1:17" s="69" customFormat="1" ht="15.6" hidden="1" customHeight="1" x14ac:dyDescent="0.2">
      <c r="A117" s="133" t="s">
        <v>561</v>
      </c>
      <c r="B117" s="139" t="s">
        <v>562</v>
      </c>
      <c r="C117" s="138" t="s">
        <v>563</v>
      </c>
      <c r="D117" s="94" t="s">
        <v>564</v>
      </c>
      <c r="E117" s="93">
        <f t="shared" si="28"/>
        <v>0</v>
      </c>
      <c r="F117" s="95"/>
      <c r="G117" s="95"/>
      <c r="H117" s="95"/>
      <c r="I117" s="95"/>
      <c r="J117" s="128">
        <f t="shared" si="29"/>
        <v>0</v>
      </c>
      <c r="K117" s="106"/>
      <c r="L117" s="106"/>
      <c r="M117" s="126"/>
      <c r="N117" s="106"/>
      <c r="O117" s="106"/>
      <c r="P117" s="106"/>
      <c r="Q117" s="304">
        <f t="shared" si="13"/>
        <v>0</v>
      </c>
    </row>
    <row r="118" spans="1:17" s="69" customFormat="1" ht="15.6" hidden="1" customHeight="1" x14ac:dyDescent="0.2">
      <c r="A118" s="137" t="s">
        <v>565</v>
      </c>
      <c r="B118" s="139"/>
      <c r="C118" s="138"/>
      <c r="D118" s="107" t="s">
        <v>566</v>
      </c>
      <c r="E118" s="128"/>
      <c r="F118" s="128"/>
      <c r="G118" s="128"/>
      <c r="H118" s="128"/>
      <c r="I118" s="128"/>
      <c r="J118" s="128">
        <f t="shared" si="29"/>
        <v>0</v>
      </c>
      <c r="K118" s="128"/>
      <c r="L118" s="128"/>
      <c r="M118" s="131"/>
      <c r="N118" s="128"/>
      <c r="O118" s="128"/>
      <c r="P118" s="128"/>
      <c r="Q118" s="304">
        <f t="shared" si="13"/>
        <v>0</v>
      </c>
    </row>
    <row r="119" spans="1:17" s="69" customFormat="1" ht="21" customHeight="1" x14ac:dyDescent="0.2">
      <c r="A119" s="137" t="s">
        <v>567</v>
      </c>
      <c r="B119" s="139" t="s">
        <v>408</v>
      </c>
      <c r="C119" s="138" t="s">
        <v>563</v>
      </c>
      <c r="D119" s="107" t="s">
        <v>332</v>
      </c>
      <c r="E119" s="128">
        <f t="shared" ref="E119:E131" si="30">F119+I119</f>
        <v>1038963.55</v>
      </c>
      <c r="F119" s="106">
        <v>1038963.55</v>
      </c>
      <c r="G119" s="106">
        <v>825805.71</v>
      </c>
      <c r="H119" s="106">
        <v>0</v>
      </c>
      <c r="I119" s="106"/>
      <c r="J119" s="128">
        <f t="shared" si="29"/>
        <v>0</v>
      </c>
      <c r="K119" s="106"/>
      <c r="L119" s="106"/>
      <c r="M119" s="126"/>
      <c r="N119" s="106"/>
      <c r="O119" s="106"/>
      <c r="P119" s="106"/>
      <c r="Q119" s="304">
        <f t="shared" si="13"/>
        <v>1038963.55</v>
      </c>
    </row>
    <row r="120" spans="1:17" s="69" customFormat="1" ht="46.9" hidden="1" customHeight="1" x14ac:dyDescent="0.2">
      <c r="A120" s="137"/>
      <c r="B120" s="139"/>
      <c r="C120" s="138"/>
      <c r="D120" s="94" t="s">
        <v>550</v>
      </c>
      <c r="E120" s="128">
        <f t="shared" si="30"/>
        <v>0</v>
      </c>
      <c r="F120" s="128"/>
      <c r="G120" s="128"/>
      <c r="H120" s="128"/>
      <c r="I120" s="106"/>
      <c r="J120" s="128">
        <f t="shared" si="29"/>
        <v>0</v>
      </c>
      <c r="K120" s="106"/>
      <c r="L120" s="106"/>
      <c r="M120" s="126"/>
      <c r="N120" s="106"/>
      <c r="O120" s="106"/>
      <c r="P120" s="106"/>
      <c r="Q120" s="304">
        <f t="shared" si="13"/>
        <v>0</v>
      </c>
    </row>
    <row r="121" spans="1:17" s="69" customFormat="1" ht="15.6" customHeight="1" x14ac:dyDescent="0.2">
      <c r="A121" s="137" t="s">
        <v>568</v>
      </c>
      <c r="B121" s="139" t="s">
        <v>409</v>
      </c>
      <c r="C121" s="138" t="s">
        <v>563</v>
      </c>
      <c r="D121" s="107" t="s">
        <v>333</v>
      </c>
      <c r="E121" s="128">
        <f t="shared" si="30"/>
        <v>108210</v>
      </c>
      <c r="F121" s="106">
        <v>108210</v>
      </c>
      <c r="G121" s="106"/>
      <c r="H121" s="106"/>
      <c r="I121" s="106"/>
      <c r="J121" s="128">
        <f t="shared" si="29"/>
        <v>0</v>
      </c>
      <c r="K121" s="106"/>
      <c r="L121" s="106"/>
      <c r="M121" s="126"/>
      <c r="N121" s="106"/>
      <c r="O121" s="106"/>
      <c r="P121" s="106"/>
      <c r="Q121" s="304">
        <f t="shared" si="13"/>
        <v>108210</v>
      </c>
    </row>
    <row r="122" spans="1:17" s="69" customFormat="1" ht="15.6" hidden="1" customHeight="1" x14ac:dyDescent="0.2">
      <c r="A122" s="133"/>
      <c r="B122" s="101"/>
      <c r="C122" s="102"/>
      <c r="D122" s="94"/>
      <c r="E122" s="128">
        <f t="shared" si="30"/>
        <v>0</v>
      </c>
      <c r="F122" s="95"/>
      <c r="G122" s="95"/>
      <c r="H122" s="95"/>
      <c r="I122" s="95"/>
      <c r="J122" s="128">
        <f t="shared" si="29"/>
        <v>0</v>
      </c>
      <c r="K122" s="106"/>
      <c r="L122" s="106"/>
      <c r="M122" s="126"/>
      <c r="N122" s="106"/>
      <c r="O122" s="106"/>
      <c r="P122" s="106"/>
      <c r="Q122" s="304">
        <f t="shared" si="13"/>
        <v>0</v>
      </c>
    </row>
    <row r="123" spans="1:17" s="69" customFormat="1" ht="31.15" customHeight="1" x14ac:dyDescent="0.2">
      <c r="A123" s="133" t="s">
        <v>569</v>
      </c>
      <c r="B123" s="139" t="s">
        <v>410</v>
      </c>
      <c r="C123" s="138" t="s">
        <v>563</v>
      </c>
      <c r="D123" s="107" t="s">
        <v>417</v>
      </c>
      <c r="E123" s="128">
        <f t="shared" si="30"/>
        <v>1360</v>
      </c>
      <c r="F123" s="106">
        <v>1360</v>
      </c>
      <c r="G123" s="106"/>
      <c r="H123" s="95"/>
      <c r="I123" s="95"/>
      <c r="J123" s="128">
        <f t="shared" si="29"/>
        <v>0</v>
      </c>
      <c r="K123" s="106"/>
      <c r="L123" s="106"/>
      <c r="M123" s="126"/>
      <c r="N123" s="106"/>
      <c r="O123" s="106"/>
      <c r="P123" s="106"/>
      <c r="Q123" s="304">
        <f t="shared" si="13"/>
        <v>1360</v>
      </c>
    </row>
    <row r="124" spans="1:17" s="69" customFormat="1" ht="31.15" customHeight="1" x14ac:dyDescent="0.2">
      <c r="A124" s="132" t="s">
        <v>570</v>
      </c>
      <c r="B124" s="156" t="s">
        <v>411</v>
      </c>
      <c r="C124" s="157" t="s">
        <v>563</v>
      </c>
      <c r="D124" s="105" t="s">
        <v>571</v>
      </c>
      <c r="E124" s="131">
        <f t="shared" si="30"/>
        <v>250238</v>
      </c>
      <c r="F124" s="126">
        <v>250238</v>
      </c>
      <c r="G124" s="126">
        <v>204789.22</v>
      </c>
      <c r="H124" s="95"/>
      <c r="I124" s="95"/>
      <c r="J124" s="128">
        <f t="shared" si="29"/>
        <v>0</v>
      </c>
      <c r="K124" s="106"/>
      <c r="L124" s="106"/>
      <c r="M124" s="126"/>
      <c r="N124" s="106"/>
      <c r="O124" s="106"/>
      <c r="P124" s="106"/>
      <c r="Q124" s="304">
        <f t="shared" si="13"/>
        <v>250238</v>
      </c>
    </row>
    <row r="125" spans="1:17" s="69" customFormat="1" ht="42.75" hidden="1" customHeight="1" x14ac:dyDescent="0.2">
      <c r="A125" s="132"/>
      <c r="B125" s="156"/>
      <c r="C125" s="157"/>
      <c r="D125" s="94" t="s">
        <v>550</v>
      </c>
      <c r="E125" s="131">
        <f t="shared" si="30"/>
        <v>0</v>
      </c>
      <c r="F125" s="126"/>
      <c r="G125" s="126"/>
      <c r="H125" s="95"/>
      <c r="I125" s="95"/>
      <c r="J125" s="128"/>
      <c r="K125" s="106"/>
      <c r="L125" s="106"/>
      <c r="M125" s="126"/>
      <c r="N125" s="106"/>
      <c r="O125" s="106"/>
      <c r="P125" s="106"/>
      <c r="Q125" s="304">
        <f t="shared" si="13"/>
        <v>0</v>
      </c>
    </row>
    <row r="126" spans="1:17" s="69" customFormat="1" ht="31.15" customHeight="1" x14ac:dyDescent="0.2">
      <c r="A126" s="132" t="s">
        <v>565</v>
      </c>
      <c r="B126" s="122" t="s">
        <v>412</v>
      </c>
      <c r="C126" s="123" t="s">
        <v>563</v>
      </c>
      <c r="D126" s="105" t="s">
        <v>419</v>
      </c>
      <c r="E126" s="131">
        <f t="shared" si="30"/>
        <v>144504.92000000001</v>
      </c>
      <c r="F126" s="159">
        <v>144504.92000000001</v>
      </c>
      <c r="G126" s="99">
        <v>117053.22</v>
      </c>
      <c r="H126" s="99"/>
      <c r="I126" s="95"/>
      <c r="J126" s="128">
        <f t="shared" si="29"/>
        <v>0</v>
      </c>
      <c r="K126" s="106"/>
      <c r="L126" s="106"/>
      <c r="M126" s="126"/>
      <c r="N126" s="106"/>
      <c r="O126" s="106"/>
      <c r="P126" s="106"/>
      <c r="Q126" s="304">
        <f t="shared" si="13"/>
        <v>144504.92000000001</v>
      </c>
    </row>
    <row r="127" spans="1:17" s="69" customFormat="1" ht="62.25" hidden="1" customHeight="1" x14ac:dyDescent="0.25">
      <c r="A127" s="132" t="s">
        <v>624</v>
      </c>
      <c r="B127" s="122" t="s">
        <v>460</v>
      </c>
      <c r="C127" s="122" t="s">
        <v>563</v>
      </c>
      <c r="D127" s="305" t="s">
        <v>627</v>
      </c>
      <c r="E127" s="131"/>
      <c r="F127" s="159"/>
      <c r="G127" s="99"/>
      <c r="H127" s="99"/>
      <c r="I127" s="95"/>
      <c r="J127" s="128">
        <f t="shared" si="29"/>
        <v>0</v>
      </c>
      <c r="K127" s="106"/>
      <c r="L127" s="106"/>
      <c r="M127" s="126"/>
      <c r="N127" s="106"/>
      <c r="O127" s="106"/>
      <c r="P127" s="106"/>
      <c r="Q127" s="304">
        <f t="shared" si="13"/>
        <v>0</v>
      </c>
    </row>
    <row r="128" spans="1:17" s="69" customFormat="1" ht="63.75" hidden="1" customHeight="1" x14ac:dyDescent="0.25">
      <c r="A128" s="132" t="s">
        <v>625</v>
      </c>
      <c r="B128" s="122" t="s">
        <v>626</v>
      </c>
      <c r="C128" s="122" t="s">
        <v>563</v>
      </c>
      <c r="D128" s="188" t="s">
        <v>628</v>
      </c>
      <c r="E128" s="131"/>
      <c r="F128" s="159"/>
      <c r="G128" s="99"/>
      <c r="H128" s="99"/>
      <c r="I128" s="95"/>
      <c r="J128" s="128">
        <f t="shared" si="29"/>
        <v>0</v>
      </c>
      <c r="K128" s="106"/>
      <c r="L128" s="106"/>
      <c r="M128" s="126"/>
      <c r="N128" s="106"/>
      <c r="O128" s="106"/>
      <c r="P128" s="106"/>
      <c r="Q128" s="304">
        <f t="shared" si="13"/>
        <v>0</v>
      </c>
    </row>
    <row r="129" spans="1:17" s="69" customFormat="1" ht="73.5" hidden="1" customHeight="1" x14ac:dyDescent="0.2">
      <c r="A129" s="132" t="s">
        <v>860</v>
      </c>
      <c r="B129" s="122" t="s">
        <v>850</v>
      </c>
      <c r="C129" s="123" t="s">
        <v>563</v>
      </c>
      <c r="D129" s="309" t="s">
        <v>862</v>
      </c>
      <c r="E129" s="131">
        <f t="shared" si="30"/>
        <v>0</v>
      </c>
      <c r="F129" s="159"/>
      <c r="G129" s="99"/>
      <c r="H129" s="99"/>
      <c r="I129" s="95"/>
      <c r="J129" s="128">
        <f t="shared" si="29"/>
        <v>0</v>
      </c>
      <c r="K129" s="106"/>
      <c r="L129" s="106"/>
      <c r="M129" s="126"/>
      <c r="N129" s="106"/>
      <c r="O129" s="106"/>
      <c r="P129" s="106"/>
      <c r="Q129" s="304">
        <f t="shared" si="13"/>
        <v>0</v>
      </c>
    </row>
    <row r="130" spans="1:17" s="69" customFormat="1" ht="65.25" hidden="1" customHeight="1" x14ac:dyDescent="0.2">
      <c r="A130" s="132" t="s">
        <v>861</v>
      </c>
      <c r="B130" s="122" t="s">
        <v>851</v>
      </c>
      <c r="C130" s="123" t="s">
        <v>563</v>
      </c>
      <c r="D130" s="309" t="s">
        <v>863</v>
      </c>
      <c r="E130" s="131">
        <f t="shared" si="30"/>
        <v>0</v>
      </c>
      <c r="F130" s="159"/>
      <c r="G130" s="99"/>
      <c r="H130" s="99"/>
      <c r="I130" s="95"/>
      <c r="J130" s="128">
        <f t="shared" si="29"/>
        <v>0</v>
      </c>
      <c r="K130" s="106"/>
      <c r="L130" s="106"/>
      <c r="M130" s="126"/>
      <c r="N130" s="106"/>
      <c r="O130" s="106"/>
      <c r="P130" s="106"/>
      <c r="Q130" s="304">
        <f t="shared" si="13"/>
        <v>0</v>
      </c>
    </row>
    <row r="131" spans="1:17" s="69" customFormat="1" ht="54.75" hidden="1" customHeight="1" x14ac:dyDescent="0.2">
      <c r="A131" s="132"/>
      <c r="B131" s="122"/>
      <c r="C131" s="123"/>
      <c r="D131" s="105" t="s">
        <v>774</v>
      </c>
      <c r="E131" s="131">
        <f t="shared" si="30"/>
        <v>0</v>
      </c>
      <c r="F131" s="159"/>
      <c r="G131" s="99"/>
      <c r="H131" s="99"/>
      <c r="I131" s="95"/>
      <c r="J131" s="128">
        <f t="shared" si="29"/>
        <v>0</v>
      </c>
      <c r="K131" s="106"/>
      <c r="L131" s="106"/>
      <c r="M131" s="126"/>
      <c r="N131" s="106"/>
      <c r="O131" s="106"/>
      <c r="P131" s="106"/>
      <c r="Q131" s="304">
        <f t="shared" si="13"/>
        <v>0</v>
      </c>
    </row>
    <row r="132" spans="1:17" s="69" customFormat="1" ht="47.25" x14ac:dyDescent="0.2">
      <c r="A132" s="132" t="s">
        <v>572</v>
      </c>
      <c r="B132" s="122" t="s">
        <v>413</v>
      </c>
      <c r="C132" s="123" t="s">
        <v>563</v>
      </c>
      <c r="D132" s="105" t="s">
        <v>420</v>
      </c>
      <c r="E132" s="131">
        <f>F132+I132</f>
        <v>56400</v>
      </c>
      <c r="F132" s="159">
        <v>56400</v>
      </c>
      <c r="G132" s="99">
        <v>46230</v>
      </c>
      <c r="H132" s="95"/>
      <c r="I132" s="160"/>
      <c r="J132" s="128">
        <f>K132</f>
        <v>0</v>
      </c>
      <c r="K132" s="106"/>
      <c r="L132" s="161"/>
      <c r="M132" s="162"/>
      <c r="N132" s="161"/>
      <c r="O132" s="161"/>
      <c r="P132" s="161"/>
      <c r="Q132" s="304">
        <f t="shared" si="13"/>
        <v>56400</v>
      </c>
    </row>
    <row r="133" spans="1:17" s="69" customFormat="1" ht="47.25" hidden="1" x14ac:dyDescent="0.2">
      <c r="A133" s="132"/>
      <c r="B133" s="122"/>
      <c r="C133" s="123"/>
      <c r="D133" s="105" t="s">
        <v>551</v>
      </c>
      <c r="E133" s="131">
        <f>F133+I133</f>
        <v>0</v>
      </c>
      <c r="F133" s="159"/>
      <c r="G133" s="99"/>
      <c r="H133" s="95"/>
      <c r="I133" s="160"/>
      <c r="J133" s="128"/>
      <c r="K133" s="106"/>
      <c r="L133" s="161"/>
      <c r="M133" s="162"/>
      <c r="N133" s="161"/>
      <c r="O133" s="161"/>
      <c r="P133" s="161"/>
      <c r="Q133" s="304">
        <f t="shared" si="13"/>
        <v>0</v>
      </c>
    </row>
    <row r="134" spans="1:17" s="69" customFormat="1" ht="47.25" hidden="1" x14ac:dyDescent="0.2">
      <c r="A134" s="132" t="s">
        <v>573</v>
      </c>
      <c r="B134" s="122" t="s">
        <v>446</v>
      </c>
      <c r="C134" s="123" t="s">
        <v>563</v>
      </c>
      <c r="D134" s="310" t="s">
        <v>447</v>
      </c>
      <c r="E134" s="131">
        <f>F134+I134</f>
        <v>0</v>
      </c>
      <c r="F134" s="159"/>
      <c r="G134" s="99"/>
      <c r="H134" s="95"/>
      <c r="I134" s="160"/>
      <c r="J134" s="128">
        <f t="shared" ref="J134:J141" si="31">M134+P134</f>
        <v>0</v>
      </c>
      <c r="K134" s="106"/>
      <c r="L134" s="161"/>
      <c r="M134" s="162"/>
      <c r="N134" s="161"/>
      <c r="O134" s="161"/>
      <c r="P134" s="106"/>
      <c r="Q134" s="304">
        <f t="shared" si="13"/>
        <v>0</v>
      </c>
    </row>
    <row r="135" spans="1:17" s="69" customFormat="1" ht="47.25" hidden="1" customHeight="1" x14ac:dyDescent="0.2">
      <c r="A135" s="132"/>
      <c r="B135" s="122"/>
      <c r="C135" s="123"/>
      <c r="D135" s="105" t="s">
        <v>711</v>
      </c>
      <c r="E135" s="131">
        <f t="shared" ref="E135:E141" si="32">F135+I135</f>
        <v>0</v>
      </c>
      <c r="F135" s="159"/>
      <c r="G135" s="99"/>
      <c r="H135" s="95"/>
      <c r="I135" s="160"/>
      <c r="J135" s="128">
        <f t="shared" si="31"/>
        <v>0</v>
      </c>
      <c r="K135" s="106"/>
      <c r="L135" s="161"/>
      <c r="M135" s="162"/>
      <c r="N135" s="161"/>
      <c r="O135" s="161"/>
      <c r="P135" s="106"/>
      <c r="Q135" s="304">
        <f t="shared" si="13"/>
        <v>0</v>
      </c>
    </row>
    <row r="136" spans="1:17" s="69" customFormat="1" ht="31.5" hidden="1" x14ac:dyDescent="0.2">
      <c r="A136" s="132" t="s">
        <v>743</v>
      </c>
      <c r="B136" s="122" t="s">
        <v>719</v>
      </c>
      <c r="C136" s="123" t="s">
        <v>563</v>
      </c>
      <c r="D136" s="105" t="s">
        <v>720</v>
      </c>
      <c r="E136" s="131">
        <f t="shared" si="32"/>
        <v>0</v>
      </c>
      <c r="F136" s="159"/>
      <c r="G136" s="99"/>
      <c r="H136" s="95"/>
      <c r="I136" s="160"/>
      <c r="J136" s="128">
        <f t="shared" si="31"/>
        <v>0</v>
      </c>
      <c r="K136" s="106"/>
      <c r="L136" s="161"/>
      <c r="M136" s="162"/>
      <c r="N136" s="161"/>
      <c r="O136" s="161"/>
      <c r="P136" s="106"/>
      <c r="Q136" s="304">
        <f t="shared" si="13"/>
        <v>0</v>
      </c>
    </row>
    <row r="137" spans="1:17" s="69" customFormat="1" ht="78.75" x14ac:dyDescent="0.2">
      <c r="A137" s="132" t="s">
        <v>769</v>
      </c>
      <c r="B137" s="122" t="s">
        <v>770</v>
      </c>
      <c r="C137" s="123" t="s">
        <v>563</v>
      </c>
      <c r="D137" s="559" t="s">
        <v>771</v>
      </c>
      <c r="E137" s="131">
        <f t="shared" si="32"/>
        <v>22045</v>
      </c>
      <c r="F137" s="159">
        <v>22045</v>
      </c>
      <c r="G137" s="99"/>
      <c r="H137" s="95"/>
      <c r="I137" s="160"/>
      <c r="J137" s="128">
        <f>P137</f>
        <v>4555</v>
      </c>
      <c r="K137" s="106">
        <v>4555</v>
      </c>
      <c r="L137" s="161"/>
      <c r="M137" s="162"/>
      <c r="N137" s="161"/>
      <c r="O137" s="161"/>
      <c r="P137" s="106">
        <v>4555</v>
      </c>
      <c r="Q137" s="304">
        <f t="shared" si="13"/>
        <v>26600</v>
      </c>
    </row>
    <row r="138" spans="1:17" s="69" customFormat="1" ht="63" x14ac:dyDescent="0.2">
      <c r="A138" s="132" t="s">
        <v>761</v>
      </c>
      <c r="B138" s="122" t="s">
        <v>762</v>
      </c>
      <c r="C138" s="123" t="s">
        <v>563</v>
      </c>
      <c r="D138" s="309" t="s">
        <v>763</v>
      </c>
      <c r="E138" s="131">
        <f t="shared" si="32"/>
        <v>0</v>
      </c>
      <c r="F138" s="159"/>
      <c r="G138" s="99"/>
      <c r="H138" s="95"/>
      <c r="I138" s="160"/>
      <c r="J138" s="128">
        <f>M138+P138</f>
        <v>239400</v>
      </c>
      <c r="K138" s="106"/>
      <c r="L138" s="161"/>
      <c r="M138" s="126">
        <v>198405</v>
      </c>
      <c r="N138" s="161"/>
      <c r="O138" s="161"/>
      <c r="P138" s="106">
        <v>40995</v>
      </c>
      <c r="Q138" s="304">
        <f t="shared" si="13"/>
        <v>239400</v>
      </c>
    </row>
    <row r="139" spans="1:17" s="69" customFormat="1" ht="51" customHeight="1" x14ac:dyDescent="0.2">
      <c r="A139" s="132" t="s">
        <v>857</v>
      </c>
      <c r="B139" s="122" t="s">
        <v>759</v>
      </c>
      <c r="C139" s="123" t="s">
        <v>563</v>
      </c>
      <c r="D139" s="309" t="s">
        <v>760</v>
      </c>
      <c r="E139" s="131">
        <f t="shared" si="32"/>
        <v>0</v>
      </c>
      <c r="F139" s="159"/>
      <c r="G139" s="99"/>
      <c r="H139" s="95"/>
      <c r="I139" s="160"/>
      <c r="J139" s="128">
        <f>M139+P139</f>
        <v>558662.53</v>
      </c>
      <c r="K139" s="106"/>
      <c r="L139" s="161"/>
      <c r="M139" s="126">
        <v>558662.53</v>
      </c>
      <c r="N139" s="161"/>
      <c r="O139" s="161"/>
      <c r="P139" s="106"/>
      <c r="Q139" s="304">
        <f t="shared" si="13"/>
        <v>558662.53</v>
      </c>
    </row>
    <row r="140" spans="1:17" s="69" customFormat="1" ht="47.25" x14ac:dyDescent="0.2">
      <c r="A140" s="132" t="s">
        <v>855</v>
      </c>
      <c r="B140" s="122" t="s">
        <v>848</v>
      </c>
      <c r="C140" s="123" t="s">
        <v>563</v>
      </c>
      <c r="D140" s="559" t="s">
        <v>856</v>
      </c>
      <c r="E140" s="131">
        <f t="shared" si="32"/>
        <v>1205028.51</v>
      </c>
      <c r="F140" s="159">
        <v>1205028.51</v>
      </c>
      <c r="G140" s="99">
        <v>992329.82</v>
      </c>
      <c r="H140" s="95"/>
      <c r="I140" s="160"/>
      <c r="J140" s="128"/>
      <c r="K140" s="106"/>
      <c r="L140" s="161"/>
      <c r="M140" s="162"/>
      <c r="N140" s="161"/>
      <c r="O140" s="161"/>
      <c r="P140" s="106"/>
      <c r="Q140" s="304">
        <f t="shared" si="13"/>
        <v>1205028.51</v>
      </c>
    </row>
    <row r="141" spans="1:17" s="69" customFormat="1" ht="47.25" hidden="1" x14ac:dyDescent="0.2">
      <c r="A141" s="132"/>
      <c r="B141" s="122"/>
      <c r="C141" s="123"/>
      <c r="D141" s="105" t="s">
        <v>778</v>
      </c>
      <c r="E141" s="131">
        <f t="shared" si="32"/>
        <v>0</v>
      </c>
      <c r="F141" s="159"/>
      <c r="G141" s="99"/>
      <c r="H141" s="99"/>
      <c r="I141" s="95"/>
      <c r="J141" s="128">
        <f t="shared" si="31"/>
        <v>0</v>
      </c>
      <c r="K141" s="106"/>
      <c r="L141" s="106"/>
      <c r="M141" s="279"/>
      <c r="N141" s="279"/>
      <c r="O141" s="279"/>
      <c r="P141" s="279"/>
      <c r="Q141" s="304">
        <f t="shared" si="13"/>
        <v>0</v>
      </c>
    </row>
    <row r="142" spans="1:17" s="69" customFormat="1" ht="27" hidden="1" customHeight="1" x14ac:dyDescent="0.2">
      <c r="A142" s="132" t="s">
        <v>772</v>
      </c>
      <c r="B142" s="122" t="s">
        <v>246</v>
      </c>
      <c r="C142" s="123" t="s">
        <v>527</v>
      </c>
      <c r="D142" s="556" t="s">
        <v>247</v>
      </c>
      <c r="E142" s="131">
        <f>F142+I142</f>
        <v>0</v>
      </c>
      <c r="F142" s="99"/>
      <c r="G142" s="104"/>
      <c r="H142" s="95"/>
      <c r="I142" s="95"/>
      <c r="J142" s="128">
        <f>K142</f>
        <v>0</v>
      </c>
      <c r="K142" s="106"/>
      <c r="L142" s="106"/>
      <c r="M142" s="126"/>
      <c r="N142" s="106"/>
      <c r="O142" s="106"/>
      <c r="P142" s="106"/>
      <c r="Q142" s="304">
        <f t="shared" si="13"/>
        <v>0</v>
      </c>
    </row>
    <row r="143" spans="1:17" s="69" customFormat="1" ht="27" hidden="1" customHeight="1" x14ac:dyDescent="0.2">
      <c r="A143" s="132"/>
      <c r="B143" s="122"/>
      <c r="C143" s="123"/>
      <c r="D143" s="105"/>
      <c r="E143" s="131"/>
      <c r="F143" s="99"/>
      <c r="G143" s="104"/>
      <c r="H143" s="95"/>
      <c r="I143" s="95"/>
      <c r="J143" s="128">
        <f>K143</f>
        <v>0</v>
      </c>
      <c r="K143" s="106"/>
      <c r="L143" s="106"/>
      <c r="M143" s="126"/>
      <c r="N143" s="106"/>
      <c r="O143" s="106"/>
      <c r="P143" s="106"/>
      <c r="Q143" s="304">
        <f t="shared" si="13"/>
        <v>0</v>
      </c>
    </row>
    <row r="144" spans="1:17" s="69" customFormat="1" ht="24.75" hidden="1" customHeight="1" x14ac:dyDescent="0.2">
      <c r="A144" s="132" t="s">
        <v>744</v>
      </c>
      <c r="B144" s="122" t="s">
        <v>701</v>
      </c>
      <c r="C144" s="123" t="s">
        <v>191</v>
      </c>
      <c r="D144" s="105" t="s">
        <v>702</v>
      </c>
      <c r="E144" s="131">
        <f>F144+I144</f>
        <v>0</v>
      </c>
      <c r="F144" s="99"/>
      <c r="G144" s="104"/>
      <c r="H144" s="95"/>
      <c r="I144" s="95"/>
      <c r="J144" s="128">
        <f>K144</f>
        <v>0</v>
      </c>
      <c r="K144" s="106"/>
      <c r="L144" s="106"/>
      <c r="M144" s="126"/>
      <c r="N144" s="106"/>
      <c r="O144" s="106"/>
      <c r="P144" s="106">
        <f>J144</f>
        <v>0</v>
      </c>
      <c r="Q144" s="304">
        <f t="shared" si="13"/>
        <v>0</v>
      </c>
    </row>
    <row r="145" spans="1:17" s="69" customFormat="1" ht="31.5" x14ac:dyDescent="0.2">
      <c r="A145" s="163" t="s">
        <v>574</v>
      </c>
      <c r="B145" s="122"/>
      <c r="C145" s="123"/>
      <c r="D145" s="130" t="s">
        <v>575</v>
      </c>
      <c r="E145" s="131">
        <f>E146</f>
        <v>7354874.3200000012</v>
      </c>
      <c r="F145" s="131">
        <f t="shared" ref="F145:P145" si="33">F146</f>
        <v>7354874.3200000012</v>
      </c>
      <c r="G145" s="131">
        <f t="shared" si="33"/>
        <v>2997593.05</v>
      </c>
      <c r="H145" s="131">
        <f t="shared" si="33"/>
        <v>195450.86</v>
      </c>
      <c r="I145" s="131">
        <f t="shared" si="33"/>
        <v>0</v>
      </c>
      <c r="J145" s="128">
        <f>J146</f>
        <v>957452.77</v>
      </c>
      <c r="K145" s="131">
        <f t="shared" si="33"/>
        <v>0</v>
      </c>
      <c r="L145" s="131">
        <f t="shared" si="33"/>
        <v>0</v>
      </c>
      <c r="M145" s="131">
        <f t="shared" si="33"/>
        <v>893616.08</v>
      </c>
      <c r="N145" s="131">
        <f t="shared" si="33"/>
        <v>0</v>
      </c>
      <c r="O145" s="131">
        <f t="shared" si="33"/>
        <v>0</v>
      </c>
      <c r="P145" s="131">
        <f t="shared" si="33"/>
        <v>63836.69</v>
      </c>
      <c r="Q145" s="304">
        <f t="shared" si="13"/>
        <v>8312327.0900000017</v>
      </c>
    </row>
    <row r="146" spans="1:17" s="69" customFormat="1" ht="31.5" x14ac:dyDescent="0.2">
      <c r="A146" s="163" t="s">
        <v>576</v>
      </c>
      <c r="B146" s="122"/>
      <c r="C146" s="123"/>
      <c r="D146" s="130" t="s">
        <v>575</v>
      </c>
      <c r="E146" s="131">
        <f>E153+E154+E157+E162+E163+E165+E168+E169+E170+E171+E173+E175+E176+E178+E179</f>
        <v>7354874.3200000012</v>
      </c>
      <c r="F146" s="131">
        <f t="shared" ref="F146:P146" si="34">F153+F154+F157+F162+F163+F165+F168+F169+F170+F171+F173+F175+F176+F178+F179</f>
        <v>7354874.3200000012</v>
      </c>
      <c r="G146" s="131">
        <f t="shared" si="34"/>
        <v>2997593.05</v>
      </c>
      <c r="H146" s="131">
        <f t="shared" si="34"/>
        <v>195450.86</v>
      </c>
      <c r="I146" s="131">
        <f t="shared" si="34"/>
        <v>0</v>
      </c>
      <c r="J146" s="131">
        <f t="shared" si="34"/>
        <v>957452.77</v>
      </c>
      <c r="K146" s="131">
        <f t="shared" si="34"/>
        <v>0</v>
      </c>
      <c r="L146" s="131">
        <f t="shared" si="34"/>
        <v>0</v>
      </c>
      <c r="M146" s="131">
        <f t="shared" si="34"/>
        <v>893616.08</v>
      </c>
      <c r="N146" s="131">
        <f t="shared" si="34"/>
        <v>0</v>
      </c>
      <c r="O146" s="131">
        <f t="shared" si="34"/>
        <v>0</v>
      </c>
      <c r="P146" s="131">
        <f t="shared" si="34"/>
        <v>63836.69</v>
      </c>
      <c r="Q146" s="304">
        <f t="shared" si="13"/>
        <v>8312327.0900000017</v>
      </c>
    </row>
    <row r="147" spans="1:17" s="69" customFormat="1" ht="252" hidden="1" x14ac:dyDescent="0.2">
      <c r="A147" s="163"/>
      <c r="B147" s="164"/>
      <c r="C147" s="165"/>
      <c r="D147" s="312" t="s">
        <v>775</v>
      </c>
      <c r="E147" s="131">
        <f>E174</f>
        <v>0</v>
      </c>
      <c r="F147" s="131">
        <f t="shared" ref="F147:P147" si="35">F174</f>
        <v>0</v>
      </c>
      <c r="G147" s="131">
        <f t="shared" si="35"/>
        <v>0</v>
      </c>
      <c r="H147" s="131">
        <f t="shared" si="35"/>
        <v>0</v>
      </c>
      <c r="I147" s="131">
        <f t="shared" si="35"/>
        <v>0</v>
      </c>
      <c r="J147" s="131">
        <f t="shared" si="35"/>
        <v>0</v>
      </c>
      <c r="K147" s="131">
        <f t="shared" si="35"/>
        <v>0</v>
      </c>
      <c r="L147" s="131">
        <f t="shared" si="35"/>
        <v>0</v>
      </c>
      <c r="M147" s="131">
        <f t="shared" si="35"/>
        <v>0</v>
      </c>
      <c r="N147" s="131">
        <f t="shared" si="35"/>
        <v>0</v>
      </c>
      <c r="O147" s="131">
        <f t="shared" si="35"/>
        <v>0</v>
      </c>
      <c r="P147" s="131">
        <f t="shared" si="35"/>
        <v>0</v>
      </c>
      <c r="Q147" s="304">
        <f t="shared" si="13"/>
        <v>0</v>
      </c>
    </row>
    <row r="148" spans="1:17" s="69" customFormat="1" ht="78.75" x14ac:dyDescent="0.2">
      <c r="A148" s="163"/>
      <c r="B148" s="164"/>
      <c r="C148" s="165"/>
      <c r="D148" s="312" t="s">
        <v>776</v>
      </c>
      <c r="E148" s="131">
        <f>E172</f>
        <v>210287.45</v>
      </c>
      <c r="F148" s="131">
        <f t="shared" ref="F148:P148" si="36">F172</f>
        <v>210287.45</v>
      </c>
      <c r="G148" s="131">
        <f t="shared" si="36"/>
        <v>172366.76</v>
      </c>
      <c r="H148" s="131">
        <f t="shared" si="36"/>
        <v>0</v>
      </c>
      <c r="I148" s="131">
        <f t="shared" si="36"/>
        <v>0</v>
      </c>
      <c r="J148" s="131">
        <f t="shared" si="36"/>
        <v>0</v>
      </c>
      <c r="K148" s="131">
        <f t="shared" si="36"/>
        <v>0</v>
      </c>
      <c r="L148" s="131">
        <f t="shared" si="36"/>
        <v>0</v>
      </c>
      <c r="M148" s="131">
        <f t="shared" si="36"/>
        <v>0</v>
      </c>
      <c r="N148" s="131">
        <f t="shared" si="36"/>
        <v>0</v>
      </c>
      <c r="O148" s="131">
        <f t="shared" si="36"/>
        <v>0</v>
      </c>
      <c r="P148" s="131">
        <f t="shared" si="36"/>
        <v>0</v>
      </c>
      <c r="Q148" s="304">
        <f t="shared" si="13"/>
        <v>210287.45</v>
      </c>
    </row>
    <row r="149" spans="1:17" s="69" customFormat="1" ht="47.25" x14ac:dyDescent="0.2">
      <c r="A149" s="163"/>
      <c r="B149" s="164"/>
      <c r="C149" s="165"/>
      <c r="D149" s="190" t="s">
        <v>777</v>
      </c>
      <c r="E149" s="131">
        <f>E180</f>
        <v>0</v>
      </c>
      <c r="F149" s="131">
        <f t="shared" ref="F149:P149" si="37">F180</f>
        <v>0</v>
      </c>
      <c r="G149" s="131">
        <f t="shared" si="37"/>
        <v>0</v>
      </c>
      <c r="H149" s="131">
        <f t="shared" si="37"/>
        <v>0</v>
      </c>
      <c r="I149" s="131">
        <f t="shared" si="37"/>
        <v>0</v>
      </c>
      <c r="J149" s="131">
        <f t="shared" si="37"/>
        <v>0</v>
      </c>
      <c r="K149" s="131">
        <f t="shared" si="37"/>
        <v>0</v>
      </c>
      <c r="L149" s="131">
        <f t="shared" si="37"/>
        <v>0</v>
      </c>
      <c r="M149" s="131">
        <f t="shared" si="37"/>
        <v>0</v>
      </c>
      <c r="N149" s="131">
        <f t="shared" si="37"/>
        <v>0</v>
      </c>
      <c r="O149" s="131">
        <f t="shared" si="37"/>
        <v>0</v>
      </c>
      <c r="P149" s="131">
        <f t="shared" si="37"/>
        <v>0</v>
      </c>
      <c r="Q149" s="304">
        <f t="shared" si="13"/>
        <v>0</v>
      </c>
    </row>
    <row r="150" spans="1:17" s="69" customFormat="1" ht="15.75" x14ac:dyDescent="0.2">
      <c r="A150" s="132"/>
      <c r="B150" s="164"/>
      <c r="C150" s="165"/>
      <c r="D150" s="105" t="s">
        <v>780</v>
      </c>
      <c r="E150" s="131">
        <f>E156+E158</f>
        <v>835225.76</v>
      </c>
      <c r="F150" s="131">
        <f t="shared" ref="F150:P150" si="38">F156+F158</f>
        <v>835225.76</v>
      </c>
      <c r="G150" s="131">
        <f t="shared" si="38"/>
        <v>0</v>
      </c>
      <c r="H150" s="131">
        <f t="shared" si="38"/>
        <v>0</v>
      </c>
      <c r="I150" s="131">
        <f t="shared" si="38"/>
        <v>0</v>
      </c>
      <c r="J150" s="131">
        <f t="shared" si="38"/>
        <v>0</v>
      </c>
      <c r="K150" s="131">
        <f t="shared" si="38"/>
        <v>0</v>
      </c>
      <c r="L150" s="131">
        <f t="shared" si="38"/>
        <v>0</v>
      </c>
      <c r="M150" s="131">
        <f t="shared" si="38"/>
        <v>0</v>
      </c>
      <c r="N150" s="131">
        <f t="shared" si="38"/>
        <v>0</v>
      </c>
      <c r="O150" s="131">
        <f t="shared" si="38"/>
        <v>0</v>
      </c>
      <c r="P150" s="131">
        <f t="shared" si="38"/>
        <v>0</v>
      </c>
      <c r="Q150" s="304">
        <f t="shared" si="13"/>
        <v>835225.76</v>
      </c>
    </row>
    <row r="151" spans="1:17" s="69" customFormat="1" ht="15.75" x14ac:dyDescent="0.2">
      <c r="A151" s="132"/>
      <c r="B151" s="164"/>
      <c r="C151" s="165"/>
      <c r="D151" s="556" t="s">
        <v>773</v>
      </c>
      <c r="E151" s="131">
        <f>E177</f>
        <v>71710.11</v>
      </c>
      <c r="F151" s="131">
        <f t="shared" ref="F151:P151" si="39">F177</f>
        <v>71710.11</v>
      </c>
      <c r="G151" s="131">
        <f t="shared" si="39"/>
        <v>0</v>
      </c>
      <c r="H151" s="131">
        <f t="shared" si="39"/>
        <v>58272.11</v>
      </c>
      <c r="I151" s="131">
        <f t="shared" si="39"/>
        <v>0</v>
      </c>
      <c r="J151" s="131">
        <f t="shared" si="39"/>
        <v>0</v>
      </c>
      <c r="K151" s="131">
        <f t="shared" si="39"/>
        <v>0</v>
      </c>
      <c r="L151" s="131">
        <f t="shared" si="39"/>
        <v>0</v>
      </c>
      <c r="M151" s="131">
        <f t="shared" si="39"/>
        <v>0</v>
      </c>
      <c r="N151" s="131">
        <f t="shared" si="39"/>
        <v>0</v>
      </c>
      <c r="O151" s="131">
        <f t="shared" si="39"/>
        <v>0</v>
      </c>
      <c r="P151" s="131">
        <f t="shared" si="39"/>
        <v>0</v>
      </c>
      <c r="Q151" s="304">
        <f t="shared" si="13"/>
        <v>71710.11</v>
      </c>
    </row>
    <row r="152" spans="1:17" s="69" customFormat="1" ht="15.75" hidden="1" x14ac:dyDescent="0.2">
      <c r="A152" s="132"/>
      <c r="B152" s="164"/>
      <c r="C152" s="165"/>
      <c r="D152" s="105"/>
      <c r="E152" s="112">
        <f t="shared" ref="E152:E185" si="40">F152+I152</f>
        <v>0</v>
      </c>
      <c r="F152" s="126"/>
      <c r="G152" s="131">
        <f t="shared" ref="G152:P152" si="41">G156</f>
        <v>0</v>
      </c>
      <c r="H152" s="131">
        <f t="shared" si="41"/>
        <v>0</v>
      </c>
      <c r="I152" s="131">
        <f t="shared" si="41"/>
        <v>0</v>
      </c>
      <c r="J152" s="131">
        <f t="shared" si="41"/>
        <v>0</v>
      </c>
      <c r="K152" s="131">
        <f t="shared" si="41"/>
        <v>0</v>
      </c>
      <c r="L152" s="131">
        <f t="shared" si="41"/>
        <v>0</v>
      </c>
      <c r="M152" s="131">
        <f t="shared" si="41"/>
        <v>0</v>
      </c>
      <c r="N152" s="131">
        <f t="shared" si="41"/>
        <v>0</v>
      </c>
      <c r="O152" s="131">
        <f t="shared" si="41"/>
        <v>0</v>
      </c>
      <c r="P152" s="131">
        <f t="shared" si="41"/>
        <v>0</v>
      </c>
      <c r="Q152" s="304">
        <f t="shared" si="13"/>
        <v>0</v>
      </c>
    </row>
    <row r="153" spans="1:17" s="69" customFormat="1" ht="31.5" x14ac:dyDescent="0.2">
      <c r="A153" s="100" t="s">
        <v>577</v>
      </c>
      <c r="B153" s="153" t="s">
        <v>399</v>
      </c>
      <c r="C153" s="154" t="s">
        <v>487</v>
      </c>
      <c r="D153" s="107" t="s">
        <v>490</v>
      </c>
      <c r="E153" s="112">
        <f t="shared" si="40"/>
        <v>1094690.1299999999</v>
      </c>
      <c r="F153" s="113">
        <v>1094690.1299999999</v>
      </c>
      <c r="G153" s="279">
        <v>866979.72</v>
      </c>
      <c r="H153" s="113">
        <v>8580.2800000000007</v>
      </c>
      <c r="I153" s="95"/>
      <c r="J153" s="128">
        <f t="shared" ref="J153:J171" si="42">M153+K153</f>
        <v>0</v>
      </c>
      <c r="K153" s="106"/>
      <c r="L153" s="106"/>
      <c r="M153" s="126"/>
      <c r="N153" s="106"/>
      <c r="O153" s="106"/>
      <c r="P153" s="106"/>
      <c r="Q153" s="304">
        <f t="shared" si="13"/>
        <v>1094690.1299999999</v>
      </c>
    </row>
    <row r="154" spans="1:17" s="69" customFormat="1" ht="15.75" x14ac:dyDescent="0.2">
      <c r="A154" s="132" t="s">
        <v>578</v>
      </c>
      <c r="B154" s="122" t="s">
        <v>414</v>
      </c>
      <c r="C154" s="123" t="s">
        <v>579</v>
      </c>
      <c r="D154" s="105" t="s">
        <v>421</v>
      </c>
      <c r="E154" s="93">
        <f t="shared" si="40"/>
        <v>1773125.83</v>
      </c>
      <c r="F154" s="99">
        <v>1773125.83</v>
      </c>
      <c r="G154" s="104"/>
      <c r="H154" s="95"/>
      <c r="I154" s="95"/>
      <c r="J154" s="128">
        <f t="shared" si="42"/>
        <v>0</v>
      </c>
      <c r="K154" s="106"/>
      <c r="L154" s="106"/>
      <c r="M154" s="126"/>
      <c r="N154" s="106"/>
      <c r="O154" s="106"/>
      <c r="P154" s="106"/>
      <c r="Q154" s="304">
        <f t="shared" si="13"/>
        <v>1773125.83</v>
      </c>
    </row>
    <row r="155" spans="1:17" s="69" customFormat="1" ht="63" hidden="1" x14ac:dyDescent="0.2">
      <c r="A155" s="132"/>
      <c r="B155" s="122"/>
      <c r="C155" s="123"/>
      <c r="D155" s="105" t="s">
        <v>707</v>
      </c>
      <c r="E155" s="93">
        <f t="shared" si="40"/>
        <v>0</v>
      </c>
      <c r="F155" s="126"/>
      <c r="G155" s="104"/>
      <c r="H155" s="95"/>
      <c r="I155" s="95"/>
      <c r="J155" s="128">
        <f t="shared" si="42"/>
        <v>0</v>
      </c>
      <c r="K155" s="106"/>
      <c r="L155" s="106"/>
      <c r="M155" s="126"/>
      <c r="N155" s="106"/>
      <c r="O155" s="106"/>
      <c r="P155" s="106"/>
      <c r="Q155" s="304">
        <f t="shared" si="13"/>
        <v>0</v>
      </c>
    </row>
    <row r="156" spans="1:17" s="69" customFormat="1" ht="15.75" x14ac:dyDescent="0.2">
      <c r="A156" s="132"/>
      <c r="B156" s="122"/>
      <c r="C156" s="123"/>
      <c r="D156" s="105" t="s">
        <v>780</v>
      </c>
      <c r="E156" s="93">
        <f t="shared" si="40"/>
        <v>71665.86</v>
      </c>
      <c r="F156" s="126">
        <v>71665.86</v>
      </c>
      <c r="G156" s="104"/>
      <c r="H156" s="95"/>
      <c r="I156" s="95"/>
      <c r="J156" s="128">
        <f t="shared" si="42"/>
        <v>0</v>
      </c>
      <c r="K156" s="106"/>
      <c r="L156" s="106"/>
      <c r="M156" s="126"/>
      <c r="N156" s="106"/>
      <c r="O156" s="106"/>
      <c r="P156" s="106"/>
      <c r="Q156" s="304">
        <f t="shared" si="13"/>
        <v>71665.86</v>
      </c>
    </row>
    <row r="157" spans="1:17" s="69" customFormat="1" ht="31.5" x14ac:dyDescent="0.2">
      <c r="A157" s="132" t="s">
        <v>580</v>
      </c>
      <c r="B157" s="122" t="s">
        <v>415</v>
      </c>
      <c r="C157" s="123" t="s">
        <v>581</v>
      </c>
      <c r="D157" s="105" t="s">
        <v>422</v>
      </c>
      <c r="E157" s="93">
        <f t="shared" si="40"/>
        <v>936440.95</v>
      </c>
      <c r="F157" s="99">
        <v>936440.95</v>
      </c>
      <c r="G157" s="104"/>
      <c r="H157" s="95"/>
      <c r="I157" s="95"/>
      <c r="J157" s="128">
        <f t="shared" si="42"/>
        <v>0</v>
      </c>
      <c r="K157" s="106"/>
      <c r="L157" s="106"/>
      <c r="M157" s="126"/>
      <c r="N157" s="106"/>
      <c r="O157" s="106"/>
      <c r="P157" s="106"/>
      <c r="Q157" s="304">
        <f t="shared" ref="Q157:Q209" si="43">E157+J157</f>
        <v>936440.95</v>
      </c>
    </row>
    <row r="158" spans="1:17" s="69" customFormat="1" ht="15.75" x14ac:dyDescent="0.2">
      <c r="A158" s="132"/>
      <c r="B158" s="122"/>
      <c r="C158" s="123"/>
      <c r="D158" s="105" t="s">
        <v>780</v>
      </c>
      <c r="E158" s="93">
        <f t="shared" si="40"/>
        <v>763559.9</v>
      </c>
      <c r="F158" s="126">
        <v>763559.9</v>
      </c>
      <c r="G158" s="104"/>
      <c r="H158" s="95"/>
      <c r="I158" s="95"/>
      <c r="J158" s="128">
        <f t="shared" si="42"/>
        <v>0</v>
      </c>
      <c r="K158" s="106"/>
      <c r="L158" s="106"/>
      <c r="M158" s="126"/>
      <c r="N158" s="106"/>
      <c r="O158" s="106"/>
      <c r="P158" s="106"/>
      <c r="Q158" s="304">
        <f t="shared" si="43"/>
        <v>763559.9</v>
      </c>
    </row>
    <row r="159" spans="1:17" s="69" customFormat="1" ht="31.5" hidden="1" x14ac:dyDescent="0.2">
      <c r="A159" s="129" t="s">
        <v>582</v>
      </c>
      <c r="B159" s="122" t="s">
        <v>416</v>
      </c>
      <c r="C159" s="123" t="s">
        <v>496</v>
      </c>
      <c r="D159" s="124" t="s">
        <v>423</v>
      </c>
      <c r="E159" s="93">
        <f t="shared" si="40"/>
        <v>0</v>
      </c>
      <c r="F159" s="99"/>
      <c r="G159" s="104"/>
      <c r="H159" s="95"/>
      <c r="I159" s="95"/>
      <c r="J159" s="128">
        <f t="shared" si="42"/>
        <v>0</v>
      </c>
      <c r="K159" s="106"/>
      <c r="L159" s="106"/>
      <c r="M159" s="126"/>
      <c r="N159" s="106"/>
      <c r="O159" s="106"/>
      <c r="P159" s="106"/>
      <c r="Q159" s="304">
        <f t="shared" si="43"/>
        <v>0</v>
      </c>
    </row>
    <row r="160" spans="1:17" s="69" customFormat="1" ht="15.75" hidden="1" x14ac:dyDescent="0.2">
      <c r="A160" s="129"/>
      <c r="B160" s="122"/>
      <c r="C160" s="123"/>
      <c r="D160" s="127" t="s">
        <v>497</v>
      </c>
      <c r="E160" s="93">
        <f t="shared" si="40"/>
        <v>0</v>
      </c>
      <c r="F160" s="99"/>
      <c r="G160" s="104"/>
      <c r="H160" s="95"/>
      <c r="I160" s="95"/>
      <c r="J160" s="128">
        <f t="shared" si="42"/>
        <v>0</v>
      </c>
      <c r="K160" s="106"/>
      <c r="L160" s="106"/>
      <c r="M160" s="126"/>
      <c r="N160" s="106"/>
      <c r="O160" s="106"/>
      <c r="P160" s="106"/>
      <c r="Q160" s="304">
        <f t="shared" si="43"/>
        <v>0</v>
      </c>
    </row>
    <row r="161" spans="1:17" s="69" customFormat="1" ht="47.25" hidden="1" x14ac:dyDescent="0.2">
      <c r="A161" s="129"/>
      <c r="B161" s="122"/>
      <c r="C161" s="123"/>
      <c r="D161" s="124" t="s">
        <v>498</v>
      </c>
      <c r="E161" s="93">
        <f t="shared" si="40"/>
        <v>0</v>
      </c>
      <c r="F161" s="99"/>
      <c r="G161" s="104"/>
      <c r="H161" s="95"/>
      <c r="I161" s="95"/>
      <c r="J161" s="128">
        <f t="shared" si="42"/>
        <v>0</v>
      </c>
      <c r="K161" s="106"/>
      <c r="L161" s="106"/>
      <c r="M161" s="126"/>
      <c r="N161" s="106"/>
      <c r="O161" s="106"/>
      <c r="P161" s="106"/>
      <c r="Q161" s="304">
        <f t="shared" si="43"/>
        <v>0</v>
      </c>
    </row>
    <row r="162" spans="1:17" s="69" customFormat="1" ht="15.75" x14ac:dyDescent="0.2">
      <c r="A162" s="129" t="s">
        <v>583</v>
      </c>
      <c r="B162" s="122" t="s">
        <v>424</v>
      </c>
      <c r="C162" s="123" t="s">
        <v>405</v>
      </c>
      <c r="D162" s="124" t="s">
        <v>427</v>
      </c>
      <c r="E162" s="125">
        <f t="shared" si="40"/>
        <v>352.5</v>
      </c>
      <c r="F162" s="126">
        <v>352.5</v>
      </c>
      <c r="G162" s="104"/>
      <c r="H162" s="95"/>
      <c r="I162" s="95"/>
      <c r="J162" s="128">
        <f t="shared" si="42"/>
        <v>0</v>
      </c>
      <c r="K162" s="106"/>
      <c r="L162" s="106"/>
      <c r="M162" s="126"/>
      <c r="N162" s="106"/>
      <c r="O162" s="106"/>
      <c r="P162" s="106"/>
      <c r="Q162" s="304">
        <f t="shared" si="43"/>
        <v>352.5</v>
      </c>
    </row>
    <row r="163" spans="1:17" s="69" customFormat="1" ht="47.25" x14ac:dyDescent="0.2">
      <c r="A163" s="129" t="s">
        <v>584</v>
      </c>
      <c r="B163" s="122" t="s">
        <v>261</v>
      </c>
      <c r="C163" s="123" t="s">
        <v>502</v>
      </c>
      <c r="D163" s="105" t="s">
        <v>320</v>
      </c>
      <c r="E163" s="125">
        <f t="shared" si="40"/>
        <v>1762412.57</v>
      </c>
      <c r="F163" s="126">
        <v>1762412.57</v>
      </c>
      <c r="G163" s="126">
        <v>1343965.17</v>
      </c>
      <c r="H163" s="95">
        <v>64214.81</v>
      </c>
      <c r="I163" s="95"/>
      <c r="J163" s="128">
        <f>M163+P163</f>
        <v>21407.8</v>
      </c>
      <c r="K163" s="106"/>
      <c r="L163" s="106"/>
      <c r="M163" s="126">
        <v>21407.8</v>
      </c>
      <c r="N163" s="106"/>
      <c r="O163" s="106"/>
      <c r="P163" s="106"/>
      <c r="Q163" s="304">
        <f t="shared" si="43"/>
        <v>1783820.37</v>
      </c>
    </row>
    <row r="164" spans="1:17" s="69" customFormat="1" ht="15.75" hidden="1" x14ac:dyDescent="0.2">
      <c r="A164" s="129"/>
      <c r="B164" s="122"/>
      <c r="C164" s="123"/>
      <c r="D164" s="130"/>
      <c r="E164" s="125"/>
      <c r="F164" s="131"/>
      <c r="G164" s="104"/>
      <c r="H164" s="95"/>
      <c r="I164" s="95"/>
      <c r="J164" s="128">
        <f t="shared" si="42"/>
        <v>0</v>
      </c>
      <c r="K164" s="106"/>
      <c r="L164" s="106"/>
      <c r="M164" s="126"/>
      <c r="N164" s="106"/>
      <c r="O164" s="106"/>
      <c r="P164" s="106"/>
      <c r="Q164" s="304">
        <f t="shared" si="43"/>
        <v>0</v>
      </c>
    </row>
    <row r="165" spans="1:17" s="69" customFormat="1" ht="63" x14ac:dyDescent="0.2">
      <c r="A165" s="129" t="s">
        <v>585</v>
      </c>
      <c r="B165" s="122" t="s">
        <v>195</v>
      </c>
      <c r="C165" s="123" t="s">
        <v>503</v>
      </c>
      <c r="D165" s="560" t="s">
        <v>833</v>
      </c>
      <c r="E165" s="125">
        <f t="shared" si="40"/>
        <v>296731.7</v>
      </c>
      <c r="F165" s="126">
        <v>296731.7</v>
      </c>
      <c r="G165" s="95">
        <v>231790.2</v>
      </c>
      <c r="H165" s="95">
        <v>2747.28</v>
      </c>
      <c r="I165" s="95"/>
      <c r="J165" s="128">
        <f>M165+P165</f>
        <v>357348.19</v>
      </c>
      <c r="K165" s="106"/>
      <c r="L165" s="106"/>
      <c r="M165" s="126">
        <v>293511.5</v>
      </c>
      <c r="N165" s="106"/>
      <c r="O165" s="106"/>
      <c r="P165" s="106">
        <v>63836.69</v>
      </c>
      <c r="Q165" s="304">
        <f t="shared" si="43"/>
        <v>654079.89</v>
      </c>
    </row>
    <row r="166" spans="1:17" s="69" customFormat="1" ht="15.75" hidden="1" x14ac:dyDescent="0.2">
      <c r="A166" s="129" t="s">
        <v>586</v>
      </c>
      <c r="B166" s="122" t="s">
        <v>336</v>
      </c>
      <c r="C166" s="123" t="s">
        <v>503</v>
      </c>
      <c r="D166" s="105" t="s">
        <v>339</v>
      </c>
      <c r="E166" s="125">
        <f t="shared" si="40"/>
        <v>0</v>
      </c>
      <c r="F166" s="126"/>
      <c r="G166" s="104"/>
      <c r="H166" s="95"/>
      <c r="I166" s="95"/>
      <c r="J166" s="128">
        <f t="shared" si="42"/>
        <v>0</v>
      </c>
      <c r="K166" s="106"/>
      <c r="L166" s="106"/>
      <c r="M166" s="126"/>
      <c r="N166" s="106"/>
      <c r="O166" s="106"/>
      <c r="P166" s="106"/>
      <c r="Q166" s="304">
        <f t="shared" si="43"/>
        <v>0</v>
      </c>
    </row>
    <row r="167" spans="1:17" s="69" customFormat="1" ht="47.25" hidden="1" x14ac:dyDescent="0.2">
      <c r="A167" s="129" t="s">
        <v>587</v>
      </c>
      <c r="B167" s="122" t="s">
        <v>196</v>
      </c>
      <c r="C167" s="123" t="s">
        <v>503</v>
      </c>
      <c r="D167" s="105" t="s">
        <v>508</v>
      </c>
      <c r="E167" s="125">
        <f t="shared" si="40"/>
        <v>0</v>
      </c>
      <c r="F167" s="126"/>
      <c r="G167" s="104"/>
      <c r="H167" s="95"/>
      <c r="I167" s="95"/>
      <c r="J167" s="128">
        <f t="shared" si="42"/>
        <v>0</v>
      </c>
      <c r="K167" s="106"/>
      <c r="L167" s="106"/>
      <c r="M167" s="126"/>
      <c r="N167" s="106"/>
      <c r="O167" s="106"/>
      <c r="P167" s="106"/>
      <c r="Q167" s="304">
        <f t="shared" si="43"/>
        <v>0</v>
      </c>
    </row>
    <row r="168" spans="1:17" s="69" customFormat="1" ht="63" x14ac:dyDescent="0.2">
      <c r="A168" s="129" t="s">
        <v>588</v>
      </c>
      <c r="B168" s="122">
        <v>3160</v>
      </c>
      <c r="C168" s="123" t="s">
        <v>123</v>
      </c>
      <c r="D168" s="124" t="s">
        <v>428</v>
      </c>
      <c r="E168" s="125">
        <f t="shared" si="40"/>
        <v>25830</v>
      </c>
      <c r="F168" s="126">
        <v>25830</v>
      </c>
      <c r="G168" s="104"/>
      <c r="H168" s="95"/>
      <c r="I168" s="95"/>
      <c r="J168" s="128">
        <f t="shared" si="42"/>
        <v>0</v>
      </c>
      <c r="K168" s="106"/>
      <c r="L168" s="106"/>
      <c r="M168" s="126"/>
      <c r="N168" s="106"/>
      <c r="O168" s="106"/>
      <c r="P168" s="106"/>
      <c r="Q168" s="304">
        <f t="shared" si="43"/>
        <v>25830</v>
      </c>
    </row>
    <row r="169" spans="1:17" s="69" customFormat="1" ht="15.75" x14ac:dyDescent="0.2">
      <c r="A169" s="132" t="s">
        <v>589</v>
      </c>
      <c r="B169" s="122" t="s">
        <v>197</v>
      </c>
      <c r="C169" s="123" t="s">
        <v>511</v>
      </c>
      <c r="D169" s="105" t="s">
        <v>512</v>
      </c>
      <c r="E169" s="125">
        <f t="shared" si="40"/>
        <v>1800</v>
      </c>
      <c r="F169" s="99">
        <v>1800</v>
      </c>
      <c r="G169" s="104"/>
      <c r="H169" s="95"/>
      <c r="I169" s="95"/>
      <c r="J169" s="128">
        <f t="shared" si="42"/>
        <v>0</v>
      </c>
      <c r="K169" s="106"/>
      <c r="L169" s="106"/>
      <c r="M169" s="126"/>
      <c r="N169" s="106"/>
      <c r="O169" s="106"/>
      <c r="P169" s="106"/>
      <c r="Q169" s="304">
        <f t="shared" si="43"/>
        <v>1800</v>
      </c>
    </row>
    <row r="170" spans="1:17" s="69" customFormat="1" ht="31.5" x14ac:dyDescent="0.2">
      <c r="A170" s="133" t="s">
        <v>590</v>
      </c>
      <c r="B170" s="101">
        <v>3192</v>
      </c>
      <c r="C170" s="102">
        <v>1030</v>
      </c>
      <c r="D170" s="94" t="s">
        <v>514</v>
      </c>
      <c r="E170" s="93">
        <f t="shared" si="40"/>
        <v>13000</v>
      </c>
      <c r="F170" s="95">
        <v>13000</v>
      </c>
      <c r="G170" s="104"/>
      <c r="H170" s="95"/>
      <c r="I170" s="95"/>
      <c r="J170" s="128">
        <f t="shared" si="42"/>
        <v>0</v>
      </c>
      <c r="K170" s="106"/>
      <c r="L170" s="106"/>
      <c r="M170" s="126"/>
      <c r="N170" s="106"/>
      <c r="O170" s="106"/>
      <c r="P170" s="106"/>
      <c r="Q170" s="304">
        <f t="shared" si="43"/>
        <v>13000</v>
      </c>
    </row>
    <row r="171" spans="1:17" s="69" customFormat="1" ht="47.25" x14ac:dyDescent="0.2">
      <c r="A171" s="133" t="s">
        <v>751</v>
      </c>
      <c r="B171" s="101" t="s">
        <v>752</v>
      </c>
      <c r="C171" s="102">
        <v>1030</v>
      </c>
      <c r="D171" s="308" t="s">
        <v>753</v>
      </c>
      <c r="E171" s="93">
        <f t="shared" si="40"/>
        <v>210287.45</v>
      </c>
      <c r="F171" s="95">
        <v>210287.45</v>
      </c>
      <c r="G171" s="126">
        <v>172366.76</v>
      </c>
      <c r="H171" s="95"/>
      <c r="I171" s="95"/>
      <c r="J171" s="128">
        <f t="shared" si="42"/>
        <v>0</v>
      </c>
      <c r="K171" s="106"/>
      <c r="L171" s="106"/>
      <c r="M171" s="126"/>
      <c r="N171" s="106"/>
      <c r="O171" s="106"/>
      <c r="P171" s="106"/>
      <c r="Q171" s="304">
        <f t="shared" si="43"/>
        <v>210287.45</v>
      </c>
    </row>
    <row r="172" spans="1:17" s="69" customFormat="1" ht="78.75" x14ac:dyDescent="0.2">
      <c r="A172" s="133"/>
      <c r="B172" s="101"/>
      <c r="C172" s="102"/>
      <c r="D172" s="312" t="s">
        <v>776</v>
      </c>
      <c r="E172" s="93">
        <f t="shared" si="40"/>
        <v>210287.45</v>
      </c>
      <c r="F172" s="95">
        <v>210287.45</v>
      </c>
      <c r="G172" s="126">
        <v>172366.76</v>
      </c>
      <c r="H172" s="95"/>
      <c r="I172" s="95"/>
      <c r="J172" s="128"/>
      <c r="K172" s="106"/>
      <c r="L172" s="106"/>
      <c r="M172" s="126"/>
      <c r="N172" s="106"/>
      <c r="O172" s="106"/>
      <c r="P172" s="106"/>
      <c r="Q172" s="304">
        <f t="shared" si="43"/>
        <v>210287.45</v>
      </c>
    </row>
    <row r="173" spans="1:17" s="69" customFormat="1" ht="220.5" hidden="1" x14ac:dyDescent="0.2">
      <c r="A173" s="133" t="s">
        <v>755</v>
      </c>
      <c r="B173" s="101" t="s">
        <v>754</v>
      </c>
      <c r="C173" s="102" t="s">
        <v>756</v>
      </c>
      <c r="D173" s="94" t="s">
        <v>757</v>
      </c>
      <c r="E173" s="93"/>
      <c r="F173" s="95"/>
      <c r="G173" s="126"/>
      <c r="H173" s="95"/>
      <c r="I173" s="95"/>
      <c r="J173" s="128">
        <f>K173</f>
        <v>0</v>
      </c>
      <c r="K173" s="106"/>
      <c r="L173" s="106"/>
      <c r="M173" s="126"/>
      <c r="N173" s="106"/>
      <c r="O173" s="106"/>
      <c r="P173" s="106"/>
      <c r="Q173" s="304">
        <f t="shared" si="43"/>
        <v>0</v>
      </c>
    </row>
    <row r="174" spans="1:17" s="69" customFormat="1" ht="252" hidden="1" x14ac:dyDescent="0.2">
      <c r="A174" s="133"/>
      <c r="B174" s="101"/>
      <c r="C174" s="102"/>
      <c r="D174" s="312" t="s">
        <v>775</v>
      </c>
      <c r="E174" s="93"/>
      <c r="F174" s="95"/>
      <c r="G174" s="126"/>
      <c r="H174" s="95"/>
      <c r="I174" s="95"/>
      <c r="J174" s="128">
        <f>K174</f>
        <v>0</v>
      </c>
      <c r="K174" s="106"/>
      <c r="L174" s="106"/>
      <c r="M174" s="126"/>
      <c r="N174" s="106"/>
      <c r="O174" s="106"/>
      <c r="P174" s="106"/>
      <c r="Q174" s="304">
        <f t="shared" si="43"/>
        <v>0</v>
      </c>
    </row>
    <row r="175" spans="1:17" s="69" customFormat="1" ht="31.5" x14ac:dyDescent="0.2">
      <c r="A175" s="133" t="s">
        <v>687</v>
      </c>
      <c r="B175" s="101" t="s">
        <v>683</v>
      </c>
      <c r="C175" s="102" t="s">
        <v>405</v>
      </c>
      <c r="D175" s="94" t="s">
        <v>684</v>
      </c>
      <c r="E175" s="93">
        <f t="shared" si="40"/>
        <v>10000</v>
      </c>
      <c r="F175" s="113">
        <v>10000</v>
      </c>
      <c r="G175" s="126"/>
      <c r="H175" s="95"/>
      <c r="I175" s="95"/>
      <c r="J175" s="128">
        <f>M175+K175+P175</f>
        <v>29506.78</v>
      </c>
      <c r="K175" s="106"/>
      <c r="L175" s="106"/>
      <c r="M175" s="126">
        <v>29506.78</v>
      </c>
      <c r="N175" s="106"/>
      <c r="O175" s="106"/>
      <c r="P175" s="106"/>
      <c r="Q175" s="304">
        <f t="shared" si="43"/>
        <v>39506.78</v>
      </c>
    </row>
    <row r="176" spans="1:17" s="69" customFormat="1" ht="31.5" x14ac:dyDescent="0.2">
      <c r="A176" s="133" t="s">
        <v>733</v>
      </c>
      <c r="B176" s="101" t="s">
        <v>517</v>
      </c>
      <c r="C176" s="102" t="s">
        <v>124</v>
      </c>
      <c r="D176" s="561" t="s">
        <v>834</v>
      </c>
      <c r="E176" s="93">
        <f t="shared" si="40"/>
        <v>640599.19999999995</v>
      </c>
      <c r="F176" s="95">
        <v>640599.19999999995</v>
      </c>
      <c r="G176" s="126">
        <v>382491.2</v>
      </c>
      <c r="H176" s="95">
        <v>119908.49</v>
      </c>
      <c r="I176" s="95"/>
      <c r="J176" s="128">
        <f>M176+P176</f>
        <v>549190</v>
      </c>
      <c r="K176" s="106"/>
      <c r="L176" s="106"/>
      <c r="M176" s="126">
        <v>549190</v>
      </c>
      <c r="N176" s="106"/>
      <c r="O176" s="106"/>
      <c r="P176" s="106"/>
      <c r="Q176" s="304">
        <f t="shared" si="43"/>
        <v>1189789.2</v>
      </c>
    </row>
    <row r="177" spans="1:18" ht="15.75" x14ac:dyDescent="0.2">
      <c r="A177" s="132"/>
      <c r="B177" s="122"/>
      <c r="C177" s="123"/>
      <c r="D177" s="559" t="s">
        <v>768</v>
      </c>
      <c r="E177" s="125">
        <f t="shared" si="40"/>
        <v>71710.11</v>
      </c>
      <c r="F177" s="99">
        <v>71710.11</v>
      </c>
      <c r="G177" s="126"/>
      <c r="H177" s="99">
        <v>58272.11</v>
      </c>
      <c r="I177" s="99"/>
      <c r="J177" s="131"/>
      <c r="K177" s="126"/>
      <c r="L177" s="126"/>
      <c r="M177" s="126"/>
      <c r="N177" s="126"/>
      <c r="O177" s="126"/>
      <c r="P177" s="126"/>
      <c r="Q177" s="313"/>
    </row>
    <row r="178" spans="1:18" s="69" customFormat="1" ht="15.75" x14ac:dyDescent="0.2">
      <c r="A178" s="133" t="s">
        <v>591</v>
      </c>
      <c r="B178" s="101" t="s">
        <v>199</v>
      </c>
      <c r="C178" s="102" t="s">
        <v>124</v>
      </c>
      <c r="D178" s="94" t="s">
        <v>322</v>
      </c>
      <c r="E178" s="93">
        <f t="shared" si="40"/>
        <v>589603.99</v>
      </c>
      <c r="F178" s="95">
        <v>589603.99</v>
      </c>
      <c r="G178" s="104"/>
      <c r="H178" s="95"/>
      <c r="I178" s="95"/>
      <c r="J178" s="128">
        <f>M178+P178</f>
        <v>0</v>
      </c>
      <c r="K178" s="106"/>
      <c r="L178" s="106"/>
      <c r="M178" s="126"/>
      <c r="N178" s="106"/>
      <c r="O178" s="106"/>
      <c r="P178" s="106"/>
      <c r="Q178" s="304">
        <f t="shared" si="43"/>
        <v>589603.99</v>
      </c>
    </row>
    <row r="179" spans="1:18" s="69" customFormat="1" ht="30.75" hidden="1" customHeight="1" x14ac:dyDescent="0.2">
      <c r="A179" s="133" t="s">
        <v>758</v>
      </c>
      <c r="B179" s="101" t="s">
        <v>726</v>
      </c>
      <c r="C179" s="102" t="s">
        <v>531</v>
      </c>
      <c r="D179" s="307" t="s">
        <v>727</v>
      </c>
      <c r="E179" s="93">
        <f t="shared" si="40"/>
        <v>0</v>
      </c>
      <c r="F179" s="95"/>
      <c r="G179" s="104"/>
      <c r="H179" s="95"/>
      <c r="I179" s="95"/>
      <c r="J179" s="128">
        <f t="shared" ref="J179:J185" si="44">M179+P179</f>
        <v>0</v>
      </c>
      <c r="K179" s="106"/>
      <c r="L179" s="106"/>
      <c r="M179" s="126"/>
      <c r="N179" s="106"/>
      <c r="O179" s="106"/>
      <c r="P179" s="106"/>
      <c r="Q179" s="304">
        <f t="shared" si="43"/>
        <v>0</v>
      </c>
    </row>
    <row r="180" spans="1:18" s="69" customFormat="1" ht="36.75" hidden="1" customHeight="1" x14ac:dyDescent="0.2">
      <c r="A180" s="133"/>
      <c r="B180" s="101"/>
      <c r="C180" s="102"/>
      <c r="D180" s="190" t="s">
        <v>777</v>
      </c>
      <c r="E180" s="93">
        <f t="shared" si="40"/>
        <v>0</v>
      </c>
      <c r="F180" s="95"/>
      <c r="G180" s="104"/>
      <c r="H180" s="95"/>
      <c r="I180" s="95"/>
      <c r="J180" s="128">
        <f t="shared" si="44"/>
        <v>0</v>
      </c>
      <c r="K180" s="106"/>
      <c r="L180" s="106"/>
      <c r="M180" s="126"/>
      <c r="N180" s="106"/>
      <c r="O180" s="106"/>
      <c r="P180" s="106"/>
      <c r="Q180" s="304">
        <f t="shared" si="43"/>
        <v>0</v>
      </c>
    </row>
    <row r="181" spans="1:18" s="69" customFormat="1" ht="44.25" hidden="1" customHeight="1" x14ac:dyDescent="0.25">
      <c r="A181" s="132" t="s">
        <v>629</v>
      </c>
      <c r="B181" s="122" t="s">
        <v>217</v>
      </c>
      <c r="C181" s="123" t="s">
        <v>531</v>
      </c>
      <c r="D181" s="191" t="s">
        <v>532</v>
      </c>
      <c r="E181" s="93">
        <f t="shared" si="40"/>
        <v>0</v>
      </c>
      <c r="F181" s="99"/>
      <c r="G181" s="104"/>
      <c r="H181" s="95"/>
      <c r="I181" s="95"/>
      <c r="J181" s="128">
        <f t="shared" si="44"/>
        <v>0</v>
      </c>
      <c r="K181" s="106">
        <v>0</v>
      </c>
      <c r="L181" s="106"/>
      <c r="M181" s="126"/>
      <c r="N181" s="106"/>
      <c r="O181" s="106"/>
      <c r="P181" s="106">
        <v>0</v>
      </c>
      <c r="Q181" s="304">
        <f t="shared" si="43"/>
        <v>0</v>
      </c>
    </row>
    <row r="182" spans="1:18" s="69" customFormat="1" ht="65.25" hidden="1" customHeight="1" x14ac:dyDescent="0.2">
      <c r="A182" s="132"/>
      <c r="B182" s="122"/>
      <c r="C182" s="123"/>
      <c r="D182" s="189" t="s">
        <v>631</v>
      </c>
      <c r="E182" s="93">
        <f t="shared" si="40"/>
        <v>0</v>
      </c>
      <c r="F182" s="99"/>
      <c r="G182" s="104"/>
      <c r="H182" s="95"/>
      <c r="I182" s="95"/>
      <c r="J182" s="128">
        <f t="shared" si="44"/>
        <v>0</v>
      </c>
      <c r="K182" s="106">
        <v>0</v>
      </c>
      <c r="L182" s="106"/>
      <c r="M182" s="126"/>
      <c r="N182" s="106"/>
      <c r="O182" s="106"/>
      <c r="P182" s="106">
        <v>0</v>
      </c>
      <c r="Q182" s="304">
        <f t="shared" si="43"/>
        <v>0</v>
      </c>
    </row>
    <row r="183" spans="1:18" s="69" customFormat="1" ht="27.75" hidden="1" customHeight="1" x14ac:dyDescent="0.2">
      <c r="A183" s="132" t="s">
        <v>698</v>
      </c>
      <c r="B183" s="122" t="s">
        <v>682</v>
      </c>
      <c r="C183" s="123" t="s">
        <v>191</v>
      </c>
      <c r="D183" s="189" t="s">
        <v>699</v>
      </c>
      <c r="E183" s="93">
        <f t="shared" si="40"/>
        <v>0</v>
      </c>
      <c r="F183" s="99"/>
      <c r="G183" s="104"/>
      <c r="H183" s="95"/>
      <c r="I183" s="95"/>
      <c r="J183" s="128">
        <f t="shared" si="44"/>
        <v>0</v>
      </c>
      <c r="K183" s="106"/>
      <c r="L183" s="106"/>
      <c r="M183" s="126"/>
      <c r="N183" s="106"/>
      <c r="O183" s="106"/>
      <c r="P183" s="106"/>
      <c r="Q183" s="304">
        <f t="shared" si="43"/>
        <v>0</v>
      </c>
    </row>
    <row r="184" spans="1:18" s="69" customFormat="1" ht="27.75" hidden="1" customHeight="1" x14ac:dyDescent="0.2">
      <c r="A184" s="132" t="s">
        <v>704</v>
      </c>
      <c r="B184" s="122" t="s">
        <v>701</v>
      </c>
      <c r="C184" s="123" t="s">
        <v>191</v>
      </c>
      <c r="D184" s="189" t="s">
        <v>709</v>
      </c>
      <c r="E184" s="93">
        <f t="shared" si="40"/>
        <v>0</v>
      </c>
      <c r="F184" s="99"/>
      <c r="G184" s="104"/>
      <c r="H184" s="95"/>
      <c r="I184" s="95"/>
      <c r="J184" s="128">
        <f t="shared" si="44"/>
        <v>0</v>
      </c>
      <c r="K184" s="106"/>
      <c r="L184" s="106"/>
      <c r="M184" s="126"/>
      <c r="N184" s="106"/>
      <c r="O184" s="106"/>
      <c r="P184" s="106"/>
      <c r="Q184" s="304">
        <f t="shared" si="43"/>
        <v>0</v>
      </c>
    </row>
    <row r="185" spans="1:18" s="69" customFormat="1" ht="27.75" hidden="1" customHeight="1" x14ac:dyDescent="0.2">
      <c r="A185" s="132" t="s">
        <v>705</v>
      </c>
      <c r="B185" s="122" t="s">
        <v>214</v>
      </c>
      <c r="C185" s="123" t="s">
        <v>191</v>
      </c>
      <c r="D185" s="189" t="s">
        <v>706</v>
      </c>
      <c r="E185" s="93">
        <f t="shared" si="40"/>
        <v>0</v>
      </c>
      <c r="F185" s="99"/>
      <c r="G185" s="104"/>
      <c r="H185" s="95"/>
      <c r="I185" s="95"/>
      <c r="J185" s="128">
        <f t="shared" si="44"/>
        <v>0</v>
      </c>
      <c r="K185" s="106"/>
      <c r="L185" s="106"/>
      <c r="M185" s="126"/>
      <c r="N185" s="106"/>
      <c r="O185" s="106"/>
      <c r="P185" s="106"/>
      <c r="Q185" s="304">
        <f t="shared" si="43"/>
        <v>0</v>
      </c>
    </row>
    <row r="186" spans="1:18" s="69" customFormat="1" ht="31.5" x14ac:dyDescent="0.2">
      <c r="A186" s="89" t="s">
        <v>592</v>
      </c>
      <c r="B186" s="101"/>
      <c r="C186" s="102"/>
      <c r="D186" s="92" t="s">
        <v>593</v>
      </c>
      <c r="E186" s="93">
        <f>E187</f>
        <v>3446168.4099999992</v>
      </c>
      <c r="F186" s="93">
        <f t="shared" ref="F186:P186" si="45">F187</f>
        <v>3446168.4099999992</v>
      </c>
      <c r="G186" s="93">
        <f t="shared" si="45"/>
        <v>2559329.48</v>
      </c>
      <c r="H186" s="93">
        <f t="shared" si="45"/>
        <v>207509.55</v>
      </c>
      <c r="I186" s="93">
        <f t="shared" si="45"/>
        <v>0</v>
      </c>
      <c r="J186" s="93">
        <f t="shared" si="45"/>
        <v>45853.3</v>
      </c>
      <c r="K186" s="93">
        <f t="shared" si="45"/>
        <v>0</v>
      </c>
      <c r="L186" s="93">
        <f t="shared" si="45"/>
        <v>0</v>
      </c>
      <c r="M186" s="125">
        <f t="shared" si="45"/>
        <v>21353.23</v>
      </c>
      <c r="N186" s="93">
        <f t="shared" si="45"/>
        <v>0</v>
      </c>
      <c r="O186" s="93">
        <f t="shared" si="45"/>
        <v>0</v>
      </c>
      <c r="P186" s="93">
        <f t="shared" si="45"/>
        <v>24500.07</v>
      </c>
      <c r="Q186" s="304">
        <f t="shared" si="43"/>
        <v>3492021.709999999</v>
      </c>
    </row>
    <row r="187" spans="1:18" s="69" customFormat="1" ht="31.5" x14ac:dyDescent="0.2">
      <c r="A187" s="89" t="s">
        <v>594</v>
      </c>
      <c r="B187" s="90"/>
      <c r="C187" s="102"/>
      <c r="D187" s="92" t="s">
        <v>593</v>
      </c>
      <c r="E187" s="93">
        <f>E188+E191+E192+E193+E194+E195+E196+E197+E198+E199</f>
        <v>3446168.4099999992</v>
      </c>
      <c r="F187" s="93">
        <f t="shared" ref="F187:P187" si="46">F188+F191+F192+F193+F194+F195+F196+F197+F198+F199</f>
        <v>3446168.4099999992</v>
      </c>
      <c r="G187" s="93">
        <f t="shared" si="46"/>
        <v>2559329.48</v>
      </c>
      <c r="H187" s="93">
        <f t="shared" si="46"/>
        <v>207509.55</v>
      </c>
      <c r="I187" s="93">
        <f t="shared" si="46"/>
        <v>0</v>
      </c>
      <c r="J187" s="93">
        <f t="shared" si="46"/>
        <v>45853.3</v>
      </c>
      <c r="K187" s="93">
        <f t="shared" si="46"/>
        <v>0</v>
      </c>
      <c r="L187" s="93">
        <f t="shared" si="46"/>
        <v>0</v>
      </c>
      <c r="M187" s="93">
        <f t="shared" si="46"/>
        <v>21353.23</v>
      </c>
      <c r="N187" s="93">
        <f t="shared" si="46"/>
        <v>0</v>
      </c>
      <c r="O187" s="93">
        <f t="shared" si="46"/>
        <v>0</v>
      </c>
      <c r="P187" s="93">
        <f t="shared" si="46"/>
        <v>24500.07</v>
      </c>
      <c r="Q187" s="304">
        <f t="shared" si="43"/>
        <v>3492021.709999999</v>
      </c>
    </row>
    <row r="188" spans="1:18" s="69" customFormat="1" ht="31.5" x14ac:dyDescent="0.2">
      <c r="A188" s="100" t="s">
        <v>595</v>
      </c>
      <c r="B188" s="153" t="s">
        <v>399</v>
      </c>
      <c r="C188" s="154" t="s">
        <v>487</v>
      </c>
      <c r="D188" s="107" t="s">
        <v>490</v>
      </c>
      <c r="E188" s="112">
        <f>F188+I188</f>
        <v>90772.5</v>
      </c>
      <c r="F188" s="279">
        <v>90772.5</v>
      </c>
      <c r="G188" s="279">
        <v>68855.320000000007</v>
      </c>
      <c r="H188" s="279">
        <v>1500</v>
      </c>
      <c r="I188" s="128"/>
      <c r="J188" s="128"/>
      <c r="K188" s="128"/>
      <c r="L188" s="128"/>
      <c r="M188" s="131"/>
      <c r="N188" s="128"/>
      <c r="O188" s="128"/>
      <c r="P188" s="128"/>
      <c r="Q188" s="304">
        <f t="shared" si="43"/>
        <v>90772.5</v>
      </c>
    </row>
    <row r="189" spans="1:18" s="69" customFormat="1" ht="15.75" hidden="1" x14ac:dyDescent="0.2">
      <c r="A189" s="89"/>
      <c r="B189" s="90"/>
      <c r="C189" s="102"/>
      <c r="D189" s="92"/>
      <c r="E189" s="128"/>
      <c r="F189" s="128"/>
      <c r="G189" s="128"/>
      <c r="H189" s="128"/>
      <c r="I189" s="128"/>
      <c r="J189" s="128"/>
      <c r="K189" s="128"/>
      <c r="L189" s="128"/>
      <c r="M189" s="131"/>
      <c r="N189" s="128"/>
      <c r="O189" s="128"/>
      <c r="P189" s="128"/>
      <c r="Q189" s="304">
        <f t="shared" si="43"/>
        <v>0</v>
      </c>
      <c r="R189" s="149"/>
    </row>
    <row r="190" spans="1:18" s="69" customFormat="1" ht="15.75" hidden="1" x14ac:dyDescent="0.2">
      <c r="A190" s="100"/>
      <c r="B190" s="153"/>
      <c r="C190" s="154"/>
      <c r="D190" s="107"/>
      <c r="E190" s="93"/>
      <c r="F190" s="128"/>
      <c r="G190" s="128"/>
      <c r="H190" s="128"/>
      <c r="I190" s="128"/>
      <c r="J190" s="128"/>
      <c r="K190" s="128"/>
      <c r="L190" s="128"/>
      <c r="M190" s="131"/>
      <c r="N190" s="128"/>
      <c r="O190" s="128"/>
      <c r="P190" s="128"/>
      <c r="Q190" s="304">
        <f t="shared" si="43"/>
        <v>0</v>
      </c>
      <c r="R190" s="149"/>
    </row>
    <row r="191" spans="1:18" s="69" customFormat="1" ht="15.75" x14ac:dyDescent="0.2">
      <c r="A191" s="133" t="s">
        <v>596</v>
      </c>
      <c r="B191" s="139" t="s">
        <v>407</v>
      </c>
      <c r="C191" s="138" t="s">
        <v>560</v>
      </c>
      <c r="D191" s="98" t="s">
        <v>764</v>
      </c>
      <c r="E191" s="93">
        <f t="shared" ref="E191:E199" si="47">F191+I191</f>
        <v>926096.57</v>
      </c>
      <c r="F191" s="95">
        <v>926096.57</v>
      </c>
      <c r="G191" s="95">
        <v>749793.23</v>
      </c>
      <c r="H191" s="95">
        <v>11936.85</v>
      </c>
      <c r="I191" s="95"/>
      <c r="J191" s="128">
        <f t="shared" ref="J191:J205" si="48">M191+K191</f>
        <v>11673.23</v>
      </c>
      <c r="K191" s="106"/>
      <c r="L191" s="106"/>
      <c r="M191" s="126">
        <v>11673.23</v>
      </c>
      <c r="N191" s="106"/>
      <c r="O191" s="106"/>
      <c r="P191" s="106"/>
      <c r="Q191" s="304">
        <f t="shared" si="43"/>
        <v>937769.79999999993</v>
      </c>
    </row>
    <row r="192" spans="1:18" s="69" customFormat="1" ht="15.75" x14ac:dyDescent="0.2">
      <c r="A192" s="133" t="s">
        <v>597</v>
      </c>
      <c r="B192" s="139" t="s">
        <v>200</v>
      </c>
      <c r="C192" s="138" t="s">
        <v>598</v>
      </c>
      <c r="D192" s="94" t="s">
        <v>599</v>
      </c>
      <c r="E192" s="93">
        <f t="shared" si="47"/>
        <v>637826.93999999994</v>
      </c>
      <c r="F192" s="95">
        <v>637826.93999999994</v>
      </c>
      <c r="G192" s="95">
        <v>502894.79</v>
      </c>
      <c r="H192" s="95">
        <v>14121.98</v>
      </c>
      <c r="I192" s="93"/>
      <c r="J192" s="128">
        <f>M192+P192</f>
        <v>34180.07</v>
      </c>
      <c r="K192" s="106"/>
      <c r="L192" s="106"/>
      <c r="M192" s="126">
        <v>9680</v>
      </c>
      <c r="N192" s="96"/>
      <c r="O192" s="103"/>
      <c r="P192" s="106">
        <v>24500.07</v>
      </c>
      <c r="Q192" s="304">
        <f t="shared" si="43"/>
        <v>672007.00999999989</v>
      </c>
    </row>
    <row r="193" spans="1:18" s="69" customFormat="1" ht="25.5" customHeight="1" x14ac:dyDescent="0.2">
      <c r="A193" s="133" t="s">
        <v>600</v>
      </c>
      <c r="B193" s="139" t="s">
        <v>351</v>
      </c>
      <c r="C193" s="138" t="s">
        <v>598</v>
      </c>
      <c r="D193" s="94" t="s">
        <v>352</v>
      </c>
      <c r="E193" s="93">
        <f t="shared" si="47"/>
        <v>42944.17</v>
      </c>
      <c r="F193" s="95">
        <v>42944.17</v>
      </c>
      <c r="G193" s="95">
        <v>33560.79</v>
      </c>
      <c r="H193" s="95">
        <v>2000</v>
      </c>
      <c r="I193" s="93"/>
      <c r="J193" s="128">
        <f t="shared" si="48"/>
        <v>0</v>
      </c>
      <c r="K193" s="106"/>
      <c r="L193" s="106"/>
      <c r="M193" s="126"/>
      <c r="N193" s="96"/>
      <c r="O193" s="103"/>
      <c r="P193" s="103"/>
      <c r="Q193" s="304">
        <f t="shared" si="43"/>
        <v>42944.17</v>
      </c>
    </row>
    <row r="194" spans="1:18" s="69" customFormat="1" ht="31.5" x14ac:dyDescent="0.2">
      <c r="A194" s="133" t="s">
        <v>601</v>
      </c>
      <c r="B194" s="139" t="s">
        <v>125</v>
      </c>
      <c r="C194" s="138" t="s">
        <v>602</v>
      </c>
      <c r="D194" s="94" t="s">
        <v>603</v>
      </c>
      <c r="E194" s="93">
        <f t="shared" si="47"/>
        <v>1489048.68</v>
      </c>
      <c r="F194" s="95">
        <v>1489048.68</v>
      </c>
      <c r="G194" s="95">
        <v>1007356.87</v>
      </c>
      <c r="H194" s="95">
        <v>173950.72</v>
      </c>
      <c r="I194" s="95"/>
      <c r="J194" s="128">
        <f>M194+P194</f>
        <v>0</v>
      </c>
      <c r="K194" s="106"/>
      <c r="L194" s="106"/>
      <c r="M194" s="126"/>
      <c r="N194" s="103"/>
      <c r="O194" s="106"/>
      <c r="P194" s="106"/>
      <c r="Q194" s="304">
        <f t="shared" si="43"/>
        <v>1489048.68</v>
      </c>
    </row>
    <row r="195" spans="1:18" s="69" customFormat="1" ht="15.75" x14ac:dyDescent="0.2">
      <c r="A195" s="133" t="s">
        <v>604</v>
      </c>
      <c r="B195" s="139" t="s">
        <v>201</v>
      </c>
      <c r="C195" s="138" t="s">
        <v>605</v>
      </c>
      <c r="D195" s="94" t="s">
        <v>606</v>
      </c>
      <c r="E195" s="93">
        <f t="shared" si="47"/>
        <v>252179.55</v>
      </c>
      <c r="F195" s="95">
        <v>252179.55</v>
      </c>
      <c r="G195" s="95">
        <v>196868.48000000001</v>
      </c>
      <c r="H195" s="95">
        <v>4000</v>
      </c>
      <c r="I195" s="95"/>
      <c r="J195" s="128">
        <f t="shared" si="48"/>
        <v>0</v>
      </c>
      <c r="K195" s="103"/>
      <c r="L195" s="103"/>
      <c r="M195" s="104"/>
      <c r="N195" s="103"/>
      <c r="O195" s="103"/>
      <c r="P195" s="103"/>
      <c r="Q195" s="304">
        <f t="shared" si="43"/>
        <v>252179.55</v>
      </c>
    </row>
    <row r="196" spans="1:18" s="69" customFormat="1" ht="15.75" x14ac:dyDescent="0.2">
      <c r="A196" s="133" t="s">
        <v>607</v>
      </c>
      <c r="B196" s="139" t="s">
        <v>202</v>
      </c>
      <c r="C196" s="138" t="s">
        <v>605</v>
      </c>
      <c r="D196" s="94" t="s">
        <v>334</v>
      </c>
      <c r="E196" s="93">
        <f t="shared" si="47"/>
        <v>7300</v>
      </c>
      <c r="F196" s="95">
        <v>7300</v>
      </c>
      <c r="G196" s="95"/>
      <c r="H196" s="95"/>
      <c r="I196" s="93"/>
      <c r="J196" s="128">
        <f t="shared" si="48"/>
        <v>0</v>
      </c>
      <c r="K196" s="96"/>
      <c r="L196" s="96"/>
      <c r="M196" s="97"/>
      <c r="N196" s="96"/>
      <c r="O196" s="96"/>
      <c r="P196" s="96"/>
      <c r="Q196" s="304">
        <f t="shared" si="43"/>
        <v>7300</v>
      </c>
    </row>
    <row r="197" spans="1:18" s="69" customFormat="1" ht="15.75" hidden="1" x14ac:dyDescent="0.2">
      <c r="A197" s="133" t="s">
        <v>714</v>
      </c>
      <c r="B197" s="139" t="s">
        <v>715</v>
      </c>
      <c r="C197" s="138" t="s">
        <v>527</v>
      </c>
      <c r="D197" s="94" t="s">
        <v>716</v>
      </c>
      <c r="E197" s="93">
        <f t="shared" si="47"/>
        <v>0</v>
      </c>
      <c r="F197" s="95"/>
      <c r="G197" s="95"/>
      <c r="H197" s="95"/>
      <c r="I197" s="95"/>
      <c r="J197" s="128">
        <f t="shared" si="48"/>
        <v>0</v>
      </c>
      <c r="K197" s="106"/>
      <c r="L197" s="106"/>
      <c r="M197" s="126"/>
      <c r="N197" s="106"/>
      <c r="O197" s="106"/>
      <c r="P197" s="106"/>
      <c r="Q197" s="304">
        <f t="shared" si="43"/>
        <v>0</v>
      </c>
    </row>
    <row r="198" spans="1:18" s="69" customFormat="1" ht="15.75" hidden="1" x14ac:dyDescent="0.2">
      <c r="A198" s="133" t="s">
        <v>864</v>
      </c>
      <c r="B198" s="139" t="s">
        <v>826</v>
      </c>
      <c r="C198" s="138" t="s">
        <v>605</v>
      </c>
      <c r="D198" s="98" t="s">
        <v>827</v>
      </c>
      <c r="E198" s="93">
        <f t="shared" si="47"/>
        <v>0</v>
      </c>
      <c r="F198" s="95"/>
      <c r="G198" s="95"/>
      <c r="H198" s="95"/>
      <c r="I198" s="95"/>
      <c r="J198" s="128">
        <f t="shared" si="48"/>
        <v>0</v>
      </c>
      <c r="K198" s="103"/>
      <c r="L198" s="103"/>
      <c r="M198" s="104"/>
      <c r="N198" s="103"/>
      <c r="O198" s="103"/>
      <c r="P198" s="103"/>
      <c r="Q198" s="304">
        <f t="shared" si="43"/>
        <v>0</v>
      </c>
    </row>
    <row r="199" spans="1:18" s="69" customFormat="1" ht="15.75" hidden="1" x14ac:dyDescent="0.2">
      <c r="A199" s="137" t="s">
        <v>608</v>
      </c>
      <c r="B199" s="153" t="s">
        <v>245</v>
      </c>
      <c r="C199" s="154" t="s">
        <v>609</v>
      </c>
      <c r="D199" s="107" t="s">
        <v>610</v>
      </c>
      <c r="E199" s="166">
        <f t="shared" si="47"/>
        <v>0</v>
      </c>
      <c r="F199" s="134"/>
      <c r="G199" s="134"/>
      <c r="H199" s="134"/>
      <c r="I199" s="134"/>
      <c r="J199" s="128">
        <f t="shared" si="48"/>
        <v>0</v>
      </c>
      <c r="K199" s="167"/>
      <c r="L199" s="167"/>
      <c r="M199" s="168"/>
      <c r="N199" s="167"/>
      <c r="O199" s="167"/>
      <c r="P199" s="167"/>
      <c r="Q199" s="304">
        <f t="shared" si="43"/>
        <v>0</v>
      </c>
    </row>
    <row r="200" spans="1:18" s="69" customFormat="1" ht="15.75" x14ac:dyDescent="0.2">
      <c r="A200" s="169" t="s">
        <v>611</v>
      </c>
      <c r="B200" s="170"/>
      <c r="C200" s="171"/>
      <c r="D200" s="172" t="s">
        <v>612</v>
      </c>
      <c r="E200" s="166">
        <f>E201</f>
        <v>513364.08</v>
      </c>
      <c r="F200" s="166">
        <f t="shared" ref="F200:P200" si="49">F201</f>
        <v>513364.08</v>
      </c>
      <c r="G200" s="166">
        <f t="shared" si="49"/>
        <v>416267.65</v>
      </c>
      <c r="H200" s="166">
        <f t="shared" si="49"/>
        <v>5169.54</v>
      </c>
      <c r="I200" s="166">
        <f t="shared" si="49"/>
        <v>0</v>
      </c>
      <c r="J200" s="166">
        <f t="shared" si="49"/>
        <v>0</v>
      </c>
      <c r="K200" s="166">
        <f t="shared" si="49"/>
        <v>0</v>
      </c>
      <c r="L200" s="166">
        <f t="shared" si="49"/>
        <v>0</v>
      </c>
      <c r="M200" s="173">
        <f t="shared" si="49"/>
        <v>0</v>
      </c>
      <c r="N200" s="166">
        <f t="shared" si="49"/>
        <v>0</v>
      </c>
      <c r="O200" s="166">
        <f t="shared" si="49"/>
        <v>0</v>
      </c>
      <c r="P200" s="166">
        <f t="shared" si="49"/>
        <v>0</v>
      </c>
      <c r="Q200" s="304">
        <f t="shared" si="43"/>
        <v>513364.08</v>
      </c>
    </row>
    <row r="201" spans="1:18" s="69" customFormat="1" ht="15.75" x14ac:dyDescent="0.2">
      <c r="A201" s="169" t="s">
        <v>613</v>
      </c>
      <c r="B201" s="170"/>
      <c r="C201" s="171"/>
      <c r="D201" s="172" t="s">
        <v>612</v>
      </c>
      <c r="E201" s="166">
        <f>E202+E205+E203+E204</f>
        <v>513364.08</v>
      </c>
      <c r="F201" s="166">
        <f t="shared" ref="F201:P201" si="50">F202+F205+F203+F204</f>
        <v>513364.08</v>
      </c>
      <c r="G201" s="166">
        <f t="shared" si="50"/>
        <v>416267.65</v>
      </c>
      <c r="H201" s="166">
        <f t="shared" si="50"/>
        <v>5169.54</v>
      </c>
      <c r="I201" s="166">
        <f t="shared" si="50"/>
        <v>0</v>
      </c>
      <c r="J201" s="166">
        <f t="shared" si="50"/>
        <v>0</v>
      </c>
      <c r="K201" s="166">
        <f t="shared" si="50"/>
        <v>0</v>
      </c>
      <c r="L201" s="166">
        <f t="shared" si="50"/>
        <v>0</v>
      </c>
      <c r="M201" s="173">
        <f t="shared" si="50"/>
        <v>0</v>
      </c>
      <c r="N201" s="166">
        <f t="shared" si="50"/>
        <v>0</v>
      </c>
      <c r="O201" s="166">
        <f t="shared" si="50"/>
        <v>0</v>
      </c>
      <c r="P201" s="166">
        <f t="shared" si="50"/>
        <v>0</v>
      </c>
      <c r="Q201" s="304">
        <f t="shared" si="43"/>
        <v>513364.08</v>
      </c>
    </row>
    <row r="202" spans="1:18" s="69" customFormat="1" ht="32.25" thickBot="1" x14ac:dyDescent="0.25">
      <c r="A202" s="137" t="s">
        <v>614</v>
      </c>
      <c r="B202" s="153" t="s">
        <v>399</v>
      </c>
      <c r="C202" s="154" t="s">
        <v>487</v>
      </c>
      <c r="D202" s="107" t="s">
        <v>490</v>
      </c>
      <c r="E202" s="112">
        <f>F202+I202</f>
        <v>513364.08</v>
      </c>
      <c r="F202" s="299">
        <v>513364.08</v>
      </c>
      <c r="G202" s="299">
        <v>416267.65</v>
      </c>
      <c r="H202" s="299">
        <v>5169.54</v>
      </c>
      <c r="I202" s="134"/>
      <c r="J202" s="128"/>
      <c r="K202" s="167"/>
      <c r="L202" s="167"/>
      <c r="M202" s="168"/>
      <c r="N202" s="167"/>
      <c r="O202" s="167"/>
      <c r="P202" s="167"/>
      <c r="Q202" s="304">
        <f t="shared" si="43"/>
        <v>513364.08</v>
      </c>
    </row>
    <row r="203" spans="1:18" s="69" customFormat="1" ht="16.5" hidden="1" thickBot="1" x14ac:dyDescent="0.25">
      <c r="A203" s="133" t="s">
        <v>615</v>
      </c>
      <c r="B203" s="101" t="s">
        <v>433</v>
      </c>
      <c r="C203" s="102" t="s">
        <v>491</v>
      </c>
      <c r="D203" s="94" t="s">
        <v>436</v>
      </c>
      <c r="E203" s="93">
        <f>F203+I203</f>
        <v>0</v>
      </c>
      <c r="F203" s="134"/>
      <c r="G203" s="134"/>
      <c r="H203" s="134"/>
      <c r="I203" s="134"/>
      <c r="J203" s="174">
        <f t="shared" si="48"/>
        <v>0</v>
      </c>
      <c r="K203" s="167"/>
      <c r="L203" s="167"/>
      <c r="M203" s="168"/>
      <c r="N203" s="167"/>
      <c r="O203" s="167"/>
      <c r="P203" s="167"/>
      <c r="Q203" s="304">
        <f t="shared" si="43"/>
        <v>0</v>
      </c>
    </row>
    <row r="204" spans="1:18" s="69" customFormat="1" ht="16.5" hidden="1" thickBot="1" x14ac:dyDescent="0.25">
      <c r="A204" s="137" t="s">
        <v>616</v>
      </c>
      <c r="B204" s="153" t="s">
        <v>214</v>
      </c>
      <c r="C204" s="102" t="s">
        <v>191</v>
      </c>
      <c r="D204" s="175" t="s">
        <v>153</v>
      </c>
      <c r="E204" s="93">
        <f>F204+I204</f>
        <v>0</v>
      </c>
      <c r="F204" s="134"/>
      <c r="G204" s="134"/>
      <c r="H204" s="134"/>
      <c r="I204" s="134"/>
      <c r="J204" s="176">
        <f t="shared" si="48"/>
        <v>0</v>
      </c>
      <c r="K204" s="134"/>
      <c r="L204" s="167"/>
      <c r="M204" s="168"/>
      <c r="N204" s="167"/>
      <c r="O204" s="167"/>
      <c r="P204" s="134">
        <f>J204</f>
        <v>0</v>
      </c>
      <c r="Q204" s="304">
        <f t="shared" si="43"/>
        <v>0</v>
      </c>
    </row>
    <row r="205" spans="1:18" s="69" customFormat="1" ht="32.25" hidden="1" thickBot="1" x14ac:dyDescent="0.25">
      <c r="A205" s="133" t="s">
        <v>617</v>
      </c>
      <c r="B205" s="101" t="s">
        <v>215</v>
      </c>
      <c r="C205" s="102" t="s">
        <v>191</v>
      </c>
      <c r="D205" s="145" t="s">
        <v>545</v>
      </c>
      <c r="E205" s="93">
        <f>F205+I205</f>
        <v>0</v>
      </c>
      <c r="F205" s="134"/>
      <c r="G205" s="134"/>
      <c r="H205" s="134"/>
      <c r="I205" s="134"/>
      <c r="J205" s="176">
        <f t="shared" si="48"/>
        <v>0</v>
      </c>
      <c r="K205" s="134"/>
      <c r="L205" s="167"/>
      <c r="M205" s="168"/>
      <c r="N205" s="167"/>
      <c r="O205" s="167"/>
      <c r="P205" s="134">
        <f>J205</f>
        <v>0</v>
      </c>
      <c r="Q205" s="306">
        <f t="shared" si="43"/>
        <v>0</v>
      </c>
    </row>
    <row r="206" spans="1:18" s="69" customFormat="1" ht="25.5" customHeight="1" thickBot="1" x14ac:dyDescent="0.25">
      <c r="A206" s="177" t="s">
        <v>618</v>
      </c>
      <c r="B206" s="178" t="s">
        <v>618</v>
      </c>
      <c r="C206" s="179" t="s">
        <v>618</v>
      </c>
      <c r="D206" s="180" t="s">
        <v>619</v>
      </c>
      <c r="E206" s="181">
        <f t="shared" ref="E206:P206" si="51">E13+E94+E186+E200+E145</f>
        <v>50369101.780000001</v>
      </c>
      <c r="F206" s="287">
        <f t="shared" si="51"/>
        <v>50369101.780000001</v>
      </c>
      <c r="G206" s="181">
        <f t="shared" si="51"/>
        <v>32428602.999999996</v>
      </c>
      <c r="H206" s="181">
        <f t="shared" si="51"/>
        <v>2574610.56</v>
      </c>
      <c r="I206" s="181">
        <f t="shared" si="51"/>
        <v>0</v>
      </c>
      <c r="J206" s="296">
        <f t="shared" si="51"/>
        <v>2933078.4400000004</v>
      </c>
      <c r="K206" s="182">
        <f t="shared" si="51"/>
        <v>187555</v>
      </c>
      <c r="L206" s="181">
        <f t="shared" si="51"/>
        <v>0</v>
      </c>
      <c r="M206" s="182">
        <f t="shared" si="51"/>
        <v>2116156.6</v>
      </c>
      <c r="N206" s="181">
        <f t="shared" si="51"/>
        <v>21463.439999999999</v>
      </c>
      <c r="O206" s="181">
        <f t="shared" si="51"/>
        <v>211.2</v>
      </c>
      <c r="P206" s="289">
        <f t="shared" si="51"/>
        <v>816921.84000000008</v>
      </c>
      <c r="Q206" s="291">
        <f t="shared" si="43"/>
        <v>53302180.219999999</v>
      </c>
      <c r="R206" s="149">
        <f>Q95/Q206*100</f>
        <v>54.865725246688598</v>
      </c>
    </row>
    <row r="207" spans="1:18" s="69" customFormat="1" ht="16.5" thickBot="1" x14ac:dyDescent="0.25">
      <c r="A207" s="177" t="s">
        <v>618</v>
      </c>
      <c r="B207" s="178" t="s">
        <v>618</v>
      </c>
      <c r="C207" s="179" t="s">
        <v>618</v>
      </c>
      <c r="D207" s="315" t="s">
        <v>620</v>
      </c>
      <c r="E207" s="181">
        <f>E96+E99+E149</f>
        <v>11192118.869999999</v>
      </c>
      <c r="F207" s="181">
        <f t="shared" ref="F207:P207" si="52">F96+F99+F149</f>
        <v>11192118.869999999</v>
      </c>
      <c r="G207" s="181">
        <f t="shared" si="52"/>
        <v>9190329</v>
      </c>
      <c r="H207" s="181">
        <f t="shared" si="52"/>
        <v>0</v>
      </c>
      <c r="I207" s="181">
        <f t="shared" si="52"/>
        <v>0</v>
      </c>
      <c r="J207" s="181">
        <f t="shared" si="52"/>
        <v>558662.53</v>
      </c>
      <c r="K207" s="181">
        <f t="shared" si="52"/>
        <v>0</v>
      </c>
      <c r="L207" s="181">
        <f t="shared" si="52"/>
        <v>0</v>
      </c>
      <c r="M207" s="181">
        <f t="shared" si="52"/>
        <v>558662.53</v>
      </c>
      <c r="N207" s="181">
        <f t="shared" si="52"/>
        <v>0</v>
      </c>
      <c r="O207" s="181">
        <f t="shared" si="52"/>
        <v>0</v>
      </c>
      <c r="P207" s="181">
        <f t="shared" si="52"/>
        <v>0</v>
      </c>
      <c r="Q207" s="291">
        <f t="shared" si="43"/>
        <v>11750781.399999999</v>
      </c>
      <c r="R207" s="290">
        <f>R96+R87+R99</f>
        <v>75.901719350830163</v>
      </c>
    </row>
    <row r="208" spans="1:18" s="69" customFormat="1" ht="16.5" thickBot="1" x14ac:dyDescent="0.25">
      <c r="A208" s="177" t="s">
        <v>618</v>
      </c>
      <c r="B208" s="178" t="s">
        <v>618</v>
      </c>
      <c r="C208" s="179" t="s">
        <v>618</v>
      </c>
      <c r="D208" s="315" t="s">
        <v>621</v>
      </c>
      <c r="E208" s="181">
        <f>E15+E97+E98+E100+E101+E147+E148+E150</f>
        <v>2622453.66</v>
      </c>
      <c r="F208" s="181">
        <f t="shared" ref="F208:I208" si="53">F15+F97+F98+F100+F101+F147+F148+F150</f>
        <v>2622453.66</v>
      </c>
      <c r="G208" s="181">
        <f t="shared" si="53"/>
        <v>1466784.5999999999</v>
      </c>
      <c r="H208" s="181">
        <f t="shared" si="53"/>
        <v>0</v>
      </c>
      <c r="I208" s="181">
        <f t="shared" si="53"/>
        <v>0</v>
      </c>
      <c r="J208" s="181">
        <f>J15+J97+J98+J100+J101+J138+J147+J148+J150</f>
        <v>239400</v>
      </c>
      <c r="K208" s="181">
        <f t="shared" ref="K208:P208" si="54">K15+K97+K98+K100+K101+K138+K147+K148+K150</f>
        <v>0</v>
      </c>
      <c r="L208" s="181">
        <f t="shared" si="54"/>
        <v>0</v>
      </c>
      <c r="M208" s="181">
        <f t="shared" si="54"/>
        <v>198405</v>
      </c>
      <c r="N208" s="181">
        <f t="shared" si="54"/>
        <v>0</v>
      </c>
      <c r="O208" s="181">
        <f t="shared" si="54"/>
        <v>0</v>
      </c>
      <c r="P208" s="181">
        <f t="shared" si="54"/>
        <v>40995</v>
      </c>
      <c r="Q208" s="291">
        <f t="shared" si="43"/>
        <v>2861853.66</v>
      </c>
      <c r="R208" s="290"/>
    </row>
    <row r="209" spans="1:18" s="69" customFormat="1" ht="16.5" thickBot="1" x14ac:dyDescent="0.25">
      <c r="A209" s="177" t="s">
        <v>618</v>
      </c>
      <c r="B209" s="178" t="s">
        <v>618</v>
      </c>
      <c r="C209" s="179" t="s">
        <v>618</v>
      </c>
      <c r="D209" s="562" t="s">
        <v>782</v>
      </c>
      <c r="E209" s="181">
        <f>E103+E104</f>
        <v>276600</v>
      </c>
      <c r="F209" s="181">
        <f t="shared" ref="F209:P209" si="55">F103+F104</f>
        <v>276600</v>
      </c>
      <c r="G209" s="181">
        <f t="shared" si="55"/>
        <v>226721</v>
      </c>
      <c r="H209" s="181">
        <f t="shared" si="55"/>
        <v>0</v>
      </c>
      <c r="I209" s="181">
        <f t="shared" si="55"/>
        <v>0</v>
      </c>
      <c r="J209" s="181">
        <f t="shared" si="55"/>
        <v>0</v>
      </c>
      <c r="K209" s="181">
        <f t="shared" si="55"/>
        <v>0</v>
      </c>
      <c r="L209" s="181">
        <f t="shared" si="55"/>
        <v>0</v>
      </c>
      <c r="M209" s="181">
        <f t="shared" si="55"/>
        <v>0</v>
      </c>
      <c r="N209" s="181">
        <f t="shared" si="55"/>
        <v>0</v>
      </c>
      <c r="O209" s="181">
        <f t="shared" si="55"/>
        <v>0</v>
      </c>
      <c r="P209" s="181">
        <f t="shared" si="55"/>
        <v>0</v>
      </c>
      <c r="Q209" s="291">
        <f t="shared" si="43"/>
        <v>276600</v>
      </c>
      <c r="R209" s="290"/>
    </row>
    <row r="210" spans="1:18" s="69" customFormat="1" ht="15.75" x14ac:dyDescent="0.2">
      <c r="A210" s="242"/>
      <c r="B210" s="243"/>
      <c r="C210" s="243"/>
      <c r="D210" s="666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667"/>
      <c r="R210" s="244"/>
    </row>
    <row r="211" spans="1:18" x14ac:dyDescent="0.2">
      <c r="B211" s="53" t="s">
        <v>750</v>
      </c>
      <c r="E211" s="183"/>
      <c r="F211" s="183"/>
      <c r="J211" s="184"/>
      <c r="Q211" s="186"/>
    </row>
  </sheetData>
  <mergeCells count="17">
    <mergeCell ref="M1:O1"/>
    <mergeCell ref="A5:R5"/>
    <mergeCell ref="A9:A11"/>
    <mergeCell ref="B9:B11"/>
    <mergeCell ref="C9:C11"/>
    <mergeCell ref="D9:D11"/>
    <mergeCell ref="E9:I9"/>
    <mergeCell ref="J9:P9"/>
    <mergeCell ref="Q9:Q11"/>
    <mergeCell ref="E10:E11"/>
    <mergeCell ref="P10:P11"/>
    <mergeCell ref="F10:F11"/>
    <mergeCell ref="G10:H10"/>
    <mergeCell ref="I10:I11"/>
    <mergeCell ref="J10:J11"/>
    <mergeCell ref="L10:L11"/>
    <mergeCell ref="N10:O10"/>
  </mergeCells>
  <printOptions horizontalCentered="1"/>
  <pageMargins left="0.39370078740157483" right="0.39370078740157483" top="1.0629921259842521" bottom="0.39370078740157483" header="0.31496062992125984" footer="0.31496062992125984"/>
  <pageSetup paperSize="9" scale="58" fitToHeight="5" orientation="landscape" horizontalDpi="360" verticalDpi="360" r:id="rId1"/>
  <headerFooter alignWithMargins="0">
    <oddFooter>&amp;R&amp;P</oddFooter>
  </headerFooter>
  <rowBreaks count="1" manualBreakCount="1">
    <brk id="7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view="pageLayout" topLeftCell="A158" zoomScaleNormal="100" zoomScaleSheetLayoutView="100" workbookViewId="0">
      <selection activeCell="A194" sqref="A194"/>
    </sheetView>
  </sheetViews>
  <sheetFormatPr defaultRowHeight="12.75" x14ac:dyDescent="0.2"/>
  <cols>
    <col min="1" max="1" width="5.140625" customWidth="1"/>
    <col min="2" max="2" width="49" customWidth="1"/>
    <col min="3" max="3" width="10.140625" customWidth="1"/>
    <col min="4" max="4" width="10.28515625" style="19" customWidth="1"/>
    <col min="5" max="5" width="10.85546875" style="19" customWidth="1"/>
    <col min="6" max="6" width="8" customWidth="1"/>
    <col min="7" max="7" width="7.140625" customWidth="1"/>
  </cols>
  <sheetData>
    <row r="1" spans="1:10" x14ac:dyDescent="0.2">
      <c r="D1" s="39" t="s">
        <v>335</v>
      </c>
      <c r="E1" s="39"/>
    </row>
    <row r="2" spans="1:10" x14ac:dyDescent="0.2">
      <c r="D2" s="35" t="s">
        <v>690</v>
      </c>
      <c r="E2" s="35"/>
      <c r="F2" s="41"/>
    </row>
    <row r="3" spans="1:10" x14ac:dyDescent="0.2">
      <c r="D3" s="35" t="s">
        <v>691</v>
      </c>
      <c r="E3" s="35"/>
      <c r="F3" s="41"/>
    </row>
    <row r="4" spans="1:10" ht="15.75" x14ac:dyDescent="0.25">
      <c r="D4" s="300" t="s">
        <v>877</v>
      </c>
      <c r="E4" s="566"/>
      <c r="F4" s="41"/>
    </row>
    <row r="5" spans="1:10" ht="15.75" x14ac:dyDescent="0.25">
      <c r="D5" s="300"/>
      <c r="E5" s="566"/>
      <c r="F5" s="41"/>
    </row>
    <row r="6" spans="1:10" ht="18.75" customHeight="1" x14ac:dyDescent="0.2">
      <c r="A6" s="617" t="s">
        <v>824</v>
      </c>
      <c r="B6" s="618"/>
      <c r="C6" s="618"/>
      <c r="D6" s="618"/>
      <c r="E6" s="618"/>
      <c r="F6" s="618"/>
      <c r="G6" s="618"/>
      <c r="H6" s="278"/>
      <c r="I6" s="278"/>
      <c r="J6" s="319"/>
    </row>
    <row r="7" spans="1:10" ht="21" customHeight="1" x14ac:dyDescent="0.2">
      <c r="A7" s="316"/>
      <c r="B7" s="280">
        <v>1150300000</v>
      </c>
      <c r="C7" s="317"/>
      <c r="D7" s="317"/>
      <c r="E7" s="317"/>
      <c r="F7" s="317"/>
      <c r="G7" s="317"/>
      <c r="H7" s="278"/>
      <c r="I7" s="278"/>
      <c r="J7" s="319"/>
    </row>
    <row r="8" spans="1:10" ht="21" customHeight="1" thickBot="1" x14ac:dyDescent="0.25">
      <c r="A8" s="316"/>
      <c r="B8" s="281" t="s">
        <v>469</v>
      </c>
      <c r="C8" s="317"/>
      <c r="D8" s="317"/>
      <c r="E8" s="317"/>
      <c r="F8" s="317"/>
      <c r="G8" s="317"/>
      <c r="H8" s="278"/>
      <c r="I8" s="278"/>
      <c r="J8" s="319"/>
    </row>
    <row r="9" spans="1:10" x14ac:dyDescent="0.2">
      <c r="A9" s="619" t="s">
        <v>48</v>
      </c>
      <c r="B9" s="621" t="s">
        <v>58</v>
      </c>
      <c r="C9" s="623" t="s">
        <v>639</v>
      </c>
      <c r="D9" s="625" t="s">
        <v>640</v>
      </c>
      <c r="E9" s="627" t="s">
        <v>49</v>
      </c>
      <c r="F9" s="217" t="s">
        <v>46</v>
      </c>
      <c r="G9" s="219" t="s">
        <v>47</v>
      </c>
    </row>
    <row r="10" spans="1:10" x14ac:dyDescent="0.2">
      <c r="A10" s="620"/>
      <c r="B10" s="622"/>
      <c r="C10" s="624"/>
      <c r="D10" s="626"/>
      <c r="E10" s="628"/>
      <c r="F10" s="220" t="s">
        <v>50</v>
      </c>
      <c r="G10" s="221" t="s">
        <v>51</v>
      </c>
    </row>
    <row r="11" spans="1:10" ht="13.5" thickBot="1" x14ac:dyDescent="0.25">
      <c r="A11" s="620"/>
      <c r="B11" s="622"/>
      <c r="C11" s="624"/>
      <c r="D11" s="626"/>
      <c r="E11" s="629"/>
      <c r="F11" s="218" t="s">
        <v>52</v>
      </c>
      <c r="G11" s="221" t="s">
        <v>53</v>
      </c>
    </row>
    <row r="12" spans="1:10" ht="15" customHeight="1" thickBot="1" x14ac:dyDescent="0.25">
      <c r="A12" s="630" t="s">
        <v>2</v>
      </c>
      <c r="B12" s="631"/>
      <c r="C12" s="631"/>
      <c r="D12" s="631"/>
      <c r="E12" s="631"/>
      <c r="F12" s="631"/>
      <c r="G12" s="632"/>
    </row>
    <row r="13" spans="1:10" ht="54.75" customHeight="1" x14ac:dyDescent="0.2">
      <c r="A13" s="277" t="s">
        <v>190</v>
      </c>
      <c r="B13" s="272" t="s">
        <v>229</v>
      </c>
      <c r="C13" s="273">
        <v>22061789</v>
      </c>
      <c r="D13" s="265">
        <v>22605909</v>
      </c>
      <c r="E13" s="265">
        <v>4407442.0199999996</v>
      </c>
      <c r="F13" s="266">
        <f>E13/C13*100</f>
        <v>19.977718126122952</v>
      </c>
      <c r="G13" s="267">
        <f>E13/D13*100</f>
        <v>19.496858188715169</v>
      </c>
    </row>
    <row r="14" spans="1:10" ht="28.5" customHeight="1" x14ac:dyDescent="0.2">
      <c r="A14" s="225" t="s">
        <v>399</v>
      </c>
      <c r="B14" s="214" t="s">
        <v>400</v>
      </c>
      <c r="C14" s="288">
        <v>9283531</v>
      </c>
      <c r="D14" s="14">
        <v>9782005</v>
      </c>
      <c r="E14" s="14">
        <v>2131447.96</v>
      </c>
      <c r="F14" s="266">
        <f t="shared" ref="F14:F80" si="0">E14/C14*100</f>
        <v>22.959453251139035</v>
      </c>
      <c r="G14" s="267">
        <f t="shared" ref="G14:G80" si="1">E14/D14*100</f>
        <v>21.789479355203763</v>
      </c>
    </row>
    <row r="15" spans="1:10" ht="15.75" customHeight="1" x14ac:dyDescent="0.2">
      <c r="A15" s="225" t="s">
        <v>191</v>
      </c>
      <c r="B15" s="214" t="s">
        <v>319</v>
      </c>
      <c r="C15" s="11">
        <v>463400</v>
      </c>
      <c r="D15" s="14">
        <v>463400</v>
      </c>
      <c r="E15" s="14">
        <v>25906.7</v>
      </c>
      <c r="F15" s="266">
        <f t="shared" si="0"/>
        <v>5.5905697022011225</v>
      </c>
      <c r="G15" s="267">
        <f t="shared" si="1"/>
        <v>5.5905697022011225</v>
      </c>
    </row>
    <row r="16" spans="1:10" x14ac:dyDescent="0.2">
      <c r="A16" s="225" t="s">
        <v>368</v>
      </c>
      <c r="B16" s="38" t="s">
        <v>369</v>
      </c>
      <c r="C16" s="11"/>
      <c r="D16" s="14"/>
      <c r="E16" s="14"/>
      <c r="F16" s="14">
        <v>0</v>
      </c>
      <c r="G16" s="14">
        <v>0</v>
      </c>
    </row>
    <row r="17" spans="1:7" ht="16.5" customHeight="1" x14ac:dyDescent="0.2">
      <c r="A17" s="225" t="s">
        <v>123</v>
      </c>
      <c r="B17" s="214" t="s">
        <v>401</v>
      </c>
      <c r="C17" s="11">
        <v>34465250</v>
      </c>
      <c r="D17" s="14">
        <v>34483382</v>
      </c>
      <c r="E17" s="14">
        <v>7823942.2199999997</v>
      </c>
      <c r="F17" s="266">
        <f t="shared" si="0"/>
        <v>22.700958849856015</v>
      </c>
      <c r="G17" s="267">
        <f t="shared" si="1"/>
        <v>22.689022265855478</v>
      </c>
    </row>
    <row r="18" spans="1:7" ht="28.5" customHeight="1" x14ac:dyDescent="0.2">
      <c r="A18" s="225" t="s">
        <v>403</v>
      </c>
      <c r="B18" s="545" t="s">
        <v>831</v>
      </c>
      <c r="C18" s="11">
        <v>35616039</v>
      </c>
      <c r="D18" s="14">
        <v>35688256</v>
      </c>
      <c r="E18" s="14">
        <v>6257726.0700000003</v>
      </c>
      <c r="F18" s="266">
        <f t="shared" si="0"/>
        <v>17.569966357011236</v>
      </c>
      <c r="G18" s="267">
        <f t="shared" si="1"/>
        <v>17.534412637031075</v>
      </c>
    </row>
    <row r="19" spans="1:7" ht="41.25" customHeight="1" x14ac:dyDescent="0.2">
      <c r="A19" s="225" t="s">
        <v>767</v>
      </c>
      <c r="B19" s="320" t="s">
        <v>765</v>
      </c>
      <c r="C19" s="11">
        <v>6255815</v>
      </c>
      <c r="D19" s="14">
        <v>6596755</v>
      </c>
      <c r="E19" s="14">
        <v>1002044.78</v>
      </c>
      <c r="F19" s="266">
        <v>0</v>
      </c>
      <c r="G19" s="267">
        <f t="shared" si="1"/>
        <v>15.18996506615753</v>
      </c>
    </row>
    <row r="20" spans="1:7" ht="30.75" customHeight="1" x14ac:dyDescent="0.2">
      <c r="A20" s="225" t="s">
        <v>404</v>
      </c>
      <c r="B20" s="546" t="s">
        <v>832</v>
      </c>
      <c r="C20" s="11">
        <v>32669500</v>
      </c>
      <c r="D20" s="14">
        <v>32669500</v>
      </c>
      <c r="E20" s="14">
        <v>11192118.869999999</v>
      </c>
      <c r="F20" s="266">
        <f t="shared" si="0"/>
        <v>34.25861696689573</v>
      </c>
      <c r="G20" s="267">
        <f t="shared" si="1"/>
        <v>34.25861696689573</v>
      </c>
    </row>
    <row r="21" spans="1:7" ht="31.5" hidden="1" customHeight="1" x14ac:dyDescent="0.2">
      <c r="A21" s="225" t="s">
        <v>445</v>
      </c>
      <c r="B21" s="214" t="s">
        <v>440</v>
      </c>
      <c r="C21" s="11"/>
      <c r="D21" s="14"/>
      <c r="E21" s="14">
        <v>0</v>
      </c>
      <c r="F21" s="14">
        <v>0</v>
      </c>
      <c r="G21" s="14">
        <v>0</v>
      </c>
    </row>
    <row r="22" spans="1:7" ht="27" customHeight="1" x14ac:dyDescent="0.2">
      <c r="A22" s="225" t="s">
        <v>405</v>
      </c>
      <c r="B22" s="214" t="s">
        <v>406</v>
      </c>
      <c r="C22" s="11">
        <v>6730906</v>
      </c>
      <c r="D22" s="14">
        <v>6733906</v>
      </c>
      <c r="E22" s="14">
        <v>1336778.71</v>
      </c>
      <c r="F22" s="266">
        <f t="shared" si="0"/>
        <v>19.86030870138433</v>
      </c>
      <c r="G22" s="267">
        <f t="shared" si="1"/>
        <v>19.851460801502128</v>
      </c>
    </row>
    <row r="23" spans="1:7" ht="16.5" customHeight="1" x14ac:dyDescent="0.2">
      <c r="A23" s="225" t="s">
        <v>407</v>
      </c>
      <c r="B23" s="214" t="s">
        <v>764</v>
      </c>
      <c r="C23" s="11">
        <v>4544276</v>
      </c>
      <c r="D23" s="14">
        <v>4544276</v>
      </c>
      <c r="E23" s="14">
        <v>926096.57</v>
      </c>
      <c r="F23" s="266">
        <f t="shared" si="0"/>
        <v>20.379408513039259</v>
      </c>
      <c r="G23" s="267">
        <f t="shared" si="1"/>
        <v>20.379408513039259</v>
      </c>
    </row>
    <row r="24" spans="1:7" ht="17.25" customHeight="1" x14ac:dyDescent="0.2">
      <c r="A24" s="225" t="s">
        <v>408</v>
      </c>
      <c r="B24" s="214" t="s">
        <v>332</v>
      </c>
      <c r="C24" s="11">
        <v>3944715</v>
      </c>
      <c r="D24" s="14">
        <v>3958715</v>
      </c>
      <c r="E24" s="14">
        <v>1038963.55</v>
      </c>
      <c r="F24" s="266">
        <f t="shared" si="0"/>
        <v>26.338114413842316</v>
      </c>
      <c r="G24" s="267">
        <f t="shared" si="1"/>
        <v>26.244969642927064</v>
      </c>
    </row>
    <row r="25" spans="1:7" x14ac:dyDescent="0.2">
      <c r="A25" s="225" t="s">
        <v>409</v>
      </c>
      <c r="B25" s="214" t="s">
        <v>333</v>
      </c>
      <c r="C25" s="11">
        <v>424142</v>
      </c>
      <c r="D25" s="14">
        <v>1117760</v>
      </c>
      <c r="E25" s="14">
        <v>108210</v>
      </c>
      <c r="F25" s="266">
        <f t="shared" si="0"/>
        <v>25.512682073456531</v>
      </c>
      <c r="G25" s="267">
        <f t="shared" si="1"/>
        <v>9.68096908101918</v>
      </c>
    </row>
    <row r="26" spans="1:7" ht="25.5" x14ac:dyDescent="0.2">
      <c r="A26" s="225" t="s">
        <v>410</v>
      </c>
      <c r="B26" s="214" t="s">
        <v>417</v>
      </c>
      <c r="C26" s="11">
        <v>81017</v>
      </c>
      <c r="D26" s="14">
        <v>81017</v>
      </c>
      <c r="E26" s="14">
        <v>1360</v>
      </c>
      <c r="F26" s="266">
        <f t="shared" si="0"/>
        <v>1.6786600343137861</v>
      </c>
      <c r="G26" s="267">
        <f t="shared" si="1"/>
        <v>1.6786600343137861</v>
      </c>
    </row>
    <row r="27" spans="1:7" ht="25.5" x14ac:dyDescent="0.2">
      <c r="A27" s="225" t="s">
        <v>411</v>
      </c>
      <c r="B27" s="214" t="s">
        <v>418</v>
      </c>
      <c r="C27" s="11">
        <v>906600</v>
      </c>
      <c r="D27" s="14">
        <v>906600</v>
      </c>
      <c r="E27" s="14">
        <v>250238</v>
      </c>
      <c r="F27" s="266">
        <f t="shared" si="0"/>
        <v>27.601808956540925</v>
      </c>
      <c r="G27" s="267">
        <f t="shared" si="1"/>
        <v>27.601808956540925</v>
      </c>
    </row>
    <row r="28" spans="1:7" ht="76.5" hidden="1" x14ac:dyDescent="0.2">
      <c r="A28" s="225" t="s">
        <v>451</v>
      </c>
      <c r="B28" s="214" t="s">
        <v>452</v>
      </c>
      <c r="C28" s="11"/>
      <c r="D28" s="14"/>
      <c r="E28" s="14">
        <v>0</v>
      </c>
      <c r="F28" s="14">
        <v>0</v>
      </c>
      <c r="G28" s="14">
        <v>0</v>
      </c>
    </row>
    <row r="29" spans="1:7" ht="28.5" customHeight="1" x14ac:dyDescent="0.2">
      <c r="A29" s="225" t="s">
        <v>412</v>
      </c>
      <c r="B29" s="214" t="s">
        <v>419</v>
      </c>
      <c r="C29" s="11">
        <v>880357</v>
      </c>
      <c r="D29" s="14">
        <v>880357</v>
      </c>
      <c r="E29" s="14">
        <v>144504.92000000001</v>
      </c>
      <c r="F29" s="266">
        <f t="shared" si="0"/>
        <v>16.4143546311326</v>
      </c>
      <c r="G29" s="267">
        <f t="shared" si="1"/>
        <v>16.4143546311326</v>
      </c>
    </row>
    <row r="30" spans="1:7" ht="66.75" hidden="1" customHeight="1" x14ac:dyDescent="0.2">
      <c r="A30" s="225" t="s">
        <v>456</v>
      </c>
      <c r="B30" s="214" t="s">
        <v>458</v>
      </c>
      <c r="C30" s="11">
        <v>0</v>
      </c>
      <c r="D30" s="14"/>
      <c r="E30" s="14">
        <v>0</v>
      </c>
      <c r="F30" s="266">
        <v>0</v>
      </c>
      <c r="G30" s="266">
        <v>0</v>
      </c>
    </row>
    <row r="31" spans="1:7" ht="67.5" hidden="1" customHeight="1" x14ac:dyDescent="0.2">
      <c r="A31" s="225" t="s">
        <v>457</v>
      </c>
      <c r="B31" s="214" t="s">
        <v>459</v>
      </c>
      <c r="C31" s="11">
        <v>0</v>
      </c>
      <c r="D31" s="14"/>
      <c r="E31" s="14">
        <v>0</v>
      </c>
      <c r="F31" s="266">
        <v>0</v>
      </c>
      <c r="G31" s="266">
        <v>0</v>
      </c>
    </row>
    <row r="32" spans="1:7" ht="42" customHeight="1" x14ac:dyDescent="0.2">
      <c r="A32" s="225" t="s">
        <v>413</v>
      </c>
      <c r="B32" s="214" t="s">
        <v>420</v>
      </c>
      <c r="C32" s="288">
        <v>0</v>
      </c>
      <c r="D32" s="14">
        <v>188100</v>
      </c>
      <c r="E32" s="14">
        <v>56400</v>
      </c>
      <c r="F32" s="266">
        <v>0</v>
      </c>
      <c r="G32" s="267">
        <f t="shared" si="1"/>
        <v>29.984051036682612</v>
      </c>
    </row>
    <row r="33" spans="1:7" ht="51" hidden="1" x14ac:dyDescent="0.2">
      <c r="A33" s="225" t="s">
        <v>446</v>
      </c>
      <c r="B33" s="214" t="s">
        <v>447</v>
      </c>
      <c r="C33" s="11">
        <v>0</v>
      </c>
      <c r="D33" s="14"/>
      <c r="E33" s="14"/>
      <c r="F33" s="266">
        <v>0</v>
      </c>
      <c r="G33" s="266">
        <v>0</v>
      </c>
    </row>
    <row r="34" spans="1:7" ht="76.5" customHeight="1" x14ac:dyDescent="0.2">
      <c r="A34" s="225" t="s">
        <v>770</v>
      </c>
      <c r="B34" s="321" t="s">
        <v>771</v>
      </c>
      <c r="C34" s="11">
        <v>0</v>
      </c>
      <c r="D34" s="14">
        <v>42284</v>
      </c>
      <c r="E34" s="14">
        <v>22045</v>
      </c>
      <c r="F34" s="266">
        <v>0</v>
      </c>
      <c r="G34" s="267">
        <f t="shared" si="1"/>
        <v>52.135559549711473</v>
      </c>
    </row>
    <row r="35" spans="1:7" ht="36.75" customHeight="1" x14ac:dyDescent="0.2">
      <c r="A35" s="225" t="s">
        <v>848</v>
      </c>
      <c r="B35" s="549" t="s">
        <v>849</v>
      </c>
      <c r="C35" s="11">
        <v>0</v>
      </c>
      <c r="D35" s="14">
        <v>2788900</v>
      </c>
      <c r="E35" s="14">
        <v>1205028.51</v>
      </c>
      <c r="F35" s="266">
        <v>0</v>
      </c>
      <c r="G35" s="267">
        <f t="shared" si="1"/>
        <v>43.20802144214565</v>
      </c>
    </row>
    <row r="36" spans="1:7" ht="14.25" customHeight="1" x14ac:dyDescent="0.2">
      <c r="A36" s="225" t="s">
        <v>414</v>
      </c>
      <c r="B36" s="214" t="s">
        <v>421</v>
      </c>
      <c r="C36" s="11">
        <v>10850000</v>
      </c>
      <c r="D36" s="14">
        <v>10850000</v>
      </c>
      <c r="E36" s="14">
        <v>1773125.83</v>
      </c>
      <c r="F36" s="266">
        <f t="shared" si="0"/>
        <v>16.342173548387098</v>
      </c>
      <c r="G36" s="267">
        <f t="shared" si="1"/>
        <v>16.342173548387098</v>
      </c>
    </row>
    <row r="37" spans="1:7" ht="38.25" x14ac:dyDescent="0.2">
      <c r="A37" s="225" t="s">
        <v>415</v>
      </c>
      <c r="B37" s="214" t="s">
        <v>422</v>
      </c>
      <c r="C37" s="11">
        <v>4707300</v>
      </c>
      <c r="D37" s="14">
        <v>4819300</v>
      </c>
      <c r="E37" s="14">
        <v>936440.95</v>
      </c>
      <c r="F37" s="266">
        <f t="shared" si="0"/>
        <v>19.893377307586089</v>
      </c>
      <c r="G37" s="267">
        <f t="shared" si="1"/>
        <v>19.431057414977278</v>
      </c>
    </row>
    <row r="38" spans="1:7" ht="26.25" hidden="1" customHeight="1" x14ac:dyDescent="0.2">
      <c r="A38" s="225" t="s">
        <v>416</v>
      </c>
      <c r="B38" s="214" t="s">
        <v>423</v>
      </c>
      <c r="C38" s="11"/>
      <c r="D38" s="14"/>
      <c r="E38" s="14">
        <v>0</v>
      </c>
      <c r="F38" s="14">
        <v>0</v>
      </c>
      <c r="G38" s="14">
        <v>0</v>
      </c>
    </row>
    <row r="39" spans="1:7" ht="25.5" x14ac:dyDescent="0.2">
      <c r="A39" s="225" t="s">
        <v>424</v>
      </c>
      <c r="B39" s="214" t="s">
        <v>427</v>
      </c>
      <c r="C39" s="11">
        <v>1000</v>
      </c>
      <c r="D39" s="14">
        <v>1000</v>
      </c>
      <c r="E39" s="14">
        <v>352.5</v>
      </c>
      <c r="F39" s="266">
        <f t="shared" si="0"/>
        <v>35.25</v>
      </c>
      <c r="G39" s="267">
        <f t="shared" si="1"/>
        <v>35.25</v>
      </c>
    </row>
    <row r="40" spans="1:7" ht="41.25" customHeight="1" x14ac:dyDescent="0.2">
      <c r="A40" s="225" t="s">
        <v>261</v>
      </c>
      <c r="B40" s="214" t="s">
        <v>320</v>
      </c>
      <c r="C40" s="11">
        <v>7283026</v>
      </c>
      <c r="D40" s="14">
        <v>7341566</v>
      </c>
      <c r="E40" s="14">
        <v>1762412.57</v>
      </c>
      <c r="F40" s="266">
        <f t="shared" si="0"/>
        <v>24.198905372574533</v>
      </c>
      <c r="G40" s="267">
        <f t="shared" si="1"/>
        <v>24.005948730829363</v>
      </c>
    </row>
    <row r="41" spans="1:7" ht="25.5" x14ac:dyDescent="0.2">
      <c r="A41" s="225" t="s">
        <v>140</v>
      </c>
      <c r="B41" s="214" t="s">
        <v>444</v>
      </c>
      <c r="C41" s="11">
        <v>38000</v>
      </c>
      <c r="D41" s="14">
        <v>38000</v>
      </c>
      <c r="E41" s="14">
        <v>0</v>
      </c>
      <c r="F41" s="266">
        <f t="shared" si="0"/>
        <v>0</v>
      </c>
      <c r="G41" s="267">
        <f t="shared" si="1"/>
        <v>0</v>
      </c>
    </row>
    <row r="42" spans="1:7" ht="66" customHeight="1" x14ac:dyDescent="0.2">
      <c r="A42" s="225" t="s">
        <v>195</v>
      </c>
      <c r="B42" s="547" t="s">
        <v>833</v>
      </c>
      <c r="C42" s="11">
        <v>1265763</v>
      </c>
      <c r="D42" s="14">
        <v>1273763</v>
      </c>
      <c r="E42" s="14">
        <v>296731.7</v>
      </c>
      <c r="F42" s="266">
        <f t="shared" si="0"/>
        <v>23.442911508710555</v>
      </c>
      <c r="G42" s="267">
        <f t="shared" si="1"/>
        <v>23.295675883190199</v>
      </c>
    </row>
    <row r="43" spans="1:7" ht="38.25" x14ac:dyDescent="0.2">
      <c r="A43" s="225" t="s">
        <v>336</v>
      </c>
      <c r="B43" s="543" t="s">
        <v>828</v>
      </c>
      <c r="C43" s="11">
        <v>10000</v>
      </c>
      <c r="D43" s="14">
        <v>10000</v>
      </c>
      <c r="E43" s="14">
        <v>0</v>
      </c>
      <c r="F43" s="266">
        <f t="shared" si="0"/>
        <v>0</v>
      </c>
      <c r="G43" s="267">
        <f t="shared" si="1"/>
        <v>0</v>
      </c>
    </row>
    <row r="44" spans="1:7" ht="63.75" hidden="1" x14ac:dyDescent="0.2">
      <c r="A44" s="225" t="s">
        <v>196</v>
      </c>
      <c r="B44" s="214" t="s">
        <v>224</v>
      </c>
      <c r="C44" s="11"/>
      <c r="D44" s="14"/>
      <c r="E44" s="14">
        <v>0</v>
      </c>
      <c r="F44" s="14">
        <v>0</v>
      </c>
      <c r="G44" s="14">
        <v>0</v>
      </c>
    </row>
    <row r="45" spans="1:7" ht="52.5" customHeight="1" x14ac:dyDescent="0.2">
      <c r="A45" s="225" t="s">
        <v>425</v>
      </c>
      <c r="B45" s="214" t="s">
        <v>428</v>
      </c>
      <c r="C45" s="11">
        <v>135000</v>
      </c>
      <c r="D45" s="14">
        <v>135000</v>
      </c>
      <c r="E45" s="14">
        <v>25830</v>
      </c>
      <c r="F45" s="266">
        <f t="shared" si="0"/>
        <v>19.133333333333333</v>
      </c>
      <c r="G45" s="267">
        <f t="shared" si="1"/>
        <v>19.133333333333333</v>
      </c>
    </row>
    <row r="46" spans="1:7" ht="15" customHeight="1" x14ac:dyDescent="0.2">
      <c r="A46" s="225" t="s">
        <v>197</v>
      </c>
      <c r="B46" s="214" t="s">
        <v>225</v>
      </c>
      <c r="C46" s="11">
        <v>10800</v>
      </c>
      <c r="D46" s="14">
        <v>10800</v>
      </c>
      <c r="E46" s="14">
        <v>1800</v>
      </c>
      <c r="F46" s="266">
        <f t="shared" si="0"/>
        <v>16.666666666666664</v>
      </c>
      <c r="G46" s="267">
        <f t="shared" si="1"/>
        <v>16.666666666666664</v>
      </c>
    </row>
    <row r="47" spans="1:7" ht="38.25" x14ac:dyDescent="0.2">
      <c r="A47" s="225" t="s">
        <v>426</v>
      </c>
      <c r="B47" s="214" t="s">
        <v>429</v>
      </c>
      <c r="C47" s="11">
        <v>0</v>
      </c>
      <c r="D47" s="14">
        <v>51000</v>
      </c>
      <c r="E47" s="14">
        <v>13000</v>
      </c>
      <c r="F47" s="266">
        <v>0</v>
      </c>
      <c r="G47" s="267">
        <f t="shared" si="1"/>
        <v>25.490196078431371</v>
      </c>
    </row>
    <row r="48" spans="1:7" ht="52.5" customHeight="1" x14ac:dyDescent="0.2">
      <c r="A48" s="225" t="s">
        <v>752</v>
      </c>
      <c r="B48" s="297" t="s">
        <v>753</v>
      </c>
      <c r="C48" s="11">
        <v>0</v>
      </c>
      <c r="D48" s="14">
        <v>755854</v>
      </c>
      <c r="E48" s="14">
        <v>210287.45</v>
      </c>
      <c r="F48" s="266">
        <v>0</v>
      </c>
      <c r="G48" s="267">
        <f t="shared" si="1"/>
        <v>27.821173136611037</v>
      </c>
    </row>
    <row r="49" spans="1:7" x14ac:dyDescent="0.2">
      <c r="A49" s="225" t="s">
        <v>198</v>
      </c>
      <c r="B49" s="214" t="s">
        <v>321</v>
      </c>
      <c r="C49" s="11">
        <v>650000</v>
      </c>
      <c r="D49" s="14">
        <v>650000</v>
      </c>
      <c r="E49" s="14">
        <v>61099.26</v>
      </c>
      <c r="F49" s="266">
        <f t="shared" si="0"/>
        <v>9.399886153846154</v>
      </c>
      <c r="G49" s="267">
        <f t="shared" si="1"/>
        <v>9.399886153846154</v>
      </c>
    </row>
    <row r="50" spans="1:7" ht="39" customHeight="1" x14ac:dyDescent="0.2">
      <c r="A50" s="225" t="s">
        <v>683</v>
      </c>
      <c r="B50" s="214" t="s">
        <v>684</v>
      </c>
      <c r="C50" s="11">
        <v>80000</v>
      </c>
      <c r="D50" s="14">
        <v>80000</v>
      </c>
      <c r="E50" s="14">
        <v>10000</v>
      </c>
      <c r="F50" s="266">
        <f t="shared" si="0"/>
        <v>12.5</v>
      </c>
      <c r="G50" s="267">
        <f t="shared" si="1"/>
        <v>12.5</v>
      </c>
    </row>
    <row r="51" spans="1:7" ht="39" customHeight="1" x14ac:dyDescent="0.2">
      <c r="A51" s="225" t="s">
        <v>517</v>
      </c>
      <c r="B51" s="548" t="s">
        <v>834</v>
      </c>
      <c r="C51" s="11">
        <v>2588542</v>
      </c>
      <c r="D51" s="14">
        <v>2744233</v>
      </c>
      <c r="E51" s="14">
        <v>640599.19999999995</v>
      </c>
      <c r="F51" s="266">
        <f t="shared" si="0"/>
        <v>24.747491058673184</v>
      </c>
      <c r="G51" s="267">
        <f t="shared" si="1"/>
        <v>23.343469741818566</v>
      </c>
    </row>
    <row r="52" spans="1:7" ht="25.5" x14ac:dyDescent="0.2">
      <c r="A52" s="225" t="s">
        <v>199</v>
      </c>
      <c r="B52" s="214" t="s">
        <v>322</v>
      </c>
      <c r="C52" s="11">
        <v>1500000</v>
      </c>
      <c r="D52" s="14">
        <v>3800000</v>
      </c>
      <c r="E52" s="14">
        <v>589603.99</v>
      </c>
      <c r="F52" s="266">
        <f t="shared" si="0"/>
        <v>39.306932666666668</v>
      </c>
      <c r="G52" s="267">
        <f t="shared" si="1"/>
        <v>15.515894473684211</v>
      </c>
    </row>
    <row r="53" spans="1:7" x14ac:dyDescent="0.2">
      <c r="A53" s="225" t="s">
        <v>200</v>
      </c>
      <c r="B53" s="214" t="s">
        <v>230</v>
      </c>
      <c r="C53" s="288">
        <v>3159436</v>
      </c>
      <c r="D53" s="14">
        <v>3159436</v>
      </c>
      <c r="E53" s="14">
        <v>637826.93999999994</v>
      </c>
      <c r="F53" s="266">
        <f t="shared" si="0"/>
        <v>20.188000010128388</v>
      </c>
      <c r="G53" s="267">
        <f t="shared" si="1"/>
        <v>20.188000010128388</v>
      </c>
    </row>
    <row r="54" spans="1:7" x14ac:dyDescent="0.2">
      <c r="A54" s="225" t="s">
        <v>351</v>
      </c>
      <c r="B54" s="38" t="s">
        <v>352</v>
      </c>
      <c r="C54" s="11">
        <v>324737</v>
      </c>
      <c r="D54" s="14">
        <v>324737</v>
      </c>
      <c r="E54" s="14">
        <v>42944.17</v>
      </c>
      <c r="F54" s="266">
        <f t="shared" si="0"/>
        <v>13.224292273439737</v>
      </c>
      <c r="G54" s="267">
        <f t="shared" si="1"/>
        <v>13.224292273439737</v>
      </c>
    </row>
    <row r="55" spans="1:7" ht="30.75" customHeight="1" x14ac:dyDescent="0.2">
      <c r="A55" s="225" t="s">
        <v>125</v>
      </c>
      <c r="B55" s="214" t="s">
        <v>430</v>
      </c>
      <c r="C55" s="11">
        <v>7713711</v>
      </c>
      <c r="D55" s="14">
        <v>8213711</v>
      </c>
      <c r="E55" s="14">
        <v>1489048.68</v>
      </c>
      <c r="F55" s="266">
        <f t="shared" si="0"/>
        <v>19.303921031005697</v>
      </c>
      <c r="G55" s="267">
        <f t="shared" si="1"/>
        <v>18.128817534485933</v>
      </c>
    </row>
    <row r="56" spans="1:7" s="19" customFormat="1" ht="25.5" x14ac:dyDescent="0.2">
      <c r="A56" s="227" t="s">
        <v>201</v>
      </c>
      <c r="B56" s="214" t="s">
        <v>431</v>
      </c>
      <c r="C56" s="14">
        <v>1074374</v>
      </c>
      <c r="D56" s="14">
        <v>1074374</v>
      </c>
      <c r="E56" s="14">
        <v>252179.55</v>
      </c>
      <c r="F56" s="266">
        <f t="shared" si="0"/>
        <v>23.472231271419449</v>
      </c>
      <c r="G56" s="267">
        <f t="shared" si="1"/>
        <v>23.472231271419449</v>
      </c>
    </row>
    <row r="57" spans="1:7" x14ac:dyDescent="0.2">
      <c r="A57" s="225" t="s">
        <v>202</v>
      </c>
      <c r="B57" s="214" t="s">
        <v>334</v>
      </c>
      <c r="C57" s="11">
        <v>61400</v>
      </c>
      <c r="D57" s="14">
        <v>61400</v>
      </c>
      <c r="E57" s="14">
        <v>7300</v>
      </c>
      <c r="F57" s="266">
        <f t="shared" si="0"/>
        <v>11.889250814332247</v>
      </c>
      <c r="G57" s="267">
        <f t="shared" si="1"/>
        <v>11.889250814332247</v>
      </c>
    </row>
    <row r="58" spans="1:7" ht="25.5" x14ac:dyDescent="0.2">
      <c r="A58" s="227" t="s">
        <v>826</v>
      </c>
      <c r="B58" s="222" t="s">
        <v>827</v>
      </c>
      <c r="C58" s="14">
        <v>48000</v>
      </c>
      <c r="D58" s="14">
        <v>48000</v>
      </c>
      <c r="E58" s="14">
        <v>0</v>
      </c>
      <c r="F58" s="266">
        <f t="shared" ref="F58" si="2">E58/C58*100</f>
        <v>0</v>
      </c>
      <c r="G58" s="267">
        <f t="shared" ref="G58" si="3">E58/D58*100</f>
        <v>0</v>
      </c>
    </row>
    <row r="59" spans="1:7" ht="25.5" x14ac:dyDescent="0.2">
      <c r="A59" s="225" t="s">
        <v>126</v>
      </c>
      <c r="B59" s="214" t="s">
        <v>323</v>
      </c>
      <c r="C59" s="11">
        <v>551000</v>
      </c>
      <c r="D59" s="14">
        <v>551000</v>
      </c>
      <c r="E59" s="14">
        <v>105783.6</v>
      </c>
      <c r="F59" s="266">
        <f t="shared" si="0"/>
        <v>19.198475499092559</v>
      </c>
      <c r="G59" s="267">
        <f t="shared" si="1"/>
        <v>19.198475499092559</v>
      </c>
    </row>
    <row r="60" spans="1:7" ht="38.25" x14ac:dyDescent="0.2">
      <c r="A60" s="225" t="s">
        <v>127</v>
      </c>
      <c r="B60" s="544" t="s">
        <v>829</v>
      </c>
      <c r="C60" s="11">
        <v>4939226</v>
      </c>
      <c r="D60" s="14">
        <v>4939226</v>
      </c>
      <c r="E60" s="14">
        <v>854239.04</v>
      </c>
      <c r="F60" s="266">
        <f t="shared" si="0"/>
        <v>17.294998042203375</v>
      </c>
      <c r="G60" s="267">
        <f t="shared" si="1"/>
        <v>17.294998042203375</v>
      </c>
    </row>
    <row r="61" spans="1:7" ht="25.5" x14ac:dyDescent="0.2">
      <c r="A61" s="225" t="s">
        <v>203</v>
      </c>
      <c r="B61" s="214" t="s">
        <v>324</v>
      </c>
      <c r="C61" s="11">
        <v>401000</v>
      </c>
      <c r="D61" s="14">
        <v>1416000</v>
      </c>
      <c r="E61" s="14">
        <v>258897.61</v>
      </c>
      <c r="F61" s="266">
        <f t="shared" si="0"/>
        <v>64.562995012468832</v>
      </c>
      <c r="G61" s="267">
        <f t="shared" si="1"/>
        <v>18.28372951977401</v>
      </c>
    </row>
    <row r="62" spans="1:7" ht="15" customHeight="1" x14ac:dyDescent="0.2">
      <c r="A62" s="225" t="s">
        <v>204</v>
      </c>
      <c r="B62" s="214" t="s">
        <v>325</v>
      </c>
      <c r="C62" s="11">
        <v>1480000</v>
      </c>
      <c r="D62" s="14">
        <v>1480000</v>
      </c>
      <c r="E62" s="14">
        <v>413641.98</v>
      </c>
      <c r="F62" s="266">
        <f t="shared" si="0"/>
        <v>27.948782432432427</v>
      </c>
      <c r="G62" s="267">
        <f t="shared" si="1"/>
        <v>27.948782432432427</v>
      </c>
    </row>
    <row r="63" spans="1:7" ht="28.5" hidden="1" customHeight="1" x14ac:dyDescent="0.2">
      <c r="A63" s="225" t="s">
        <v>243</v>
      </c>
      <c r="B63" s="214" t="s">
        <v>244</v>
      </c>
      <c r="C63" s="11"/>
      <c r="D63" s="14"/>
      <c r="E63" s="14">
        <v>0</v>
      </c>
      <c r="F63" s="14">
        <v>0</v>
      </c>
      <c r="G63" s="14">
        <v>0</v>
      </c>
    </row>
    <row r="64" spans="1:7" ht="39.75" customHeight="1" x14ac:dyDescent="0.2">
      <c r="A64" s="225" t="s">
        <v>205</v>
      </c>
      <c r="B64" s="214" t="s">
        <v>326</v>
      </c>
      <c r="C64" s="11">
        <v>0</v>
      </c>
      <c r="D64" s="14">
        <v>2000000</v>
      </c>
      <c r="E64" s="14">
        <v>0</v>
      </c>
      <c r="F64" s="266">
        <v>0</v>
      </c>
      <c r="G64" s="267">
        <f t="shared" si="1"/>
        <v>0</v>
      </c>
    </row>
    <row r="65" spans="1:7" x14ac:dyDescent="0.2">
      <c r="A65" s="225" t="s">
        <v>128</v>
      </c>
      <c r="B65" s="215" t="s">
        <v>226</v>
      </c>
      <c r="C65" s="11">
        <v>5431500</v>
      </c>
      <c r="D65" s="14">
        <v>6735500</v>
      </c>
      <c r="E65" s="14">
        <v>1045420.22</v>
      </c>
      <c r="F65" s="266">
        <f t="shared" si="0"/>
        <v>19.24735745190095</v>
      </c>
      <c r="G65" s="267">
        <f t="shared" si="1"/>
        <v>15.521048474500779</v>
      </c>
    </row>
    <row r="66" spans="1:7" ht="89.25" hidden="1" x14ac:dyDescent="0.2">
      <c r="A66" s="225" t="s">
        <v>206</v>
      </c>
      <c r="B66" s="214" t="s">
        <v>432</v>
      </c>
      <c r="C66" s="11"/>
      <c r="D66" s="14"/>
      <c r="E66" s="14">
        <v>0</v>
      </c>
      <c r="F66" s="14">
        <v>0</v>
      </c>
      <c r="G66" s="14">
        <v>0</v>
      </c>
    </row>
    <row r="67" spans="1:7" ht="25.5" x14ac:dyDescent="0.2">
      <c r="A67" s="225" t="s">
        <v>207</v>
      </c>
      <c r="B67" s="214" t="s">
        <v>327</v>
      </c>
      <c r="C67" s="11">
        <v>181240</v>
      </c>
      <c r="D67" s="14">
        <v>221240</v>
      </c>
      <c r="E67" s="14">
        <v>0</v>
      </c>
      <c r="F67" s="266">
        <f t="shared" si="0"/>
        <v>0</v>
      </c>
      <c r="G67" s="267">
        <f t="shared" si="1"/>
        <v>0</v>
      </c>
    </row>
    <row r="68" spans="1:7" x14ac:dyDescent="0.2">
      <c r="A68" s="225" t="s">
        <v>208</v>
      </c>
      <c r="B68" s="214" t="s">
        <v>328</v>
      </c>
      <c r="C68" s="11">
        <v>100000</v>
      </c>
      <c r="D68" s="14">
        <v>182500</v>
      </c>
      <c r="E68" s="14">
        <v>0</v>
      </c>
      <c r="F68" s="266">
        <f t="shared" si="0"/>
        <v>0</v>
      </c>
      <c r="G68" s="267">
        <f t="shared" si="1"/>
        <v>0</v>
      </c>
    </row>
    <row r="69" spans="1:7" ht="27.75" customHeight="1" x14ac:dyDescent="0.2">
      <c r="A69" s="225" t="s">
        <v>209</v>
      </c>
      <c r="B69" s="214" t="s">
        <v>228</v>
      </c>
      <c r="C69" s="11">
        <v>0</v>
      </c>
      <c r="D69" s="14">
        <v>1500000</v>
      </c>
      <c r="E69" s="266">
        <v>0</v>
      </c>
      <c r="F69" s="266">
        <v>0</v>
      </c>
      <c r="G69" s="267">
        <f t="shared" si="1"/>
        <v>0</v>
      </c>
    </row>
    <row r="70" spans="1:7" ht="38.25" hidden="1" x14ac:dyDescent="0.2">
      <c r="A70" s="225" t="s">
        <v>453</v>
      </c>
      <c r="B70" s="214" t="s">
        <v>454</v>
      </c>
      <c r="C70" s="11"/>
      <c r="D70" s="14"/>
      <c r="E70" s="266">
        <v>0</v>
      </c>
      <c r="F70" s="266">
        <v>0</v>
      </c>
      <c r="G70" s="266">
        <v>0</v>
      </c>
    </row>
    <row r="71" spans="1:7" ht="15" customHeight="1" x14ac:dyDescent="0.2">
      <c r="A71" s="225" t="s">
        <v>210</v>
      </c>
      <c r="B71" s="214" t="s">
        <v>434</v>
      </c>
      <c r="C71" s="11">
        <v>2000</v>
      </c>
      <c r="D71" s="14">
        <v>2000</v>
      </c>
      <c r="E71" s="266">
        <v>0</v>
      </c>
      <c r="F71" s="266">
        <f t="shared" si="0"/>
        <v>0</v>
      </c>
      <c r="G71" s="267">
        <f t="shared" si="1"/>
        <v>0</v>
      </c>
    </row>
    <row r="72" spans="1:7" ht="17.25" customHeight="1" x14ac:dyDescent="0.2">
      <c r="A72" s="225" t="s">
        <v>245</v>
      </c>
      <c r="B72" s="214" t="s">
        <v>435</v>
      </c>
      <c r="C72" s="11">
        <v>15000</v>
      </c>
      <c r="D72" s="14">
        <v>15000</v>
      </c>
      <c r="E72" s="266">
        <v>0</v>
      </c>
      <c r="F72" s="266">
        <f t="shared" si="0"/>
        <v>0</v>
      </c>
      <c r="G72" s="267">
        <f t="shared" si="1"/>
        <v>0</v>
      </c>
    </row>
    <row r="73" spans="1:7" ht="25.5" x14ac:dyDescent="0.2">
      <c r="A73" s="225" t="s">
        <v>211</v>
      </c>
      <c r="B73" s="214" t="s">
        <v>330</v>
      </c>
      <c r="C73" s="11">
        <v>30000</v>
      </c>
      <c r="D73" s="14">
        <v>30000</v>
      </c>
      <c r="E73" s="14">
        <v>24000</v>
      </c>
      <c r="F73" s="266">
        <f t="shared" si="0"/>
        <v>80</v>
      </c>
      <c r="G73" s="267">
        <f t="shared" si="1"/>
        <v>80</v>
      </c>
    </row>
    <row r="74" spans="1:7" ht="15.75" customHeight="1" x14ac:dyDescent="0.2">
      <c r="A74" s="225" t="s">
        <v>353</v>
      </c>
      <c r="B74" s="38" t="s">
        <v>354</v>
      </c>
      <c r="C74" s="11">
        <v>47000</v>
      </c>
      <c r="D74" s="14">
        <v>82000</v>
      </c>
      <c r="E74" s="14">
        <v>0</v>
      </c>
      <c r="F74" s="266">
        <f t="shared" si="0"/>
        <v>0</v>
      </c>
      <c r="G74" s="267">
        <f t="shared" si="1"/>
        <v>0</v>
      </c>
    </row>
    <row r="75" spans="1:7" ht="25.5" x14ac:dyDescent="0.2">
      <c r="A75" s="225" t="s">
        <v>362</v>
      </c>
      <c r="B75" s="38" t="s">
        <v>363</v>
      </c>
      <c r="C75" s="11">
        <v>65000</v>
      </c>
      <c r="D75" s="14">
        <v>235000</v>
      </c>
      <c r="E75" s="14">
        <v>8150</v>
      </c>
      <c r="F75" s="266">
        <f t="shared" si="0"/>
        <v>12.538461538461537</v>
      </c>
      <c r="G75" s="267">
        <f t="shared" si="1"/>
        <v>3.4680851063829787</v>
      </c>
    </row>
    <row r="76" spans="1:7" x14ac:dyDescent="0.2">
      <c r="A76" s="225" t="s">
        <v>212</v>
      </c>
      <c r="B76" s="214" t="s">
        <v>331</v>
      </c>
      <c r="C76" s="11">
        <v>16800</v>
      </c>
      <c r="D76" s="14">
        <v>16800</v>
      </c>
      <c r="E76" s="14">
        <v>2000</v>
      </c>
      <c r="F76" s="266">
        <f t="shared" si="0"/>
        <v>11.904761904761903</v>
      </c>
      <c r="G76" s="267">
        <f t="shared" si="1"/>
        <v>11.904761904761903</v>
      </c>
    </row>
    <row r="77" spans="1:7" ht="25.5" x14ac:dyDescent="0.2">
      <c r="A77" s="225" t="s">
        <v>695</v>
      </c>
      <c r="B77" s="216" t="s">
        <v>696</v>
      </c>
      <c r="C77" s="11">
        <v>0</v>
      </c>
      <c r="D77" s="14">
        <v>80000</v>
      </c>
      <c r="E77" s="14">
        <v>0</v>
      </c>
      <c r="F77" s="266">
        <v>0</v>
      </c>
      <c r="G77" s="267">
        <f t="shared" si="1"/>
        <v>0</v>
      </c>
    </row>
    <row r="78" spans="1:7" x14ac:dyDescent="0.2">
      <c r="A78" s="225" t="s">
        <v>643</v>
      </c>
      <c r="B78" s="216" t="s">
        <v>644</v>
      </c>
      <c r="C78" s="11">
        <v>0</v>
      </c>
      <c r="D78" s="14">
        <v>1000000</v>
      </c>
      <c r="E78" s="14">
        <v>24999.9</v>
      </c>
      <c r="F78" s="266">
        <v>0</v>
      </c>
      <c r="G78" s="267">
        <f t="shared" si="1"/>
        <v>2.4999900000000004</v>
      </c>
    </row>
    <row r="79" spans="1:7" ht="25.5" x14ac:dyDescent="0.2">
      <c r="A79" s="225" t="s">
        <v>341</v>
      </c>
      <c r="B79" s="216" t="s">
        <v>830</v>
      </c>
      <c r="C79" s="11">
        <v>350090</v>
      </c>
      <c r="D79" s="14">
        <v>350090</v>
      </c>
      <c r="E79" s="14">
        <v>26393.25</v>
      </c>
      <c r="F79" s="266">
        <f t="shared" si="0"/>
        <v>7.5389899740066841</v>
      </c>
      <c r="G79" s="267">
        <f t="shared" si="1"/>
        <v>7.5389899740066841</v>
      </c>
    </row>
    <row r="80" spans="1:7" ht="13.5" thickBot="1" x14ac:dyDescent="0.25">
      <c r="A80" s="225" t="s">
        <v>433</v>
      </c>
      <c r="B80" s="216" t="s">
        <v>436</v>
      </c>
      <c r="C80" s="11">
        <v>100000</v>
      </c>
      <c r="D80" s="14">
        <v>100000</v>
      </c>
      <c r="E80" s="14">
        <v>0</v>
      </c>
      <c r="F80" s="266">
        <f t="shared" si="0"/>
        <v>0</v>
      </c>
      <c r="G80" s="267">
        <f t="shared" si="1"/>
        <v>0</v>
      </c>
    </row>
    <row r="81" spans="1:7" hidden="1" x14ac:dyDescent="0.2">
      <c r="A81" s="225"/>
      <c r="B81" s="13"/>
      <c r="C81" s="11"/>
      <c r="D81" s="14"/>
      <c r="E81" s="14">
        <v>0</v>
      </c>
      <c r="F81" s="14">
        <v>0</v>
      </c>
      <c r="G81" s="14">
        <v>0</v>
      </c>
    </row>
    <row r="82" spans="1:7" ht="13.5" hidden="1" thickBot="1" x14ac:dyDescent="0.25">
      <c r="A82" s="276"/>
      <c r="B82" s="275"/>
      <c r="C82" s="269"/>
      <c r="D82" s="36"/>
      <c r="E82" s="14">
        <v>0</v>
      </c>
      <c r="F82" s="14">
        <v>0</v>
      </c>
      <c r="G82" s="14">
        <v>0</v>
      </c>
    </row>
    <row r="83" spans="1:7" ht="13.5" thickBot="1" x14ac:dyDescent="0.25">
      <c r="A83" s="251"/>
      <c r="B83" s="22" t="s">
        <v>54</v>
      </c>
      <c r="C83" s="252">
        <f>C13+C14+C15+C16+C17+C18+C19+C20+C21+C22+C23+C24+C25+C26+C27+C28+C29+C30+C31+C32+C33+C34+C35+C36+C37+C38+C39+C40+C41+C42+C43+C44+C45+C46+C47+C48+C49+C50+C51+C52+C53+C54+C55+C56+C57+C58+C59+C60+C61+C62+C63+C64+C65+C66+C67+C68+C69+C70+C71+C72+C73+C74+C75+C76+C77+C78+C79+C80</f>
        <v>213538282</v>
      </c>
      <c r="D83" s="252">
        <f t="shared" ref="D83" si="4">D13+D14+D15+D16+D17+D18+D19+D20+D21+D22+D23+D24+D25+D26+D27+D28+D29+D30+D31+D32+D33+D34+D35+D36+D37+D38+D39+D40+D41+D42+D43+D44+D45+D46+D47+D48+D49+D50+D51+D52+D53+D54+D55+D56+D57+D58+D59+D60+D61+D62+D63+D64+D65+D66+D67+D68+D69+D70+D71+D72+D73+D74+D75+D76+D77+D78+D79+D80</f>
        <v>229909652</v>
      </c>
      <c r="E83" s="252">
        <f>SUM(E13:E82)</f>
        <v>49444362.269999996</v>
      </c>
      <c r="F83" s="266">
        <f t="shared" ref="F83" si="5">E83/C83*100</f>
        <v>23.154800069994007</v>
      </c>
      <c r="G83" s="267">
        <f t="shared" ref="G83" si="6">E83/D83*100</f>
        <v>21.505996742581296</v>
      </c>
    </row>
    <row r="84" spans="1:7" ht="38.25" hidden="1" x14ac:dyDescent="0.2">
      <c r="A84" s="263" t="s">
        <v>213</v>
      </c>
      <c r="B84" s="274" t="s">
        <v>184</v>
      </c>
      <c r="C84" s="273">
        <v>0</v>
      </c>
      <c r="D84" s="265">
        <v>0</v>
      </c>
      <c r="E84" s="265">
        <v>0</v>
      </c>
      <c r="F84" s="249" t="e">
        <f t="shared" ref="F84:F87" si="7">E84/C84*100</f>
        <v>#DIV/0!</v>
      </c>
      <c r="G84" s="250" t="e">
        <f t="shared" ref="G84:G87" si="8">E84/D84*100</f>
        <v>#DIV/0!</v>
      </c>
    </row>
    <row r="85" spans="1:7" ht="13.5" hidden="1" customHeight="1" x14ac:dyDescent="0.2">
      <c r="A85" s="229" t="s">
        <v>214</v>
      </c>
      <c r="B85" s="13" t="s">
        <v>185</v>
      </c>
      <c r="C85" s="11">
        <v>0</v>
      </c>
      <c r="D85" s="14">
        <v>0</v>
      </c>
      <c r="E85" s="14">
        <v>0</v>
      </c>
      <c r="F85" s="266">
        <v>0</v>
      </c>
      <c r="G85" s="228" t="e">
        <f t="shared" si="8"/>
        <v>#DIV/0!</v>
      </c>
    </row>
    <row r="86" spans="1:7" ht="39" thickBot="1" x14ac:dyDescent="0.25">
      <c r="A86" s="246" t="s">
        <v>215</v>
      </c>
      <c r="B86" s="247" t="s">
        <v>186</v>
      </c>
      <c r="C86" s="269">
        <v>0</v>
      </c>
      <c r="D86" s="36">
        <v>440000</v>
      </c>
      <c r="E86" s="36">
        <v>440000</v>
      </c>
      <c r="F86" s="266">
        <v>0</v>
      </c>
      <c r="G86" s="262">
        <f t="shared" si="8"/>
        <v>100</v>
      </c>
    </row>
    <row r="87" spans="1:7" ht="13.5" thickBot="1" x14ac:dyDescent="0.25">
      <c r="A87" s="251"/>
      <c r="B87" s="22" t="s">
        <v>55</v>
      </c>
      <c r="C87" s="261">
        <f>C83+C84+C85+C86</f>
        <v>213538282</v>
      </c>
      <c r="D87" s="261">
        <f t="shared" ref="D87:E87" si="9">D83+D84+D85+D86</f>
        <v>230349652</v>
      </c>
      <c r="E87" s="261">
        <f t="shared" si="9"/>
        <v>49884362.269999996</v>
      </c>
      <c r="F87" s="253">
        <f t="shared" si="7"/>
        <v>23.360852116436899</v>
      </c>
      <c r="G87" s="254">
        <f t="shared" si="8"/>
        <v>21.655931249247121</v>
      </c>
    </row>
    <row r="88" spans="1:7" s="21" customFormat="1" ht="19.899999999999999" customHeight="1" thickBot="1" x14ac:dyDescent="0.25">
      <c r="A88" s="630" t="s">
        <v>3</v>
      </c>
      <c r="B88" s="631"/>
      <c r="C88" s="631"/>
      <c r="D88" s="631"/>
      <c r="E88" s="631"/>
      <c r="F88" s="631"/>
      <c r="G88" s="632"/>
    </row>
    <row r="89" spans="1:7" ht="25.9" customHeight="1" thickBot="1" x14ac:dyDescent="0.25">
      <c r="A89" s="633" t="s">
        <v>80</v>
      </c>
      <c r="B89" s="634"/>
      <c r="C89" s="634"/>
      <c r="D89" s="634"/>
      <c r="E89" s="634"/>
      <c r="F89" s="634"/>
      <c r="G89" s="635"/>
    </row>
    <row r="90" spans="1:7" ht="63.75" hidden="1" x14ac:dyDescent="0.2">
      <c r="A90" s="263" t="s">
        <v>190</v>
      </c>
      <c r="B90" s="274" t="s">
        <v>229</v>
      </c>
      <c r="C90" s="273">
        <v>0</v>
      </c>
      <c r="D90" s="265"/>
      <c r="E90" s="265"/>
      <c r="F90" s="266">
        <v>0</v>
      </c>
      <c r="G90" s="226" t="e">
        <f t="shared" ref="G90:G140" si="10">E90/D90*100</f>
        <v>#DIV/0!</v>
      </c>
    </row>
    <row r="91" spans="1:7" ht="30" customHeight="1" x14ac:dyDescent="0.2">
      <c r="A91" s="229" t="s">
        <v>399</v>
      </c>
      <c r="B91" s="224" t="s">
        <v>490</v>
      </c>
      <c r="C91" s="11">
        <v>0</v>
      </c>
      <c r="D91" s="14">
        <v>40000</v>
      </c>
      <c r="E91" s="14">
        <v>0</v>
      </c>
      <c r="F91" s="266">
        <v>0</v>
      </c>
      <c r="G91" s="226">
        <f t="shared" si="10"/>
        <v>0</v>
      </c>
    </row>
    <row r="92" spans="1:7" ht="36.75" hidden="1" customHeight="1" x14ac:dyDescent="0.2">
      <c r="A92" s="229" t="s">
        <v>123</v>
      </c>
      <c r="B92" s="13" t="s">
        <v>219</v>
      </c>
      <c r="C92" s="11">
        <v>0</v>
      </c>
      <c r="D92" s="14"/>
      <c r="E92" s="14"/>
      <c r="F92" s="266">
        <v>0</v>
      </c>
      <c r="G92" s="226" t="e">
        <f t="shared" si="10"/>
        <v>#DIV/0!</v>
      </c>
    </row>
    <row r="93" spans="1:7" ht="25.5" hidden="1" x14ac:dyDescent="0.2">
      <c r="A93" s="229" t="s">
        <v>403</v>
      </c>
      <c r="B93" s="214" t="s">
        <v>402</v>
      </c>
      <c r="C93" s="11">
        <v>0</v>
      </c>
      <c r="D93" s="14"/>
      <c r="E93" s="14"/>
      <c r="F93" s="266">
        <v>0</v>
      </c>
      <c r="G93" s="226" t="e">
        <f t="shared" si="10"/>
        <v>#DIV/0!</v>
      </c>
    </row>
    <row r="94" spans="1:7" ht="25.5" hidden="1" x14ac:dyDescent="0.2">
      <c r="A94" s="229" t="s">
        <v>445</v>
      </c>
      <c r="B94" s="222" t="s">
        <v>440</v>
      </c>
      <c r="C94" s="11">
        <v>0</v>
      </c>
      <c r="D94" s="14"/>
      <c r="E94" s="14"/>
      <c r="F94" s="266">
        <v>0</v>
      </c>
      <c r="G94" s="226" t="e">
        <f t="shared" si="10"/>
        <v>#DIV/0!</v>
      </c>
    </row>
    <row r="95" spans="1:7" ht="51" hidden="1" x14ac:dyDescent="0.2">
      <c r="A95" s="229" t="s">
        <v>192</v>
      </c>
      <c r="B95" s="216" t="s">
        <v>220</v>
      </c>
      <c r="C95" s="11">
        <v>0</v>
      </c>
      <c r="D95" s="14"/>
      <c r="E95" s="14"/>
      <c r="F95" s="266">
        <v>0</v>
      </c>
      <c r="G95" s="226" t="e">
        <f t="shared" si="10"/>
        <v>#DIV/0!</v>
      </c>
    </row>
    <row r="96" spans="1:7" ht="76.5" hidden="1" x14ac:dyDescent="0.2">
      <c r="A96" s="229" t="s">
        <v>451</v>
      </c>
      <c r="B96" s="216" t="s">
        <v>452</v>
      </c>
      <c r="C96" s="11">
        <v>0</v>
      </c>
      <c r="D96" s="14"/>
      <c r="E96" s="14"/>
      <c r="F96" s="266">
        <v>0</v>
      </c>
      <c r="G96" s="226" t="e">
        <f t="shared" si="10"/>
        <v>#DIV/0!</v>
      </c>
    </row>
    <row r="97" spans="1:7" ht="25.5" hidden="1" x14ac:dyDescent="0.2">
      <c r="A97" s="229" t="s">
        <v>193</v>
      </c>
      <c r="B97" s="216" t="s">
        <v>221</v>
      </c>
      <c r="C97" s="11"/>
      <c r="D97" s="14"/>
      <c r="E97" s="14"/>
      <c r="F97" s="266">
        <v>0</v>
      </c>
      <c r="G97" s="226" t="e">
        <f t="shared" si="10"/>
        <v>#DIV/0!</v>
      </c>
    </row>
    <row r="98" spans="1:7" hidden="1" x14ac:dyDescent="0.2">
      <c r="A98" s="229" t="s">
        <v>194</v>
      </c>
      <c r="B98" s="216" t="s">
        <v>222</v>
      </c>
      <c r="C98" s="11"/>
      <c r="D98" s="14"/>
      <c r="E98" s="14"/>
      <c r="F98" s="266">
        <v>0</v>
      </c>
      <c r="G98" s="226" t="e">
        <f t="shared" si="10"/>
        <v>#DIV/0!</v>
      </c>
    </row>
    <row r="99" spans="1:7" ht="51" hidden="1" x14ac:dyDescent="0.2">
      <c r="A99" s="229" t="s">
        <v>460</v>
      </c>
      <c r="B99" s="216" t="s">
        <v>461</v>
      </c>
      <c r="C99" s="11">
        <v>0</v>
      </c>
      <c r="D99" s="14"/>
      <c r="E99" s="14"/>
      <c r="F99" s="266">
        <v>0</v>
      </c>
      <c r="G99" s="226" t="e">
        <f t="shared" si="10"/>
        <v>#DIV/0!</v>
      </c>
    </row>
    <row r="100" spans="1:7" ht="51" hidden="1" x14ac:dyDescent="0.2">
      <c r="A100" s="229" t="s">
        <v>626</v>
      </c>
      <c r="B100" s="223" t="s">
        <v>628</v>
      </c>
      <c r="C100" s="11">
        <v>0</v>
      </c>
      <c r="D100" s="14"/>
      <c r="E100" s="14"/>
      <c r="F100" s="266">
        <v>0</v>
      </c>
      <c r="G100" s="226" t="e">
        <f t="shared" si="10"/>
        <v>#DIV/0!</v>
      </c>
    </row>
    <row r="101" spans="1:7" ht="25.5" hidden="1" x14ac:dyDescent="0.2">
      <c r="A101" s="229" t="s">
        <v>195</v>
      </c>
      <c r="B101" s="216" t="s">
        <v>223</v>
      </c>
      <c r="C101" s="11"/>
      <c r="D101" s="14"/>
      <c r="E101" s="14"/>
      <c r="F101" s="266">
        <v>0</v>
      </c>
      <c r="G101" s="226" t="e">
        <f t="shared" si="10"/>
        <v>#DIV/0!</v>
      </c>
    </row>
    <row r="102" spans="1:7" hidden="1" x14ac:dyDescent="0.2">
      <c r="A102" s="229" t="s">
        <v>200</v>
      </c>
      <c r="B102" s="216" t="s">
        <v>230</v>
      </c>
      <c r="C102" s="11"/>
      <c r="D102" s="14"/>
      <c r="E102" s="14"/>
      <c r="F102" s="266">
        <v>0</v>
      </c>
      <c r="G102" s="226" t="e">
        <f t="shared" si="10"/>
        <v>#DIV/0!</v>
      </c>
    </row>
    <row r="103" spans="1:7" ht="51" hidden="1" x14ac:dyDescent="0.2">
      <c r="A103" s="229" t="s">
        <v>413</v>
      </c>
      <c r="B103" s="214" t="s">
        <v>437</v>
      </c>
      <c r="C103" s="11"/>
      <c r="D103" s="14"/>
      <c r="E103" s="14"/>
      <c r="F103" s="266">
        <v>0</v>
      </c>
      <c r="G103" s="226" t="e">
        <f t="shared" si="10"/>
        <v>#DIV/0!</v>
      </c>
    </row>
    <row r="104" spans="1:7" ht="28.5" customHeight="1" x14ac:dyDescent="0.2">
      <c r="A104" s="225" t="s">
        <v>403</v>
      </c>
      <c r="B104" s="545" t="s">
        <v>831</v>
      </c>
      <c r="C104" s="11">
        <v>0</v>
      </c>
      <c r="D104" s="14">
        <v>30000</v>
      </c>
      <c r="E104" s="14">
        <v>0</v>
      </c>
      <c r="F104" s="266">
        <v>0</v>
      </c>
      <c r="G104" s="226">
        <f t="shared" si="10"/>
        <v>0</v>
      </c>
    </row>
    <row r="105" spans="1:7" ht="38.25" hidden="1" x14ac:dyDescent="0.2">
      <c r="A105" s="225" t="s">
        <v>405</v>
      </c>
      <c r="B105" s="222" t="s">
        <v>441</v>
      </c>
      <c r="C105" s="11">
        <v>0</v>
      </c>
      <c r="D105" s="14"/>
      <c r="E105" s="14"/>
      <c r="F105" s="266">
        <v>0</v>
      </c>
      <c r="G105" s="226" t="e">
        <f t="shared" si="10"/>
        <v>#DIV/0!</v>
      </c>
    </row>
    <row r="106" spans="1:7" ht="25.5" hidden="1" x14ac:dyDescent="0.2">
      <c r="A106" s="225" t="s">
        <v>408</v>
      </c>
      <c r="B106" s="224" t="s">
        <v>332</v>
      </c>
      <c r="C106" s="11">
        <v>0</v>
      </c>
      <c r="D106" s="14"/>
      <c r="E106" s="14"/>
      <c r="F106" s="266">
        <v>0</v>
      </c>
      <c r="G106" s="226" t="e">
        <f t="shared" si="10"/>
        <v>#DIV/0!</v>
      </c>
    </row>
    <row r="107" spans="1:7" ht="64.5" customHeight="1" x14ac:dyDescent="0.2">
      <c r="A107" s="225" t="s">
        <v>850</v>
      </c>
      <c r="B107" s="322" t="s">
        <v>852</v>
      </c>
      <c r="C107" s="11">
        <v>0</v>
      </c>
      <c r="D107" s="14">
        <v>112712</v>
      </c>
      <c r="E107" s="14">
        <v>0</v>
      </c>
      <c r="F107" s="266">
        <v>0</v>
      </c>
      <c r="G107" s="226">
        <f t="shared" si="10"/>
        <v>0</v>
      </c>
    </row>
    <row r="108" spans="1:7" ht="66" customHeight="1" x14ac:dyDescent="0.2">
      <c r="A108" s="225" t="s">
        <v>851</v>
      </c>
      <c r="B108" s="322" t="s">
        <v>853</v>
      </c>
      <c r="C108" s="11">
        <v>0</v>
      </c>
      <c r="D108" s="14">
        <v>1014400</v>
      </c>
      <c r="E108" s="14">
        <v>0</v>
      </c>
      <c r="F108" s="266">
        <v>0</v>
      </c>
      <c r="G108" s="226">
        <f t="shared" si="10"/>
        <v>0</v>
      </c>
    </row>
    <row r="109" spans="1:7" ht="78.75" customHeight="1" x14ac:dyDescent="0.2">
      <c r="A109" s="229" t="s">
        <v>770</v>
      </c>
      <c r="B109" s="321" t="s">
        <v>771</v>
      </c>
      <c r="C109" s="11">
        <v>0</v>
      </c>
      <c r="D109" s="14">
        <v>98805</v>
      </c>
      <c r="E109" s="14">
        <v>4555</v>
      </c>
      <c r="F109" s="266">
        <v>0</v>
      </c>
      <c r="G109" s="226">
        <f t="shared" si="10"/>
        <v>4.6100905824604013</v>
      </c>
    </row>
    <row r="110" spans="1:7" ht="64.5" customHeight="1" x14ac:dyDescent="0.2">
      <c r="A110" s="229" t="s">
        <v>762</v>
      </c>
      <c r="B110" s="322" t="s">
        <v>763</v>
      </c>
      <c r="C110" s="11">
        <v>0</v>
      </c>
      <c r="D110" s="14">
        <v>1269793.33</v>
      </c>
      <c r="E110" s="14">
        <v>239400</v>
      </c>
      <c r="F110" s="266">
        <v>0</v>
      </c>
      <c r="G110" s="226">
        <f t="shared" si="10"/>
        <v>18.853461767672066</v>
      </c>
    </row>
    <row r="111" spans="1:7" ht="39.75" customHeight="1" x14ac:dyDescent="0.2">
      <c r="A111" s="229" t="s">
        <v>759</v>
      </c>
      <c r="B111" s="322" t="s">
        <v>760</v>
      </c>
      <c r="C111" s="11">
        <v>0</v>
      </c>
      <c r="D111" s="14">
        <v>1387900</v>
      </c>
      <c r="E111" s="14">
        <v>558662.53</v>
      </c>
      <c r="F111" s="266">
        <v>0</v>
      </c>
      <c r="G111" s="226">
        <f t="shared" si="10"/>
        <v>40.252361841631249</v>
      </c>
    </row>
    <row r="112" spans="1:7" ht="25.5" hidden="1" x14ac:dyDescent="0.2">
      <c r="A112" s="229" t="s">
        <v>414</v>
      </c>
      <c r="B112" s="323" t="s">
        <v>421</v>
      </c>
      <c r="C112" s="11">
        <v>0</v>
      </c>
      <c r="D112" s="14"/>
      <c r="E112" s="14"/>
      <c r="F112" s="266">
        <v>0</v>
      </c>
      <c r="G112" s="226" t="e">
        <f t="shared" si="10"/>
        <v>#DIV/0!</v>
      </c>
    </row>
    <row r="113" spans="1:7" ht="38.25" x14ac:dyDescent="0.2">
      <c r="A113" s="229" t="s">
        <v>415</v>
      </c>
      <c r="B113" s="550" t="s">
        <v>854</v>
      </c>
      <c r="C113" s="11">
        <v>0</v>
      </c>
      <c r="D113" s="14">
        <v>258720</v>
      </c>
      <c r="E113" s="14">
        <v>0</v>
      </c>
      <c r="F113" s="266">
        <v>0</v>
      </c>
      <c r="G113" s="226">
        <f t="shared" si="10"/>
        <v>0</v>
      </c>
    </row>
    <row r="114" spans="1:7" ht="293.25" hidden="1" x14ac:dyDescent="0.2">
      <c r="A114" s="229" t="s">
        <v>754</v>
      </c>
      <c r="B114" s="297" t="s">
        <v>783</v>
      </c>
      <c r="C114" s="11">
        <v>0</v>
      </c>
      <c r="D114" s="14"/>
      <c r="E114" s="14"/>
      <c r="F114" s="266">
        <v>0</v>
      </c>
      <c r="G114" s="226" t="e">
        <f t="shared" si="10"/>
        <v>#DIV/0!</v>
      </c>
    </row>
    <row r="115" spans="1:7" ht="38.25" hidden="1" x14ac:dyDescent="0.2">
      <c r="A115" s="229" t="s">
        <v>125</v>
      </c>
      <c r="B115" s="222" t="s">
        <v>603</v>
      </c>
      <c r="C115" s="11">
        <v>0</v>
      </c>
      <c r="D115" s="14"/>
      <c r="E115" s="14"/>
      <c r="F115" s="266">
        <v>0</v>
      </c>
      <c r="G115" s="226" t="e">
        <f t="shared" si="10"/>
        <v>#DIV/0!</v>
      </c>
    </row>
    <row r="116" spans="1:7" ht="25.5" hidden="1" x14ac:dyDescent="0.2">
      <c r="A116" s="229" t="s">
        <v>203</v>
      </c>
      <c r="B116" s="214" t="s">
        <v>324</v>
      </c>
      <c r="C116" s="11">
        <v>0</v>
      </c>
      <c r="D116" s="14"/>
      <c r="E116" s="14"/>
      <c r="F116" s="266">
        <v>0</v>
      </c>
      <c r="G116" s="226" t="e">
        <f t="shared" si="10"/>
        <v>#DIV/0!</v>
      </c>
    </row>
    <row r="117" spans="1:7" ht="51" hidden="1" x14ac:dyDescent="0.2">
      <c r="A117" s="229" t="s">
        <v>205</v>
      </c>
      <c r="B117" s="324" t="s">
        <v>326</v>
      </c>
      <c r="C117" s="11">
        <v>0</v>
      </c>
      <c r="D117" s="14"/>
      <c r="E117" s="14"/>
      <c r="F117" s="266">
        <v>0</v>
      </c>
      <c r="G117" s="226" t="e">
        <f t="shared" si="10"/>
        <v>#DIV/0!</v>
      </c>
    </row>
    <row r="118" spans="1:7" hidden="1" x14ac:dyDescent="0.2">
      <c r="A118" s="229" t="s">
        <v>128</v>
      </c>
      <c r="B118" s="215" t="s">
        <v>231</v>
      </c>
      <c r="C118" s="11">
        <v>0</v>
      </c>
      <c r="D118" s="14"/>
      <c r="E118" s="14"/>
      <c r="F118" s="266">
        <v>0</v>
      </c>
      <c r="G118" s="226" t="e">
        <f t="shared" si="10"/>
        <v>#DIV/0!</v>
      </c>
    </row>
    <row r="119" spans="1:7" ht="25.5" hidden="1" x14ac:dyDescent="0.2">
      <c r="A119" s="229" t="s">
        <v>207</v>
      </c>
      <c r="B119" s="214" t="s">
        <v>327</v>
      </c>
      <c r="C119" s="11">
        <v>0</v>
      </c>
      <c r="D119" s="14"/>
      <c r="E119" s="14"/>
      <c r="F119" s="266">
        <v>0</v>
      </c>
      <c r="G119" s="226" t="e">
        <f t="shared" si="10"/>
        <v>#DIV/0!</v>
      </c>
    </row>
    <row r="120" spans="1:7" ht="76.5" hidden="1" x14ac:dyDescent="0.2">
      <c r="A120" s="229" t="s">
        <v>370</v>
      </c>
      <c r="B120" s="38" t="s">
        <v>371</v>
      </c>
      <c r="C120" s="11">
        <v>0</v>
      </c>
      <c r="D120" s="14"/>
      <c r="E120" s="14"/>
      <c r="F120" s="266">
        <v>0</v>
      </c>
      <c r="G120" s="226" t="e">
        <f t="shared" si="10"/>
        <v>#DIV/0!</v>
      </c>
    </row>
    <row r="121" spans="1:7" hidden="1" x14ac:dyDescent="0.2">
      <c r="A121" s="229" t="s">
        <v>208</v>
      </c>
      <c r="B121" s="216" t="s">
        <v>227</v>
      </c>
      <c r="C121" s="11">
        <v>0</v>
      </c>
      <c r="D121" s="14"/>
      <c r="E121" s="14"/>
      <c r="F121" s="266">
        <v>0</v>
      </c>
      <c r="G121" s="226" t="e">
        <f t="shared" si="10"/>
        <v>#DIV/0!</v>
      </c>
    </row>
    <row r="122" spans="1:7" ht="25.5" hidden="1" x14ac:dyDescent="0.2">
      <c r="A122" s="229" t="s">
        <v>262</v>
      </c>
      <c r="B122" s="216" t="s">
        <v>263</v>
      </c>
      <c r="C122" s="11"/>
      <c r="D122" s="14"/>
      <c r="E122" s="14"/>
      <c r="F122" s="266">
        <v>0</v>
      </c>
      <c r="G122" s="226" t="e">
        <f t="shared" si="10"/>
        <v>#DIV/0!</v>
      </c>
    </row>
    <row r="123" spans="1:7" hidden="1" x14ac:dyDescent="0.2">
      <c r="A123" s="229" t="s">
        <v>246</v>
      </c>
      <c r="B123" s="216" t="s">
        <v>247</v>
      </c>
      <c r="C123" s="11">
        <v>0</v>
      </c>
      <c r="D123" s="14"/>
      <c r="E123" s="14"/>
      <c r="F123" s="266">
        <v>0</v>
      </c>
      <c r="G123" s="226" t="e">
        <f t="shared" si="10"/>
        <v>#DIV/0!</v>
      </c>
    </row>
    <row r="124" spans="1:7" ht="34.5" hidden="1" customHeight="1" x14ac:dyDescent="0.2">
      <c r="A124" s="229" t="s">
        <v>632</v>
      </c>
      <c r="B124" s="216" t="s">
        <v>633</v>
      </c>
      <c r="C124" s="11"/>
      <c r="D124" s="14"/>
      <c r="E124" s="14"/>
      <c r="F124" s="266">
        <v>0</v>
      </c>
      <c r="G124" s="226" t="e">
        <f t="shared" si="10"/>
        <v>#DIV/0!</v>
      </c>
    </row>
    <row r="125" spans="1:7" ht="25.5" x14ac:dyDescent="0.2">
      <c r="A125" s="229" t="s">
        <v>250</v>
      </c>
      <c r="B125" s="216" t="s">
        <v>438</v>
      </c>
      <c r="C125" s="11">
        <v>0</v>
      </c>
      <c r="D125" s="14">
        <v>133211</v>
      </c>
      <c r="E125" s="14"/>
      <c r="F125" s="266">
        <v>0</v>
      </c>
      <c r="G125" s="226">
        <f t="shared" si="10"/>
        <v>0</v>
      </c>
    </row>
    <row r="126" spans="1:7" ht="25.5" x14ac:dyDescent="0.2">
      <c r="A126" s="229" t="s">
        <v>216</v>
      </c>
      <c r="B126" s="214" t="s">
        <v>232</v>
      </c>
      <c r="C126" s="11">
        <v>0</v>
      </c>
      <c r="D126" s="14">
        <v>78000</v>
      </c>
      <c r="E126" s="14">
        <v>0</v>
      </c>
      <c r="F126" s="266">
        <v>0</v>
      </c>
      <c r="G126" s="226">
        <f t="shared" si="10"/>
        <v>0</v>
      </c>
    </row>
    <row r="127" spans="1:7" ht="38.25" hidden="1" x14ac:dyDescent="0.2">
      <c r="A127" s="229" t="s">
        <v>248</v>
      </c>
      <c r="B127" s="216" t="s">
        <v>249</v>
      </c>
      <c r="C127" s="11"/>
      <c r="D127" s="14"/>
      <c r="E127" s="14"/>
      <c r="F127" s="266">
        <v>0</v>
      </c>
      <c r="G127" s="226" t="e">
        <f t="shared" si="10"/>
        <v>#DIV/0!</v>
      </c>
    </row>
    <row r="128" spans="1:7" ht="38.25" hidden="1" x14ac:dyDescent="0.2">
      <c r="A128" s="229" t="s">
        <v>217</v>
      </c>
      <c r="B128" s="214" t="s">
        <v>233</v>
      </c>
      <c r="C128" s="11">
        <v>0</v>
      </c>
      <c r="D128" s="14"/>
      <c r="E128" s="14"/>
      <c r="F128" s="266">
        <v>0</v>
      </c>
      <c r="G128" s="226" t="e">
        <f t="shared" si="10"/>
        <v>#DIV/0!</v>
      </c>
    </row>
    <row r="129" spans="1:7" ht="23.25" customHeight="1" x14ac:dyDescent="0.2">
      <c r="A129" s="229" t="s">
        <v>726</v>
      </c>
      <c r="B129" s="325" t="s">
        <v>784</v>
      </c>
      <c r="C129" s="11">
        <v>0</v>
      </c>
      <c r="D129" s="14">
        <v>62356809</v>
      </c>
      <c r="E129" s="14">
        <v>0</v>
      </c>
      <c r="F129" s="266">
        <v>0</v>
      </c>
      <c r="G129" s="226">
        <f t="shared" si="10"/>
        <v>0</v>
      </c>
    </row>
    <row r="130" spans="1:7" ht="38.25" hidden="1" x14ac:dyDescent="0.2">
      <c r="A130" s="229" t="s">
        <v>209</v>
      </c>
      <c r="B130" s="216" t="s">
        <v>228</v>
      </c>
      <c r="C130" s="11">
        <v>0</v>
      </c>
      <c r="D130" s="14"/>
      <c r="E130" s="14"/>
      <c r="F130" s="266" t="e">
        <f t="shared" ref="F130:F139" si="11">E130/C130*100</f>
        <v>#DIV/0!</v>
      </c>
      <c r="G130" s="226" t="e">
        <f t="shared" si="10"/>
        <v>#DIV/0!</v>
      </c>
    </row>
    <row r="131" spans="1:7" ht="25.5" x14ac:dyDescent="0.2">
      <c r="A131" s="229" t="s">
        <v>355</v>
      </c>
      <c r="B131" s="38" t="s">
        <v>439</v>
      </c>
      <c r="C131" s="11">
        <v>50000</v>
      </c>
      <c r="D131" s="14">
        <v>73000</v>
      </c>
      <c r="E131" s="14">
        <v>23000</v>
      </c>
      <c r="F131" s="266">
        <f t="shared" si="11"/>
        <v>46</v>
      </c>
      <c r="G131" s="226">
        <f t="shared" si="10"/>
        <v>31.506849315068493</v>
      </c>
    </row>
    <row r="132" spans="1:7" ht="43.5" customHeight="1" x14ac:dyDescent="0.2">
      <c r="A132" s="229" t="s">
        <v>356</v>
      </c>
      <c r="B132" s="38" t="s">
        <v>357</v>
      </c>
      <c r="C132" s="11">
        <v>50000</v>
      </c>
      <c r="D132" s="14">
        <v>50000</v>
      </c>
      <c r="E132" s="14">
        <v>0</v>
      </c>
      <c r="F132" s="266">
        <f t="shared" si="11"/>
        <v>0</v>
      </c>
      <c r="G132" s="226">
        <f t="shared" si="10"/>
        <v>0</v>
      </c>
    </row>
    <row r="133" spans="1:7" ht="25.5" x14ac:dyDescent="0.2">
      <c r="A133" s="229" t="s">
        <v>362</v>
      </c>
      <c r="B133" s="324" t="s">
        <v>363</v>
      </c>
      <c r="C133" s="11">
        <v>0</v>
      </c>
      <c r="D133" s="14">
        <v>53000</v>
      </c>
      <c r="E133" s="14">
        <v>0</v>
      </c>
      <c r="F133" s="266">
        <v>0</v>
      </c>
      <c r="G133" s="226">
        <f t="shared" si="10"/>
        <v>0</v>
      </c>
    </row>
    <row r="134" spans="1:7" hidden="1" x14ac:dyDescent="0.2">
      <c r="A134" s="229" t="s">
        <v>643</v>
      </c>
      <c r="B134" s="326" t="s">
        <v>644</v>
      </c>
      <c r="C134" s="11">
        <v>0</v>
      </c>
      <c r="D134" s="14"/>
      <c r="E134" s="14"/>
      <c r="F134" s="266">
        <v>0</v>
      </c>
      <c r="G134" s="226" t="e">
        <f t="shared" si="10"/>
        <v>#DIV/0!</v>
      </c>
    </row>
    <row r="135" spans="1:7" ht="25.5" hidden="1" x14ac:dyDescent="0.2">
      <c r="A135" s="229" t="s">
        <v>362</v>
      </c>
      <c r="B135" s="38" t="s">
        <v>363</v>
      </c>
      <c r="C135" s="11">
        <v>0</v>
      </c>
      <c r="D135" s="14"/>
      <c r="E135" s="14"/>
      <c r="F135" s="266" t="e">
        <f t="shared" si="11"/>
        <v>#DIV/0!</v>
      </c>
      <c r="G135" s="226" t="e">
        <f t="shared" si="10"/>
        <v>#DIV/0!</v>
      </c>
    </row>
    <row r="136" spans="1:7" ht="19.5" customHeight="1" x14ac:dyDescent="0.2">
      <c r="A136" s="229" t="s">
        <v>218</v>
      </c>
      <c r="B136" s="214" t="s">
        <v>234</v>
      </c>
      <c r="C136" s="11">
        <v>80000</v>
      </c>
      <c r="D136" s="14">
        <v>197982.98</v>
      </c>
      <c r="E136" s="14">
        <v>0</v>
      </c>
      <c r="F136" s="266">
        <f t="shared" si="11"/>
        <v>0</v>
      </c>
      <c r="G136" s="226">
        <f t="shared" si="10"/>
        <v>0</v>
      </c>
    </row>
    <row r="137" spans="1:7" ht="25.5" hidden="1" x14ac:dyDescent="0.2">
      <c r="A137" s="229" t="s">
        <v>682</v>
      </c>
      <c r="B137" s="216" t="s">
        <v>785</v>
      </c>
      <c r="C137" s="11">
        <v>0</v>
      </c>
      <c r="D137" s="14"/>
      <c r="E137" s="14"/>
      <c r="F137" s="266" t="e">
        <f t="shared" si="11"/>
        <v>#DIV/0!</v>
      </c>
      <c r="G137" s="226" t="e">
        <f t="shared" si="10"/>
        <v>#DIV/0!</v>
      </c>
    </row>
    <row r="138" spans="1:7" ht="25.5" hidden="1" x14ac:dyDescent="0.2">
      <c r="A138" s="229" t="s">
        <v>701</v>
      </c>
      <c r="B138" s="13" t="s">
        <v>702</v>
      </c>
      <c r="C138" s="11">
        <v>0</v>
      </c>
      <c r="D138" s="14"/>
      <c r="E138" s="14"/>
      <c r="F138" s="266" t="e">
        <f t="shared" si="11"/>
        <v>#DIV/0!</v>
      </c>
      <c r="G138" s="226" t="e">
        <f t="shared" si="10"/>
        <v>#DIV/0!</v>
      </c>
    </row>
    <row r="139" spans="1:7" hidden="1" x14ac:dyDescent="0.2">
      <c r="A139" s="229" t="s">
        <v>214</v>
      </c>
      <c r="B139" s="214" t="s">
        <v>235</v>
      </c>
      <c r="C139" s="11">
        <v>0</v>
      </c>
      <c r="D139" s="14"/>
      <c r="E139" s="14"/>
      <c r="F139" s="266" t="e">
        <f t="shared" si="11"/>
        <v>#DIV/0!</v>
      </c>
      <c r="G139" s="226" t="e">
        <f t="shared" si="10"/>
        <v>#DIV/0!</v>
      </c>
    </row>
    <row r="140" spans="1:7" ht="39" thickBot="1" x14ac:dyDescent="0.25">
      <c r="A140" s="246" t="s">
        <v>215</v>
      </c>
      <c r="B140" s="268" t="s">
        <v>236</v>
      </c>
      <c r="C140" s="269">
        <v>0</v>
      </c>
      <c r="D140" s="36">
        <v>610000</v>
      </c>
      <c r="E140" s="36">
        <v>160000</v>
      </c>
      <c r="F140" s="266">
        <v>0</v>
      </c>
      <c r="G140" s="226">
        <f t="shared" si="10"/>
        <v>26.229508196721312</v>
      </c>
    </row>
    <row r="141" spans="1:7" ht="13.5" thickBot="1" x14ac:dyDescent="0.25">
      <c r="A141" s="251"/>
      <c r="B141" s="270" t="s">
        <v>34</v>
      </c>
      <c r="C141" s="271">
        <f>C90+C91+C92+C93+C96+C97+C99+C100+C98+C101+C102+C103+C104+C105+C106+C107+C108+C109+C110+C111+C112+C113+C114+C115+C116+C117+C118+C119+C120+C121+C122+C123+C124+C125+C126+C127+C128+C129+C130+C131+C132+C133+C134+C135+C136+C137+C138+C139+C140</f>
        <v>180000</v>
      </c>
      <c r="D141" s="271">
        <f t="shared" ref="D141:E141" si="12">D90+D91+D92+D93+D96+D97+D99+D100+D98+D101+D102+D103+D104+D105+D106+D107+D108+D109+D110+D111+D112+D113+D114+D115+D116+D117+D118+D119+D120+D121+D122+D123+D124+D125+D126+D127+D128+D129+D130+D131+D132+D133+D134+D135+D136+D137+D138+D139+D140</f>
        <v>67764333.310000002</v>
      </c>
      <c r="E141" s="271">
        <f t="shared" si="12"/>
        <v>985617.53</v>
      </c>
      <c r="F141" s="253">
        <f>E141/C141*100</f>
        <v>547.56529444444448</v>
      </c>
      <c r="G141" s="254">
        <f>E141/D141*100</f>
        <v>1.4544783101327321</v>
      </c>
    </row>
    <row r="142" spans="1:7" s="19" customFormat="1" ht="13.5" thickBot="1" x14ac:dyDescent="0.25">
      <c r="A142" s="636" t="s">
        <v>79</v>
      </c>
      <c r="B142" s="637"/>
      <c r="C142" s="637"/>
      <c r="D142" s="637"/>
      <c r="E142" s="637"/>
      <c r="F142" s="637"/>
      <c r="G142" s="638"/>
    </row>
    <row r="143" spans="1:7" s="19" customFormat="1" ht="63.75" hidden="1" x14ac:dyDescent="0.2">
      <c r="A143" s="263" t="s">
        <v>190</v>
      </c>
      <c r="B143" s="274" t="s">
        <v>229</v>
      </c>
      <c r="C143" s="273">
        <v>0</v>
      </c>
      <c r="D143" s="265">
        <v>0</v>
      </c>
      <c r="E143" s="265">
        <v>0</v>
      </c>
      <c r="F143" s="266">
        <v>0</v>
      </c>
      <c r="G143" s="267" t="e">
        <f t="shared" ref="G143:G158" si="13">E143/D143*100</f>
        <v>#DIV/0!</v>
      </c>
    </row>
    <row r="144" spans="1:7" x14ac:dyDescent="0.2">
      <c r="A144" s="263" t="s">
        <v>123</v>
      </c>
      <c r="B144" s="272" t="s">
        <v>401</v>
      </c>
      <c r="C144" s="273">
        <v>516492</v>
      </c>
      <c r="D144" s="265">
        <v>616492</v>
      </c>
      <c r="E144" s="265">
        <v>127410.67</v>
      </c>
      <c r="F144" s="266">
        <f t="shared" ref="F144:F158" si="14">E144/C144*100</f>
        <v>24.668469211526993</v>
      </c>
      <c r="G144" s="267">
        <f t="shared" si="13"/>
        <v>20.667043530167465</v>
      </c>
    </row>
    <row r="145" spans="1:7" ht="26.25" customHeight="1" x14ac:dyDescent="0.2">
      <c r="A145" s="229" t="s">
        <v>403</v>
      </c>
      <c r="B145" s="545" t="s">
        <v>831</v>
      </c>
      <c r="C145" s="11">
        <v>89318</v>
      </c>
      <c r="D145" s="14">
        <v>89644.85</v>
      </c>
      <c r="E145" s="14">
        <v>682.8</v>
      </c>
      <c r="F145" s="266">
        <f t="shared" si="14"/>
        <v>0.76445957141897491</v>
      </c>
      <c r="G145" s="267">
        <f t="shared" si="13"/>
        <v>0.761672310233103</v>
      </c>
    </row>
    <row r="146" spans="1:7" ht="35.25" customHeight="1" x14ac:dyDescent="0.2">
      <c r="A146" s="229" t="s">
        <v>767</v>
      </c>
      <c r="B146" s="320" t="s">
        <v>765</v>
      </c>
      <c r="C146" s="11">
        <v>18400</v>
      </c>
      <c r="D146" s="14">
        <v>18400</v>
      </c>
      <c r="E146" s="14">
        <v>0</v>
      </c>
      <c r="F146" s="266">
        <f t="shared" si="14"/>
        <v>0</v>
      </c>
      <c r="G146" s="267">
        <f t="shared" si="13"/>
        <v>0</v>
      </c>
    </row>
    <row r="147" spans="1:7" ht="28.5" customHeight="1" x14ac:dyDescent="0.2">
      <c r="A147" s="229" t="s">
        <v>405</v>
      </c>
      <c r="B147" s="214" t="s">
        <v>441</v>
      </c>
      <c r="C147" s="14">
        <v>32368</v>
      </c>
      <c r="D147" s="14">
        <v>32803</v>
      </c>
      <c r="E147" s="14">
        <v>519.49</v>
      </c>
      <c r="F147" s="266">
        <f t="shared" si="14"/>
        <v>1.6049493326742461</v>
      </c>
      <c r="G147" s="267">
        <f t="shared" si="13"/>
        <v>1.5836661280980397</v>
      </c>
    </row>
    <row r="148" spans="1:7" ht="14.25" customHeight="1" x14ac:dyDescent="0.2">
      <c r="A148" s="229" t="s">
        <v>407</v>
      </c>
      <c r="B148" s="214" t="s">
        <v>764</v>
      </c>
      <c r="C148" s="14">
        <v>90000</v>
      </c>
      <c r="D148" s="14">
        <v>90000</v>
      </c>
      <c r="E148" s="14">
        <v>11673.23</v>
      </c>
      <c r="F148" s="266">
        <f t="shared" si="14"/>
        <v>12.970255555555553</v>
      </c>
      <c r="G148" s="267">
        <f t="shared" si="13"/>
        <v>12.970255555555553</v>
      </c>
    </row>
    <row r="149" spans="1:7" ht="25.5" hidden="1" x14ac:dyDescent="0.2">
      <c r="A149" s="229" t="s">
        <v>408</v>
      </c>
      <c r="B149" s="214" t="s">
        <v>221</v>
      </c>
      <c r="C149" s="14">
        <v>0</v>
      </c>
      <c r="D149" s="14"/>
      <c r="E149" s="14"/>
      <c r="F149" s="266" t="e">
        <f t="shared" si="14"/>
        <v>#DIV/0!</v>
      </c>
      <c r="G149" s="267" t="e">
        <f t="shared" si="13"/>
        <v>#DIV/0!</v>
      </c>
    </row>
    <row r="150" spans="1:7" ht="25.5" hidden="1" x14ac:dyDescent="0.2">
      <c r="A150" s="229" t="s">
        <v>410</v>
      </c>
      <c r="B150" s="224" t="s">
        <v>417</v>
      </c>
      <c r="C150" s="14">
        <v>0</v>
      </c>
      <c r="D150" s="14"/>
      <c r="E150" s="14"/>
      <c r="F150" s="266" t="e">
        <f t="shared" si="14"/>
        <v>#DIV/0!</v>
      </c>
      <c r="G150" s="267" t="e">
        <f t="shared" si="13"/>
        <v>#DIV/0!</v>
      </c>
    </row>
    <row r="151" spans="1:7" ht="51" hidden="1" x14ac:dyDescent="0.2">
      <c r="A151" s="229" t="s">
        <v>261</v>
      </c>
      <c r="B151" s="214" t="s">
        <v>442</v>
      </c>
      <c r="C151" s="14">
        <v>0</v>
      </c>
      <c r="D151" s="14"/>
      <c r="E151" s="14"/>
      <c r="F151" s="266" t="e">
        <f t="shared" si="14"/>
        <v>#DIV/0!</v>
      </c>
      <c r="G151" s="267" t="e">
        <f t="shared" si="13"/>
        <v>#DIV/0!</v>
      </c>
    </row>
    <row r="152" spans="1:7" x14ac:dyDescent="0.2">
      <c r="A152" s="229" t="s">
        <v>200</v>
      </c>
      <c r="B152" s="214" t="s">
        <v>230</v>
      </c>
      <c r="C152" s="14">
        <v>5000</v>
      </c>
      <c r="D152" s="14">
        <v>5000</v>
      </c>
      <c r="E152" s="14">
        <v>0</v>
      </c>
      <c r="F152" s="266">
        <f t="shared" si="14"/>
        <v>0</v>
      </c>
      <c r="G152" s="267">
        <f t="shared" si="13"/>
        <v>0</v>
      </c>
    </row>
    <row r="153" spans="1:7" hidden="1" x14ac:dyDescent="0.2">
      <c r="A153" s="229" t="s">
        <v>351</v>
      </c>
      <c r="B153" s="38" t="s">
        <v>443</v>
      </c>
      <c r="C153" s="14">
        <v>0</v>
      </c>
      <c r="D153" s="14"/>
      <c r="E153" s="14"/>
      <c r="F153" s="266" t="e">
        <f t="shared" si="14"/>
        <v>#DIV/0!</v>
      </c>
      <c r="G153" s="267" t="e">
        <f t="shared" si="13"/>
        <v>#DIV/0!</v>
      </c>
    </row>
    <row r="154" spans="1:7" ht="28.5" customHeight="1" thickBot="1" x14ac:dyDescent="0.25">
      <c r="A154" s="229" t="s">
        <v>125</v>
      </c>
      <c r="B154" s="214" t="s">
        <v>430</v>
      </c>
      <c r="C154" s="14">
        <v>19440</v>
      </c>
      <c r="D154" s="14">
        <v>19440</v>
      </c>
      <c r="E154" s="14">
        <v>0</v>
      </c>
      <c r="F154" s="266">
        <f t="shared" si="14"/>
        <v>0</v>
      </c>
      <c r="G154" s="267">
        <f t="shared" si="13"/>
        <v>0</v>
      </c>
    </row>
    <row r="155" spans="1:7" ht="25.5" hidden="1" x14ac:dyDescent="0.2">
      <c r="A155" s="246" t="s">
        <v>203</v>
      </c>
      <c r="B155" s="214" t="s">
        <v>324</v>
      </c>
      <c r="C155" s="36">
        <v>0</v>
      </c>
      <c r="D155" s="36"/>
      <c r="E155" s="36"/>
      <c r="F155" s="333">
        <v>0</v>
      </c>
      <c r="G155" s="267" t="e">
        <f t="shared" si="13"/>
        <v>#DIV/0!</v>
      </c>
    </row>
    <row r="156" spans="1:7" hidden="1" x14ac:dyDescent="0.2">
      <c r="A156" s="246" t="s">
        <v>128</v>
      </c>
      <c r="B156" s="215" t="s">
        <v>226</v>
      </c>
      <c r="C156" s="36">
        <v>0</v>
      </c>
      <c r="D156" s="36"/>
      <c r="E156" s="36"/>
      <c r="F156" s="248">
        <v>0</v>
      </c>
      <c r="G156" s="267" t="e">
        <f t="shared" ref="G156" si="15">E156/D156*100</f>
        <v>#DIV/0!</v>
      </c>
    </row>
    <row r="157" spans="1:7" ht="26.25" hidden="1" thickBot="1" x14ac:dyDescent="0.25">
      <c r="A157" s="246" t="s">
        <v>353</v>
      </c>
      <c r="B157" s="324" t="s">
        <v>354</v>
      </c>
      <c r="C157" s="36">
        <v>0</v>
      </c>
      <c r="D157" s="36"/>
      <c r="E157" s="36"/>
      <c r="F157" s="248">
        <v>0</v>
      </c>
      <c r="G157" s="267" t="e">
        <f t="shared" si="13"/>
        <v>#DIV/0!</v>
      </c>
    </row>
    <row r="158" spans="1:7" ht="13.5" thickBot="1" x14ac:dyDescent="0.25">
      <c r="A158" s="251"/>
      <c r="B158" s="22" t="s">
        <v>54</v>
      </c>
      <c r="C158" s="261">
        <f>C143+C144+C145+C146+C147+C148+C149+C150+C151+C152+C153+C154+C155+C156+C157</f>
        <v>771018</v>
      </c>
      <c r="D158" s="261">
        <f t="shared" ref="D158:E158" si="16">D143+D144+D145+D146+D147+D148+D149+D150+D151+D152+D153+D154+D155+D156+D157</f>
        <v>871779.85</v>
      </c>
      <c r="E158" s="261">
        <f t="shared" si="16"/>
        <v>140286.19</v>
      </c>
      <c r="F158" s="253">
        <f t="shared" si="14"/>
        <v>18.194930598248028</v>
      </c>
      <c r="G158" s="254">
        <f t="shared" si="13"/>
        <v>16.091928484008893</v>
      </c>
    </row>
    <row r="159" spans="1:7" ht="13.5" thickBot="1" x14ac:dyDescent="0.25">
      <c r="A159" s="639" t="s">
        <v>81</v>
      </c>
      <c r="B159" s="640"/>
      <c r="C159" s="640"/>
      <c r="D159" s="640"/>
      <c r="E159" s="640"/>
      <c r="F159" s="640"/>
      <c r="G159" s="641"/>
    </row>
    <row r="160" spans="1:7" ht="63.75" hidden="1" x14ac:dyDescent="0.2">
      <c r="A160" s="263" t="s">
        <v>190</v>
      </c>
      <c r="B160" s="264" t="s">
        <v>647</v>
      </c>
      <c r="C160" s="265">
        <v>0</v>
      </c>
      <c r="D160" s="265"/>
      <c r="E160" s="265"/>
      <c r="F160" s="266">
        <v>0</v>
      </c>
      <c r="G160" s="267" t="e">
        <f t="shared" ref="G160:G190" si="17">E160/D160*100</f>
        <v>#DIV/0!</v>
      </c>
    </row>
    <row r="161" spans="1:7" ht="27" customHeight="1" x14ac:dyDescent="0.2">
      <c r="A161" s="229" t="s">
        <v>399</v>
      </c>
      <c r="B161" s="245" t="s">
        <v>490</v>
      </c>
      <c r="C161" s="265">
        <v>0</v>
      </c>
      <c r="D161" s="265">
        <v>63836.69</v>
      </c>
      <c r="E161" s="265">
        <v>63836.69</v>
      </c>
      <c r="F161" s="266">
        <v>0</v>
      </c>
      <c r="G161" s="267">
        <f t="shared" si="17"/>
        <v>100</v>
      </c>
    </row>
    <row r="162" spans="1:7" hidden="1" x14ac:dyDescent="0.2">
      <c r="A162" s="327" t="s">
        <v>123</v>
      </c>
      <c r="B162" s="264" t="s">
        <v>219</v>
      </c>
      <c r="C162" s="265">
        <v>0</v>
      </c>
      <c r="D162" s="265"/>
      <c r="E162" s="265"/>
      <c r="F162" s="266">
        <v>0</v>
      </c>
      <c r="G162" s="267" t="e">
        <f t="shared" si="17"/>
        <v>#DIV/0!</v>
      </c>
    </row>
    <row r="163" spans="1:7" ht="27" customHeight="1" x14ac:dyDescent="0.2">
      <c r="A163" s="229" t="s">
        <v>403</v>
      </c>
      <c r="B163" s="545" t="s">
        <v>831</v>
      </c>
      <c r="C163" s="14">
        <v>0</v>
      </c>
      <c r="D163" s="14">
        <v>373843.83</v>
      </c>
      <c r="E163" s="14">
        <v>373843.83</v>
      </c>
      <c r="F163" s="266">
        <v>0</v>
      </c>
      <c r="G163" s="267">
        <f t="shared" si="17"/>
        <v>100</v>
      </c>
    </row>
    <row r="164" spans="1:7" ht="38.25" x14ac:dyDescent="0.2">
      <c r="A164" s="229" t="s">
        <v>767</v>
      </c>
      <c r="B164" s="320" t="s">
        <v>765</v>
      </c>
      <c r="C164" s="14">
        <v>0</v>
      </c>
      <c r="D164" s="14">
        <v>63027.72</v>
      </c>
      <c r="E164" s="14">
        <v>63027.72</v>
      </c>
      <c r="F164" s="266">
        <v>0</v>
      </c>
      <c r="G164" s="267">
        <f t="shared" si="17"/>
        <v>100</v>
      </c>
    </row>
    <row r="165" spans="1:7" ht="28.5" customHeight="1" x14ac:dyDescent="0.2">
      <c r="A165" s="229" t="s">
        <v>405</v>
      </c>
      <c r="B165" s="245" t="s">
        <v>441</v>
      </c>
      <c r="C165" s="14">
        <v>0</v>
      </c>
      <c r="D165" s="14">
        <v>288648.24</v>
      </c>
      <c r="E165" s="14">
        <v>288648.24</v>
      </c>
      <c r="F165" s="266">
        <v>0</v>
      </c>
      <c r="G165" s="267">
        <f t="shared" si="17"/>
        <v>100</v>
      </c>
    </row>
    <row r="166" spans="1:7" ht="25.5" hidden="1" x14ac:dyDescent="0.2">
      <c r="A166" s="229" t="s">
        <v>408</v>
      </c>
      <c r="B166" s="216" t="s">
        <v>221</v>
      </c>
      <c r="C166" s="14">
        <v>0</v>
      </c>
      <c r="D166" s="14"/>
      <c r="E166" s="14"/>
      <c r="F166" s="266">
        <v>0</v>
      </c>
      <c r="G166" s="267" t="e">
        <f t="shared" si="17"/>
        <v>#DIV/0!</v>
      </c>
    </row>
    <row r="167" spans="1:7" ht="25.5" hidden="1" x14ac:dyDescent="0.2">
      <c r="A167" s="229" t="s">
        <v>410</v>
      </c>
      <c r="B167" s="224" t="s">
        <v>417</v>
      </c>
      <c r="C167" s="14">
        <v>0</v>
      </c>
      <c r="D167" s="14"/>
      <c r="E167" s="14"/>
      <c r="F167" s="266">
        <v>0</v>
      </c>
      <c r="G167" s="267" t="e">
        <f t="shared" si="17"/>
        <v>#DIV/0!</v>
      </c>
    </row>
    <row r="168" spans="1:7" ht="25.5" hidden="1" x14ac:dyDescent="0.2">
      <c r="A168" s="229" t="s">
        <v>412</v>
      </c>
      <c r="B168" s="214" t="s">
        <v>419</v>
      </c>
      <c r="C168" s="14">
        <v>0</v>
      </c>
      <c r="D168" s="14"/>
      <c r="E168" s="14"/>
      <c r="F168" s="266">
        <v>0</v>
      </c>
      <c r="G168" s="267" t="e">
        <f t="shared" si="17"/>
        <v>#DIV/0!</v>
      </c>
    </row>
    <row r="169" spans="1:7" ht="25.5" hidden="1" x14ac:dyDescent="0.2">
      <c r="A169" s="229" t="s">
        <v>193</v>
      </c>
      <c r="B169" s="216" t="s">
        <v>221</v>
      </c>
      <c r="C169" s="14"/>
      <c r="D169" s="14"/>
      <c r="E169" s="14"/>
      <c r="F169" s="266">
        <v>0</v>
      </c>
      <c r="G169" s="267" t="e">
        <f t="shared" si="17"/>
        <v>#DIV/0!</v>
      </c>
    </row>
    <row r="170" spans="1:7" ht="25.5" hidden="1" x14ac:dyDescent="0.2">
      <c r="A170" s="229" t="s">
        <v>259</v>
      </c>
      <c r="B170" s="216" t="s">
        <v>260</v>
      </c>
      <c r="C170" s="36"/>
      <c r="D170" s="36"/>
      <c r="E170" s="36"/>
      <c r="F170" s="266">
        <v>0</v>
      </c>
      <c r="G170" s="267" t="e">
        <f t="shared" si="17"/>
        <v>#DIV/0!</v>
      </c>
    </row>
    <row r="171" spans="1:7" ht="39" customHeight="1" x14ac:dyDescent="0.2">
      <c r="A171" s="229" t="s">
        <v>261</v>
      </c>
      <c r="B171" s="216" t="s">
        <v>337</v>
      </c>
      <c r="C171" s="36">
        <v>0</v>
      </c>
      <c r="D171" s="36">
        <v>21407.8</v>
      </c>
      <c r="E171" s="36">
        <v>21407.8</v>
      </c>
      <c r="F171" s="266">
        <v>0</v>
      </c>
      <c r="G171" s="267">
        <f t="shared" si="17"/>
        <v>100</v>
      </c>
    </row>
    <row r="172" spans="1:7" ht="68.25" customHeight="1" x14ac:dyDescent="0.2">
      <c r="A172" s="229" t="s">
        <v>195</v>
      </c>
      <c r="B172" s="547" t="s">
        <v>833</v>
      </c>
      <c r="C172" s="36">
        <v>0</v>
      </c>
      <c r="D172" s="36">
        <v>357348.19</v>
      </c>
      <c r="E172" s="36">
        <v>357348.19</v>
      </c>
      <c r="F172" s="266">
        <v>0</v>
      </c>
      <c r="G172" s="267">
        <f t="shared" si="17"/>
        <v>100</v>
      </c>
    </row>
    <row r="173" spans="1:7" hidden="1" x14ac:dyDescent="0.2">
      <c r="A173" s="229" t="s">
        <v>336</v>
      </c>
      <c r="B173" s="216" t="s">
        <v>339</v>
      </c>
      <c r="C173" s="36">
        <v>0</v>
      </c>
      <c r="D173" s="36"/>
      <c r="E173" s="36"/>
      <c r="F173" s="266">
        <v>0</v>
      </c>
      <c r="G173" s="267" t="e">
        <f t="shared" si="17"/>
        <v>#DIV/0!</v>
      </c>
    </row>
    <row r="174" spans="1:7" x14ac:dyDescent="0.2">
      <c r="A174" s="229" t="s">
        <v>198</v>
      </c>
      <c r="B174" s="216" t="s">
        <v>321</v>
      </c>
      <c r="C174" s="230">
        <v>0</v>
      </c>
      <c r="D174" s="231">
        <v>26185.4</v>
      </c>
      <c r="E174" s="231">
        <v>26185.4</v>
      </c>
      <c r="F174" s="266">
        <v>0</v>
      </c>
      <c r="G174" s="267">
        <f t="shared" si="17"/>
        <v>100</v>
      </c>
    </row>
    <row r="175" spans="1:7" ht="38.25" x14ac:dyDescent="0.2">
      <c r="A175" s="229" t="s">
        <v>683</v>
      </c>
      <c r="B175" s="216" t="s">
        <v>684</v>
      </c>
      <c r="C175" s="230">
        <v>0</v>
      </c>
      <c r="D175" s="231">
        <v>29506.78</v>
      </c>
      <c r="E175" s="231">
        <v>29506.78</v>
      </c>
      <c r="F175" s="266">
        <v>0</v>
      </c>
      <c r="G175" s="267">
        <f t="shared" si="17"/>
        <v>100</v>
      </c>
    </row>
    <row r="176" spans="1:7" ht="40.5" customHeight="1" x14ac:dyDescent="0.2">
      <c r="A176" s="229" t="s">
        <v>517</v>
      </c>
      <c r="B176" s="548" t="s">
        <v>834</v>
      </c>
      <c r="C176" s="230">
        <v>0</v>
      </c>
      <c r="D176" s="231">
        <v>549190</v>
      </c>
      <c r="E176" s="231">
        <v>549190</v>
      </c>
      <c r="F176" s="266">
        <v>0</v>
      </c>
      <c r="G176" s="267">
        <f t="shared" si="17"/>
        <v>100</v>
      </c>
    </row>
    <row r="177" spans="1:7" ht="25.5" hidden="1" x14ac:dyDescent="0.2">
      <c r="A177" s="229" t="s">
        <v>199</v>
      </c>
      <c r="B177" s="216" t="s">
        <v>322</v>
      </c>
      <c r="C177" s="230">
        <v>0</v>
      </c>
      <c r="D177" s="231"/>
      <c r="E177" s="231"/>
      <c r="F177" s="266">
        <v>0</v>
      </c>
      <c r="G177" s="267" t="e">
        <f t="shared" si="17"/>
        <v>#DIV/0!</v>
      </c>
    </row>
    <row r="178" spans="1:7" ht="13.5" thickBot="1" x14ac:dyDescent="0.25">
      <c r="A178" s="229" t="s">
        <v>200</v>
      </c>
      <c r="B178" s="216" t="s">
        <v>230</v>
      </c>
      <c r="C178" s="230">
        <v>0</v>
      </c>
      <c r="D178" s="231">
        <v>34180.07</v>
      </c>
      <c r="E178" s="231">
        <v>34180.07</v>
      </c>
      <c r="F178" s="266">
        <v>0</v>
      </c>
      <c r="G178" s="267">
        <f t="shared" si="17"/>
        <v>100</v>
      </c>
    </row>
    <row r="179" spans="1:7" ht="38.25" hidden="1" x14ac:dyDescent="0.2">
      <c r="A179" s="229" t="s">
        <v>125</v>
      </c>
      <c r="B179" s="214" t="s">
        <v>430</v>
      </c>
      <c r="C179" s="230">
        <v>0</v>
      </c>
      <c r="D179" s="231"/>
      <c r="E179" s="231"/>
      <c r="F179" s="266">
        <v>0</v>
      </c>
      <c r="G179" s="267" t="e">
        <f t="shared" si="17"/>
        <v>#DIV/0!</v>
      </c>
    </row>
    <row r="180" spans="1:7" ht="38.25" hidden="1" x14ac:dyDescent="0.2">
      <c r="A180" s="229" t="s">
        <v>127</v>
      </c>
      <c r="B180" s="544" t="s">
        <v>829</v>
      </c>
      <c r="C180" s="230">
        <v>0</v>
      </c>
      <c r="D180" s="231"/>
      <c r="E180" s="231"/>
      <c r="F180" s="23">
        <v>0</v>
      </c>
      <c r="G180" s="267" t="e">
        <f t="shared" si="17"/>
        <v>#DIV/0!</v>
      </c>
    </row>
    <row r="181" spans="1:7" ht="25.5" hidden="1" x14ac:dyDescent="0.2">
      <c r="A181" s="229" t="s">
        <v>203</v>
      </c>
      <c r="B181" s="222" t="s">
        <v>324</v>
      </c>
      <c r="C181" s="230">
        <v>0</v>
      </c>
      <c r="D181" s="231"/>
      <c r="E181" s="231"/>
      <c r="F181" s="23">
        <v>0</v>
      </c>
      <c r="G181" s="267" t="e">
        <f t="shared" si="17"/>
        <v>#DIV/0!</v>
      </c>
    </row>
    <row r="182" spans="1:7" hidden="1" x14ac:dyDescent="0.2">
      <c r="A182" s="229" t="s">
        <v>128</v>
      </c>
      <c r="B182" s="215" t="s">
        <v>226</v>
      </c>
      <c r="C182" s="230">
        <v>0</v>
      </c>
      <c r="D182" s="231"/>
      <c r="E182" s="231"/>
      <c r="F182" s="23">
        <v>0</v>
      </c>
      <c r="G182" s="267" t="e">
        <f t="shared" si="17"/>
        <v>#DIV/0!</v>
      </c>
    </row>
    <row r="183" spans="1:7" ht="23.45" hidden="1" customHeight="1" x14ac:dyDescent="0.2">
      <c r="A183" s="229" t="s">
        <v>250</v>
      </c>
      <c r="B183" s="216" t="s">
        <v>438</v>
      </c>
      <c r="C183" s="230">
        <v>0</v>
      </c>
      <c r="D183" s="231"/>
      <c r="E183" s="231"/>
      <c r="F183" s="23">
        <v>0</v>
      </c>
      <c r="G183" s="267" t="e">
        <f t="shared" si="17"/>
        <v>#DIV/0!</v>
      </c>
    </row>
    <row r="184" spans="1:7" ht="38.25" hidden="1" x14ac:dyDescent="0.2">
      <c r="A184" s="246" t="s">
        <v>209</v>
      </c>
      <c r="B184" s="247" t="s">
        <v>329</v>
      </c>
      <c r="C184" s="230">
        <v>0</v>
      </c>
      <c r="D184" s="231"/>
      <c r="E184" s="231"/>
      <c r="F184" s="248">
        <v>0</v>
      </c>
      <c r="G184" s="267" t="e">
        <f t="shared" si="17"/>
        <v>#DIV/0!</v>
      </c>
    </row>
    <row r="185" spans="1:7" hidden="1" x14ac:dyDescent="0.2">
      <c r="A185" s="246" t="s">
        <v>128</v>
      </c>
      <c r="B185" s="215" t="s">
        <v>231</v>
      </c>
      <c r="C185" s="230">
        <v>0</v>
      </c>
      <c r="D185" s="231"/>
      <c r="E185" s="231"/>
      <c r="F185" s="248">
        <v>0</v>
      </c>
      <c r="G185" s="267" t="e">
        <f t="shared" si="17"/>
        <v>#DIV/0!</v>
      </c>
    </row>
    <row r="186" spans="1:7" ht="25.5" hidden="1" x14ac:dyDescent="0.2">
      <c r="A186" s="229" t="s">
        <v>362</v>
      </c>
      <c r="B186" s="222" t="s">
        <v>363</v>
      </c>
      <c r="C186" s="328">
        <v>0</v>
      </c>
      <c r="D186" s="329"/>
      <c r="E186" s="329"/>
      <c r="F186" s="23">
        <v>0</v>
      </c>
      <c r="G186" s="226" t="e">
        <f t="shared" si="17"/>
        <v>#DIV/0!</v>
      </c>
    </row>
    <row r="187" spans="1:7" ht="13.5" hidden="1" thickBot="1" x14ac:dyDescent="0.25">
      <c r="A187" s="330" t="s">
        <v>643</v>
      </c>
      <c r="B187" s="216" t="s">
        <v>644</v>
      </c>
      <c r="C187" s="331">
        <v>0</v>
      </c>
      <c r="D187" s="332"/>
      <c r="E187" s="332"/>
      <c r="F187" s="333">
        <v>0</v>
      </c>
      <c r="G187" s="334" t="e">
        <f t="shared" si="17"/>
        <v>#DIV/0!</v>
      </c>
    </row>
    <row r="188" spans="1:7" ht="13.5" thickBot="1" x14ac:dyDescent="0.25">
      <c r="A188" s="251"/>
      <c r="B188" s="22" t="s">
        <v>54</v>
      </c>
      <c r="C188" s="252">
        <f>C160+C161+C162+C163+C164+C165+C166+C167+C168+C169+C171+C172+C173+C174+C175+C176+C177+C178+C179+C180+C181+C182+C183+C184+C185+C186+C187</f>
        <v>0</v>
      </c>
      <c r="D188" s="252">
        <f t="shared" ref="D188:E188" si="18">D160+D161+D162+D163+D164+D165+D166+D167+D168+D169+D171+D172+D173+D174+D175+D176+D177+D178+D179+D180+D181+D182+D183+D184+D185+D186+D187</f>
        <v>1807174.72</v>
      </c>
      <c r="E188" s="252">
        <f t="shared" si="18"/>
        <v>1807174.72</v>
      </c>
      <c r="F188" s="253">
        <v>0</v>
      </c>
      <c r="G188" s="254">
        <f t="shared" si="17"/>
        <v>100</v>
      </c>
    </row>
    <row r="189" spans="1:7" ht="13.5" thickBot="1" x14ac:dyDescent="0.25">
      <c r="A189" s="251"/>
      <c r="B189" s="22" t="s">
        <v>56</v>
      </c>
      <c r="C189" s="252">
        <f>C141+C158+C188</f>
        <v>951018</v>
      </c>
      <c r="D189" s="261">
        <f>D141+D158+D188</f>
        <v>70443287.879999995</v>
      </c>
      <c r="E189" s="261">
        <f>E141+E158+E188</f>
        <v>2933078.44</v>
      </c>
      <c r="F189" s="253">
        <f>E189/C189*100</f>
        <v>308.414608346004</v>
      </c>
      <c r="G189" s="254">
        <f t="shared" si="17"/>
        <v>4.1637443797292564</v>
      </c>
    </row>
    <row r="190" spans="1:7" ht="13.5" thickBot="1" x14ac:dyDescent="0.25">
      <c r="A190" s="255"/>
      <c r="B190" s="256" t="s">
        <v>57</v>
      </c>
      <c r="C190" s="257">
        <f>C87+C189</f>
        <v>214489300</v>
      </c>
      <c r="D190" s="258">
        <f>D87+D189</f>
        <v>300792939.88</v>
      </c>
      <c r="E190" s="258">
        <f>E87+E189</f>
        <v>52817440.709999993</v>
      </c>
      <c r="F190" s="259">
        <f>E190/C190*100</f>
        <v>24.624743849693196</v>
      </c>
      <c r="G190" s="260">
        <f t="shared" si="17"/>
        <v>17.559401736979357</v>
      </c>
    </row>
    <row r="191" spans="1:7" x14ac:dyDescent="0.2">
      <c r="A191" s="232"/>
      <c r="B191" s="233"/>
      <c r="C191" s="233"/>
      <c r="D191" s="318"/>
      <c r="E191" s="318"/>
      <c r="F191" s="234"/>
      <c r="G191" s="235"/>
    </row>
    <row r="192" spans="1:7" x14ac:dyDescent="0.2">
      <c r="A192" s="232"/>
      <c r="B192" s="233"/>
      <c r="C192" s="233"/>
      <c r="D192" s="318"/>
      <c r="E192" s="318"/>
      <c r="F192" s="234"/>
      <c r="G192" s="235"/>
    </row>
    <row r="193" spans="1:7" s="1" customFormat="1" x14ac:dyDescent="0.2">
      <c r="A193" s="669" t="s">
        <v>879</v>
      </c>
      <c r="B193" s="668"/>
      <c r="C193" s="668"/>
      <c r="D193" s="668"/>
      <c r="E193" s="668"/>
      <c r="F193" s="668"/>
      <c r="G193" s="668"/>
    </row>
  </sheetData>
  <mergeCells count="12">
    <mergeCell ref="A193:G193"/>
    <mergeCell ref="A6:G6"/>
    <mergeCell ref="A9:A11"/>
    <mergeCell ref="B9:B11"/>
    <mergeCell ref="C9:C11"/>
    <mergeCell ref="D9:D11"/>
    <mergeCell ref="E9:E11"/>
    <mergeCell ref="A12:G12"/>
    <mergeCell ref="A88:G88"/>
    <mergeCell ref="A89:G89"/>
    <mergeCell ref="A142:G142"/>
    <mergeCell ref="A159:G159"/>
  </mergeCells>
  <pageMargins left="1.1811023622047245" right="0.39370078740157483" top="0.78740157480314965" bottom="0.78740157480314965" header="0.31496062992125984" footer="0.31496062992125984"/>
  <pageSetup paperSize="9" scale="8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0"/>
  <sheetViews>
    <sheetView tabSelected="1" view="pageLayout" topLeftCell="A70" zoomScaleNormal="100" zoomScaleSheetLayoutView="100" workbookViewId="0">
      <selection activeCell="A247" sqref="A247"/>
    </sheetView>
  </sheetViews>
  <sheetFormatPr defaultRowHeight="12.75" x14ac:dyDescent="0.2"/>
  <cols>
    <col min="1" max="1" width="54" customWidth="1"/>
    <col min="2" max="2" width="10.42578125" style="19" customWidth="1"/>
    <col min="3" max="3" width="10.7109375" style="40" customWidth="1"/>
    <col min="4" max="4" width="6.7109375" style="49" customWidth="1"/>
    <col min="5" max="5" width="10.5703125" customWidth="1"/>
  </cols>
  <sheetData>
    <row r="1" spans="1:5" ht="15" customHeight="1" x14ac:dyDescent="0.2">
      <c r="A1" s="644" t="s">
        <v>64</v>
      </c>
      <c r="B1" s="645"/>
      <c r="C1" s="645"/>
      <c r="D1" s="645"/>
      <c r="E1" s="645"/>
    </row>
    <row r="2" spans="1:5" ht="15" x14ac:dyDescent="0.2">
      <c r="A2" s="644" t="s">
        <v>823</v>
      </c>
      <c r="B2" s="645"/>
      <c r="C2" s="645"/>
      <c r="D2" s="645"/>
      <c r="E2" s="645"/>
    </row>
    <row r="3" spans="1:5" ht="15.75" x14ac:dyDescent="0.25">
      <c r="A3" s="285">
        <v>1150300000</v>
      </c>
      <c r="B3" s="368"/>
      <c r="C3" s="368"/>
      <c r="D3" s="368"/>
      <c r="E3" s="368"/>
    </row>
    <row r="4" spans="1:5" ht="15.75" thickBot="1" x14ac:dyDescent="0.25">
      <c r="A4" s="370" t="s">
        <v>469</v>
      </c>
      <c r="B4" s="368"/>
      <c r="C4" s="368"/>
      <c r="D4" s="368"/>
      <c r="E4" s="368"/>
    </row>
    <row r="5" spans="1:5" ht="53.45" customHeight="1" x14ac:dyDescent="0.2">
      <c r="A5" s="335" t="s">
        <v>14</v>
      </c>
      <c r="B5" s="336" t="s">
        <v>878</v>
      </c>
      <c r="C5" s="337" t="s">
        <v>63</v>
      </c>
      <c r="D5" s="338" t="s">
        <v>62</v>
      </c>
      <c r="E5" s="339" t="s">
        <v>61</v>
      </c>
    </row>
    <row r="6" spans="1:5" s="19" customFormat="1" ht="15.75" x14ac:dyDescent="0.2">
      <c r="A6" s="660" t="s">
        <v>60</v>
      </c>
      <c r="B6" s="661"/>
      <c r="C6" s="661"/>
      <c r="D6" s="661"/>
      <c r="E6" s="662"/>
    </row>
    <row r="7" spans="1:5" s="19" customFormat="1" ht="15.75" x14ac:dyDescent="0.2">
      <c r="A7" s="660" t="s">
        <v>15</v>
      </c>
      <c r="B7" s="661"/>
      <c r="C7" s="661"/>
      <c r="D7" s="661"/>
      <c r="E7" s="662"/>
    </row>
    <row r="8" spans="1:5" s="18" customFormat="1" x14ac:dyDescent="0.2">
      <c r="A8" s="371" t="s">
        <v>129</v>
      </c>
      <c r="B8" s="372">
        <v>19064071</v>
      </c>
      <c r="C8" s="372">
        <v>19511395.599999998</v>
      </c>
      <c r="D8" s="373">
        <f t="shared" ref="D8:D29" si="0">C8/B8*100</f>
        <v>102.34642747606215</v>
      </c>
      <c r="E8" s="374">
        <f t="shared" ref="E8:E31" si="1">C8-B8</f>
        <v>447324.59999999776</v>
      </c>
    </row>
    <row r="9" spans="1:5" s="19" customFormat="1" ht="12.75" customHeight="1" x14ac:dyDescent="0.2">
      <c r="A9" s="375" t="s">
        <v>130</v>
      </c>
      <c r="B9" s="376">
        <v>73000</v>
      </c>
      <c r="C9" s="376">
        <v>114478</v>
      </c>
      <c r="D9" s="377">
        <f t="shared" si="0"/>
        <v>156.8191780821918</v>
      </c>
      <c r="E9" s="378">
        <f t="shared" si="1"/>
        <v>41478</v>
      </c>
    </row>
    <row r="10" spans="1:5" s="19" customFormat="1" ht="25.5" x14ac:dyDescent="0.2">
      <c r="A10" s="379" t="s">
        <v>264</v>
      </c>
      <c r="B10" s="376">
        <v>17400</v>
      </c>
      <c r="C10" s="376">
        <v>7781.0599999999995</v>
      </c>
      <c r="D10" s="377">
        <f t="shared" si="0"/>
        <v>44.7187356321839</v>
      </c>
      <c r="E10" s="378">
        <f t="shared" si="1"/>
        <v>-9618.94</v>
      </c>
    </row>
    <row r="11" spans="1:5" s="19" customFormat="1" ht="25.5" x14ac:dyDescent="0.2">
      <c r="A11" s="379" t="s">
        <v>133</v>
      </c>
      <c r="B11" s="376">
        <v>155200</v>
      </c>
      <c r="C11" s="376">
        <v>147524.16</v>
      </c>
      <c r="D11" s="377">
        <f t="shared" si="0"/>
        <v>95.054226804123715</v>
      </c>
      <c r="E11" s="378">
        <f t="shared" si="1"/>
        <v>-7675.8399999999965</v>
      </c>
    </row>
    <row r="12" spans="1:5" s="19" customFormat="1" ht="25.5" x14ac:dyDescent="0.2">
      <c r="A12" s="359" t="s">
        <v>132</v>
      </c>
      <c r="B12" s="376">
        <v>881300</v>
      </c>
      <c r="C12" s="376">
        <v>676379.67</v>
      </c>
      <c r="D12" s="377">
        <f t="shared" si="0"/>
        <v>76.747948485192325</v>
      </c>
      <c r="E12" s="378">
        <f t="shared" si="1"/>
        <v>-204920.32999999996</v>
      </c>
    </row>
    <row r="13" spans="1:5" s="19" customFormat="1" ht="25.5" x14ac:dyDescent="0.2">
      <c r="A13" s="359" t="s">
        <v>131</v>
      </c>
      <c r="B13" s="376">
        <v>1947800</v>
      </c>
      <c r="C13" s="376">
        <v>2066140.14</v>
      </c>
      <c r="D13" s="377">
        <f t="shared" si="0"/>
        <v>106.07557962829858</v>
      </c>
      <c r="E13" s="378">
        <f t="shared" si="1"/>
        <v>118340.1399999999</v>
      </c>
    </row>
    <row r="14" spans="1:5" s="19" customFormat="1" x14ac:dyDescent="0.2">
      <c r="A14" s="359" t="s">
        <v>67</v>
      </c>
      <c r="B14" s="376">
        <v>14800</v>
      </c>
      <c r="C14" s="376">
        <v>16378.18</v>
      </c>
      <c r="D14" s="377">
        <f t="shared" si="0"/>
        <v>110.66337837837838</v>
      </c>
      <c r="E14" s="378">
        <f t="shared" si="1"/>
        <v>1578.1800000000003</v>
      </c>
    </row>
    <row r="15" spans="1:5" s="19" customFormat="1" x14ac:dyDescent="0.2">
      <c r="A15" s="359" t="s">
        <v>93</v>
      </c>
      <c r="B15" s="376">
        <v>256300</v>
      </c>
      <c r="C15" s="376">
        <v>148319.93</v>
      </c>
      <c r="D15" s="377">
        <f t="shared" si="0"/>
        <v>57.869656652360511</v>
      </c>
      <c r="E15" s="378">
        <f t="shared" si="1"/>
        <v>-107980.07</v>
      </c>
    </row>
    <row r="16" spans="1:5" s="19" customFormat="1" x14ac:dyDescent="0.2">
      <c r="A16" s="359" t="s">
        <v>94</v>
      </c>
      <c r="B16" s="376">
        <v>105500</v>
      </c>
      <c r="C16" s="376">
        <v>69278.960000000006</v>
      </c>
      <c r="D16" s="377">
        <f t="shared" si="0"/>
        <v>65.667260663507108</v>
      </c>
      <c r="E16" s="378">
        <f t="shared" si="1"/>
        <v>-36221.039999999994</v>
      </c>
    </row>
    <row r="17" spans="1:5" s="19" customFormat="1" x14ac:dyDescent="0.2">
      <c r="A17" s="359" t="s">
        <v>68</v>
      </c>
      <c r="B17" s="380">
        <v>497800</v>
      </c>
      <c r="C17" s="380">
        <v>482778.54</v>
      </c>
      <c r="D17" s="377">
        <f t="shared" si="0"/>
        <v>96.982430695058255</v>
      </c>
      <c r="E17" s="378">
        <f t="shared" si="1"/>
        <v>-15021.460000000021</v>
      </c>
    </row>
    <row r="18" spans="1:5" s="19" customFormat="1" x14ac:dyDescent="0.2">
      <c r="A18" s="360" t="s">
        <v>69</v>
      </c>
      <c r="B18" s="372">
        <f>B19+B21++B22+B20</f>
        <v>6298987</v>
      </c>
      <c r="C18" s="372">
        <f>C19+C21++C22+C20</f>
        <v>7205425.96</v>
      </c>
      <c r="D18" s="373">
        <f t="shared" si="0"/>
        <v>114.39023385823783</v>
      </c>
      <c r="E18" s="374">
        <f t="shared" si="1"/>
        <v>906438.96</v>
      </c>
    </row>
    <row r="19" spans="1:5" s="19" customFormat="1" x14ac:dyDescent="0.2">
      <c r="A19" s="359" t="s">
        <v>87</v>
      </c>
      <c r="B19" s="376">
        <v>741800</v>
      </c>
      <c r="C19" s="376">
        <v>959922.76</v>
      </c>
      <c r="D19" s="377">
        <f t="shared" si="0"/>
        <v>129.4045241304934</v>
      </c>
      <c r="E19" s="378">
        <f t="shared" si="1"/>
        <v>218122.76</v>
      </c>
    </row>
    <row r="20" spans="1:5" s="19" customFormat="1" x14ac:dyDescent="0.2">
      <c r="A20" s="359" t="s">
        <v>70</v>
      </c>
      <c r="B20" s="376">
        <v>4906387</v>
      </c>
      <c r="C20" s="376">
        <v>5549004.6299999999</v>
      </c>
      <c r="D20" s="377">
        <f t="shared" si="0"/>
        <v>113.09757322445213</v>
      </c>
      <c r="E20" s="378">
        <f t="shared" si="1"/>
        <v>642617.62999999989</v>
      </c>
    </row>
    <row r="21" spans="1:5" s="19" customFormat="1" x14ac:dyDescent="0.2">
      <c r="A21" s="359" t="s">
        <v>71</v>
      </c>
      <c r="B21" s="376">
        <v>63800</v>
      </c>
      <c r="C21" s="376">
        <v>70182.44</v>
      </c>
      <c r="D21" s="377">
        <f t="shared" si="0"/>
        <v>110.00382445141067</v>
      </c>
      <c r="E21" s="378">
        <f t="shared" si="1"/>
        <v>6382.4400000000023</v>
      </c>
    </row>
    <row r="22" spans="1:5" s="19" customFormat="1" ht="14.25" customHeight="1" x14ac:dyDescent="0.2">
      <c r="A22" s="359" t="s">
        <v>141</v>
      </c>
      <c r="B22" s="376">
        <v>587000</v>
      </c>
      <c r="C22" s="376">
        <v>626316.13</v>
      </c>
      <c r="D22" s="377">
        <f t="shared" si="0"/>
        <v>106.69780749574105</v>
      </c>
      <c r="E22" s="378">
        <f t="shared" si="1"/>
        <v>39316.130000000005</v>
      </c>
    </row>
    <row r="23" spans="1:5" s="18" customFormat="1" ht="13.5" customHeight="1" x14ac:dyDescent="0.2">
      <c r="A23" s="360" t="s">
        <v>254</v>
      </c>
      <c r="B23" s="372">
        <v>30000</v>
      </c>
      <c r="C23" s="372">
        <v>88903.33</v>
      </c>
      <c r="D23" s="373">
        <f t="shared" si="0"/>
        <v>296.34443333333331</v>
      </c>
      <c r="E23" s="374">
        <f t="shared" si="1"/>
        <v>58903.33</v>
      </c>
    </row>
    <row r="24" spans="1:5" s="19" customFormat="1" ht="14.25" customHeight="1" x14ac:dyDescent="0.2">
      <c r="A24" s="360" t="s">
        <v>741</v>
      </c>
      <c r="B24" s="376">
        <v>20000</v>
      </c>
      <c r="C24" s="376">
        <v>20496.399999999998</v>
      </c>
      <c r="D24" s="377">
        <f t="shared" si="0"/>
        <v>102.48199999999999</v>
      </c>
      <c r="E24" s="378">
        <f t="shared" si="1"/>
        <v>496.39999999999782</v>
      </c>
    </row>
    <row r="25" spans="1:5" s="19" customFormat="1" ht="15" customHeight="1" x14ac:dyDescent="0.2">
      <c r="A25" s="360" t="s">
        <v>72</v>
      </c>
      <c r="B25" s="372">
        <f>B26+B27+B28</f>
        <v>10048800</v>
      </c>
      <c r="C25" s="372">
        <f>C26+C27+C28</f>
        <v>10257498.969999999</v>
      </c>
      <c r="D25" s="373">
        <f t="shared" si="0"/>
        <v>102.07685464931136</v>
      </c>
      <c r="E25" s="374">
        <f t="shared" si="1"/>
        <v>208698.96999999881</v>
      </c>
    </row>
    <row r="26" spans="1:5" s="19" customFormat="1" x14ac:dyDescent="0.2">
      <c r="A26" s="359" t="s">
        <v>73</v>
      </c>
      <c r="B26" s="564">
        <v>147000</v>
      </c>
      <c r="C26" s="564">
        <v>288619.59999999998</v>
      </c>
      <c r="D26" s="377">
        <f t="shared" si="0"/>
        <v>196.3398639455782</v>
      </c>
      <c r="E26" s="378">
        <f t="shared" si="1"/>
        <v>141619.59999999998</v>
      </c>
    </row>
    <row r="27" spans="1:5" s="19" customFormat="1" x14ac:dyDescent="0.2">
      <c r="A27" s="359" t="s">
        <v>74</v>
      </c>
      <c r="B27" s="564">
        <v>6225600</v>
      </c>
      <c r="C27" s="564">
        <v>6950232.5099999998</v>
      </c>
      <c r="D27" s="377">
        <f t="shared" si="0"/>
        <v>111.63956100616808</v>
      </c>
      <c r="E27" s="378">
        <f t="shared" si="1"/>
        <v>724632.50999999978</v>
      </c>
    </row>
    <row r="28" spans="1:5" s="19" customFormat="1" ht="14.25" customHeight="1" x14ac:dyDescent="0.2">
      <c r="A28" s="359" t="s">
        <v>75</v>
      </c>
      <c r="B28" s="564">
        <v>3676200</v>
      </c>
      <c r="C28" s="564">
        <v>3018646.86</v>
      </c>
      <c r="D28" s="377">
        <f t="shared" si="0"/>
        <v>82.113238126326095</v>
      </c>
      <c r="E28" s="378">
        <f t="shared" si="1"/>
        <v>-657553.14000000013</v>
      </c>
    </row>
    <row r="29" spans="1:5" s="19" customFormat="1" x14ac:dyDescent="0.2">
      <c r="A29" s="359" t="s">
        <v>786</v>
      </c>
      <c r="B29" s="376">
        <v>361500</v>
      </c>
      <c r="C29" s="376">
        <v>-1258198.98</v>
      </c>
      <c r="D29" s="377">
        <f t="shared" si="0"/>
        <v>-348.04951037344398</v>
      </c>
      <c r="E29" s="378">
        <f t="shared" si="1"/>
        <v>-1619698.98</v>
      </c>
    </row>
    <row r="30" spans="1:5" s="19" customFormat="1" ht="39" customHeight="1" x14ac:dyDescent="0.2">
      <c r="A30" s="359" t="s">
        <v>787</v>
      </c>
      <c r="B30" s="376">
        <v>0</v>
      </c>
      <c r="C30" s="376">
        <v>51000</v>
      </c>
      <c r="D30" s="377">
        <v>0</v>
      </c>
      <c r="E30" s="378">
        <f t="shared" si="1"/>
        <v>51000</v>
      </c>
    </row>
    <row r="31" spans="1:5" s="19" customFormat="1" ht="39" customHeight="1" x14ac:dyDescent="0.2">
      <c r="A31" s="359" t="s">
        <v>788</v>
      </c>
      <c r="B31" s="376">
        <v>50900</v>
      </c>
      <c r="C31" s="376">
        <v>12079.8</v>
      </c>
      <c r="D31" s="377">
        <f>C31/B31*100</f>
        <v>23.732416502946954</v>
      </c>
      <c r="E31" s="378">
        <f t="shared" si="1"/>
        <v>-38820.199999999997</v>
      </c>
    </row>
    <row r="32" spans="1:5" s="19" customFormat="1" ht="38.25" x14ac:dyDescent="0.2">
      <c r="A32" s="359" t="s">
        <v>789</v>
      </c>
      <c r="B32" s="376">
        <v>16700</v>
      </c>
      <c r="C32" s="376">
        <v>12100</v>
      </c>
      <c r="D32" s="377">
        <f>C32/B32*100</f>
        <v>72.455089820359291</v>
      </c>
      <c r="E32" s="378">
        <f t="shared" ref="E32:E40" si="2">C32-B32</f>
        <v>-4600</v>
      </c>
    </row>
    <row r="33" spans="1:5" s="19" customFormat="1" x14ac:dyDescent="0.2">
      <c r="A33" s="359" t="s">
        <v>77</v>
      </c>
      <c r="B33" s="376">
        <v>266400</v>
      </c>
      <c r="C33" s="376">
        <v>200637.97999999998</v>
      </c>
      <c r="D33" s="377">
        <f>C33/B33*100</f>
        <v>75.314557057057058</v>
      </c>
      <c r="E33" s="378">
        <f t="shared" si="2"/>
        <v>-65762.020000000019</v>
      </c>
    </row>
    <row r="34" spans="1:5" s="19" customFormat="1" ht="24.75" customHeight="1" x14ac:dyDescent="0.2">
      <c r="A34" s="381" t="s">
        <v>86</v>
      </c>
      <c r="B34" s="376">
        <v>150100</v>
      </c>
      <c r="C34" s="376">
        <v>136740</v>
      </c>
      <c r="D34" s="377">
        <f>C34/B34*100</f>
        <v>91.099267155229853</v>
      </c>
      <c r="E34" s="378">
        <f t="shared" si="2"/>
        <v>-13360</v>
      </c>
    </row>
    <row r="35" spans="1:5" s="19" customFormat="1" ht="56.25" hidden="1" customHeight="1" x14ac:dyDescent="0.2">
      <c r="A35" s="359" t="s">
        <v>737</v>
      </c>
      <c r="B35" s="376">
        <v>0</v>
      </c>
      <c r="C35" s="376"/>
      <c r="D35" s="377"/>
      <c r="E35" s="378">
        <f t="shared" si="2"/>
        <v>0</v>
      </c>
    </row>
    <row r="36" spans="1:5" s="19" customFormat="1" ht="15" customHeight="1" x14ac:dyDescent="0.2">
      <c r="A36" s="360" t="s">
        <v>16</v>
      </c>
      <c r="B36" s="372">
        <v>80800</v>
      </c>
      <c r="C36" s="372">
        <v>104662.15</v>
      </c>
      <c r="D36" s="373">
        <f>C36/B36*100</f>
        <v>129.53236386138613</v>
      </c>
      <c r="E36" s="374">
        <f t="shared" si="2"/>
        <v>23862.149999999994</v>
      </c>
    </row>
    <row r="37" spans="1:5" s="19" customFormat="1" ht="63.75" x14ac:dyDescent="0.2">
      <c r="A37" s="359" t="s">
        <v>142</v>
      </c>
      <c r="B37" s="376">
        <v>1200</v>
      </c>
      <c r="C37" s="376">
        <v>1325</v>
      </c>
      <c r="D37" s="377">
        <f>C37/B37*100</f>
        <v>110.41666666666667</v>
      </c>
      <c r="E37" s="378">
        <f t="shared" si="2"/>
        <v>125</v>
      </c>
    </row>
    <row r="38" spans="1:5" s="19" customFormat="1" ht="15" customHeight="1" x14ac:dyDescent="0.2">
      <c r="A38" s="359" t="s">
        <v>59</v>
      </c>
      <c r="B38" s="376">
        <v>0</v>
      </c>
      <c r="C38" s="376">
        <v>17949.22</v>
      </c>
      <c r="D38" s="377"/>
      <c r="E38" s="378">
        <f t="shared" si="2"/>
        <v>17949.22</v>
      </c>
    </row>
    <row r="39" spans="1:5" s="19" customFormat="1" ht="54" hidden="1" customHeight="1" x14ac:dyDescent="0.2">
      <c r="A39" s="382" t="s">
        <v>805</v>
      </c>
      <c r="B39" s="376"/>
      <c r="C39" s="376"/>
      <c r="D39" s="377"/>
      <c r="E39" s="378">
        <f t="shared" si="2"/>
        <v>0</v>
      </c>
    </row>
    <row r="40" spans="1:5" s="19" customFormat="1" ht="77.25" hidden="1" customHeight="1" x14ac:dyDescent="0.2">
      <c r="A40" s="359" t="s">
        <v>343</v>
      </c>
      <c r="B40" s="376">
        <v>0</v>
      </c>
      <c r="C40" s="376">
        <v>0</v>
      </c>
      <c r="D40" s="377"/>
      <c r="E40" s="378">
        <f t="shared" si="2"/>
        <v>0</v>
      </c>
    </row>
    <row r="41" spans="1:5" s="19" customFormat="1" hidden="1" x14ac:dyDescent="0.2">
      <c r="A41" s="359"/>
      <c r="B41" s="376"/>
      <c r="C41" s="376"/>
      <c r="D41" s="377"/>
      <c r="E41" s="378"/>
    </row>
    <row r="42" spans="1:5" s="19" customFormat="1" ht="76.5" hidden="1" customHeight="1" x14ac:dyDescent="0.2">
      <c r="A42" s="359" t="s">
        <v>253</v>
      </c>
      <c r="B42" s="376"/>
      <c r="C42" s="376">
        <v>0</v>
      </c>
      <c r="D42" s="377"/>
      <c r="E42" s="378">
        <f>C42-B42</f>
        <v>0</v>
      </c>
    </row>
    <row r="43" spans="1:5" s="18" customFormat="1" ht="17.25" customHeight="1" x14ac:dyDescent="0.2">
      <c r="A43" s="360" t="s">
        <v>379</v>
      </c>
      <c r="B43" s="372">
        <f>SUM(B44:B56)</f>
        <v>15090265</v>
      </c>
      <c r="C43" s="372">
        <f>SUM(C44:C56)</f>
        <v>15090265</v>
      </c>
      <c r="D43" s="377">
        <f>C43/B43*100</f>
        <v>100</v>
      </c>
      <c r="E43" s="374">
        <f>SUM(E44:E56)</f>
        <v>0</v>
      </c>
    </row>
    <row r="44" spans="1:5" s="19" customFormat="1" ht="12.75" customHeight="1" x14ac:dyDescent="0.2">
      <c r="A44" s="359" t="s">
        <v>872</v>
      </c>
      <c r="B44" s="376">
        <v>276600</v>
      </c>
      <c r="C44" s="376">
        <v>276600</v>
      </c>
      <c r="D44" s="377">
        <v>0</v>
      </c>
      <c r="E44" s="378">
        <f t="shared" ref="E44:E56" si="3">C44-B44</f>
        <v>0</v>
      </c>
    </row>
    <row r="45" spans="1:5" s="19" customFormat="1" ht="28.9" customHeight="1" x14ac:dyDescent="0.2">
      <c r="A45" s="359" t="s">
        <v>873</v>
      </c>
      <c r="B45" s="376">
        <v>11212200</v>
      </c>
      <c r="C45" s="376">
        <v>11212200</v>
      </c>
      <c r="D45" s="377">
        <f>C45/B45*100</f>
        <v>100</v>
      </c>
      <c r="E45" s="378">
        <f t="shared" si="3"/>
        <v>0</v>
      </c>
    </row>
    <row r="46" spans="1:5" s="19" customFormat="1" ht="27" customHeight="1" x14ac:dyDescent="0.2">
      <c r="A46" s="383" t="s">
        <v>874</v>
      </c>
      <c r="B46" s="376">
        <v>56400</v>
      </c>
      <c r="C46" s="376">
        <v>56400</v>
      </c>
      <c r="D46" s="377"/>
      <c r="E46" s="378">
        <f t="shared" si="3"/>
        <v>0</v>
      </c>
    </row>
    <row r="47" spans="1:5" s="19" customFormat="1" ht="38.25" customHeight="1" x14ac:dyDescent="0.2">
      <c r="A47" s="359" t="s">
        <v>875</v>
      </c>
      <c r="B47" s="376">
        <v>1394400</v>
      </c>
      <c r="C47" s="376">
        <v>1394400</v>
      </c>
      <c r="D47" s="377"/>
      <c r="E47" s="378">
        <f t="shared" si="3"/>
        <v>0</v>
      </c>
    </row>
    <row r="48" spans="1:5" s="19" customFormat="1" ht="13.15" customHeight="1" x14ac:dyDescent="0.2">
      <c r="A48" s="359" t="s">
        <v>876</v>
      </c>
      <c r="B48" s="376">
        <v>74148</v>
      </c>
      <c r="C48" s="376">
        <v>74148</v>
      </c>
      <c r="D48" s="377">
        <f>C48/B48*100</f>
        <v>100</v>
      </c>
      <c r="E48" s="378">
        <f t="shared" si="3"/>
        <v>0</v>
      </c>
    </row>
    <row r="49" spans="1:5" s="19" customFormat="1" ht="29.25" customHeight="1" x14ac:dyDescent="0.2">
      <c r="A49" s="383" t="s">
        <v>681</v>
      </c>
      <c r="B49" s="376">
        <v>311100</v>
      </c>
      <c r="C49" s="376">
        <v>311100</v>
      </c>
      <c r="D49" s="377">
        <v>0</v>
      </c>
      <c r="E49" s="378">
        <f t="shared" si="3"/>
        <v>0</v>
      </c>
    </row>
    <row r="50" spans="1:5" s="19" customFormat="1" ht="15" customHeight="1" x14ac:dyDescent="0.2">
      <c r="A50" s="359" t="s">
        <v>376</v>
      </c>
      <c r="B50" s="376">
        <v>1481971</v>
      </c>
      <c r="C50" s="376">
        <v>1481971</v>
      </c>
      <c r="D50" s="377">
        <f>C50/B50*100</f>
        <v>100</v>
      </c>
      <c r="E50" s="378">
        <f t="shared" si="3"/>
        <v>0</v>
      </c>
    </row>
    <row r="51" spans="1:5" s="19" customFormat="1" ht="67.900000000000006" customHeight="1" x14ac:dyDescent="0.2">
      <c r="A51" s="359" t="s">
        <v>806</v>
      </c>
      <c r="B51" s="376">
        <v>283446</v>
      </c>
      <c r="C51" s="376">
        <v>283446</v>
      </c>
      <c r="D51" s="377">
        <v>0</v>
      </c>
      <c r="E51" s="378">
        <f t="shared" si="3"/>
        <v>0</v>
      </c>
    </row>
    <row r="52" spans="1:5" s="19" customFormat="1" ht="39" hidden="1" customHeight="1" x14ac:dyDescent="0.2">
      <c r="A52" s="359"/>
      <c r="B52" s="376"/>
      <c r="C52" s="376"/>
      <c r="D52" s="377" t="e">
        <f>C52/B52*100</f>
        <v>#DIV/0!</v>
      </c>
      <c r="E52" s="378">
        <f t="shared" si="3"/>
        <v>0</v>
      </c>
    </row>
    <row r="53" spans="1:5" s="19" customFormat="1" ht="40.5" hidden="1" customHeight="1" x14ac:dyDescent="0.2">
      <c r="A53" s="359"/>
      <c r="B53" s="376"/>
      <c r="C53" s="376"/>
      <c r="D53" s="377" t="e">
        <f>C53/B53*100</f>
        <v>#DIV/0!</v>
      </c>
      <c r="E53" s="378">
        <f t="shared" si="3"/>
        <v>0</v>
      </c>
    </row>
    <row r="54" spans="1:5" s="19" customFormat="1" ht="44.25" hidden="1" customHeight="1" x14ac:dyDescent="0.2">
      <c r="A54" s="359"/>
      <c r="B54" s="376"/>
      <c r="C54" s="376"/>
      <c r="D54" s="377"/>
      <c r="E54" s="378">
        <f t="shared" si="3"/>
        <v>0</v>
      </c>
    </row>
    <row r="55" spans="1:5" s="19" customFormat="1" ht="12" hidden="1" customHeight="1" x14ac:dyDescent="0.2">
      <c r="A55" s="359"/>
      <c r="B55" s="376"/>
      <c r="C55" s="376"/>
      <c r="D55" s="377" t="e">
        <f>C55/B55*100</f>
        <v>#DIV/0!</v>
      </c>
      <c r="E55" s="378">
        <f t="shared" si="3"/>
        <v>0</v>
      </c>
    </row>
    <row r="56" spans="1:5" s="19" customFormat="1" ht="26.25" hidden="1" customHeight="1" x14ac:dyDescent="0.2">
      <c r="A56" s="359" t="s">
        <v>713</v>
      </c>
      <c r="B56" s="376"/>
      <c r="C56" s="376"/>
      <c r="D56" s="377"/>
      <c r="E56" s="378">
        <f t="shared" si="3"/>
        <v>0</v>
      </c>
    </row>
    <row r="57" spans="1:5" s="19" customFormat="1" ht="1.5" hidden="1" customHeight="1" x14ac:dyDescent="0.2">
      <c r="A57" s="384"/>
      <c r="B57" s="385"/>
      <c r="C57" s="385"/>
      <c r="D57" s="386"/>
      <c r="E57" s="387"/>
    </row>
    <row r="58" spans="1:5" s="388" customFormat="1" ht="12.75" customHeight="1" x14ac:dyDescent="0.25">
      <c r="A58" s="361" t="s">
        <v>17</v>
      </c>
      <c r="B58" s="372">
        <f>B8+B9+B11+B12+B13+B14+B15+B16+B17+B18+B23+B24+B25+B29+B30+B32+B33+B34+B35+B36+B39+B42+B10+B38+B40+B37+B31</f>
        <v>40338558</v>
      </c>
      <c r="C58" s="372">
        <f>C8+C9+C11+C12+C13+C14+C15+C16+C17+C18+C23+C24+C25+C29+C30+C32+C33+C34+C35+C36+C39+C42+C10+C38+C40+C37+C31</f>
        <v>40091074.069999993</v>
      </c>
      <c r="D58" s="373">
        <f>C58/B58*100</f>
        <v>99.386482952613207</v>
      </c>
      <c r="E58" s="374">
        <f>E8+E9+E11+E12+E13+E14+E15+E16+E17+E18+E23+E24+E25+E29+E30+E32+E33+E34+E35+E36+E39+E42+E10+E38+E40+E37</f>
        <v>-208663.73000000342</v>
      </c>
    </row>
    <row r="59" spans="1:5" s="388" customFormat="1" ht="15.75" x14ac:dyDescent="0.25">
      <c r="A59" s="361" t="s">
        <v>18</v>
      </c>
      <c r="B59" s="372">
        <f>B58+B43</f>
        <v>55428823</v>
      </c>
      <c r="C59" s="372">
        <f>C58+C43</f>
        <v>55181339.069999993</v>
      </c>
      <c r="D59" s="373">
        <f>C59/B59*100</f>
        <v>99.553510400175725</v>
      </c>
      <c r="E59" s="374">
        <f>E58+E43</f>
        <v>-208663.73000000342</v>
      </c>
    </row>
    <row r="60" spans="1:5" s="388" customFormat="1" ht="15" customHeight="1" x14ac:dyDescent="0.2">
      <c r="A60" s="663" t="s">
        <v>19</v>
      </c>
      <c r="B60" s="664"/>
      <c r="C60" s="664"/>
      <c r="D60" s="664"/>
      <c r="E60" s="665"/>
    </row>
    <row r="61" spans="1:5" s="19" customFormat="1" ht="15" customHeight="1" x14ac:dyDescent="0.2">
      <c r="A61" s="359" t="s">
        <v>76</v>
      </c>
      <c r="B61" s="372">
        <v>14400</v>
      </c>
      <c r="C61" s="372">
        <v>25941.3</v>
      </c>
      <c r="D61" s="373">
        <f>C61/B61*100</f>
        <v>180.14791666666665</v>
      </c>
      <c r="E61" s="374">
        <f t="shared" ref="E61:E72" si="4">C61-B61</f>
        <v>11541.3</v>
      </c>
    </row>
    <row r="62" spans="1:5" s="19" customFormat="1" ht="25.5" hidden="1" customHeight="1" x14ac:dyDescent="0.2">
      <c r="A62" s="362" t="s">
        <v>136</v>
      </c>
      <c r="B62" s="376"/>
      <c r="C62" s="376">
        <v>0</v>
      </c>
      <c r="D62" s="373"/>
      <c r="E62" s="374">
        <f t="shared" si="4"/>
        <v>0</v>
      </c>
    </row>
    <row r="63" spans="1:5" s="19" customFormat="1" ht="37.5" customHeight="1" x14ac:dyDescent="0.2">
      <c r="A63" s="362" t="s">
        <v>145</v>
      </c>
      <c r="B63" s="376">
        <v>0</v>
      </c>
      <c r="C63" s="376">
        <v>8737.66</v>
      </c>
      <c r="D63" s="373"/>
      <c r="E63" s="374">
        <f t="shared" si="4"/>
        <v>8737.66</v>
      </c>
    </row>
    <row r="64" spans="1:5" s="19" customFormat="1" ht="12.75" hidden="1" customHeight="1" x14ac:dyDescent="0.2">
      <c r="A64" s="359" t="s">
        <v>154</v>
      </c>
      <c r="B64" s="376"/>
      <c r="C64" s="376"/>
      <c r="D64" s="373">
        <v>0</v>
      </c>
      <c r="E64" s="374">
        <f t="shared" si="4"/>
        <v>0</v>
      </c>
    </row>
    <row r="65" spans="1:5" s="18" customFormat="1" x14ac:dyDescent="0.2">
      <c r="A65" s="363" t="s">
        <v>146</v>
      </c>
      <c r="B65" s="372">
        <f>B66+B67+B68+B69+B70</f>
        <v>644738.6399999999</v>
      </c>
      <c r="C65" s="372">
        <f>C66+C67+C68+C69+C70</f>
        <v>2034936.1099999999</v>
      </c>
      <c r="D65" s="373">
        <f t="shared" ref="D65:D70" si="5">C65/B65*100</f>
        <v>315.62186345772608</v>
      </c>
      <c r="E65" s="374">
        <f t="shared" si="4"/>
        <v>1390197.47</v>
      </c>
    </row>
    <row r="66" spans="1:5" s="19" customFormat="1" ht="25.5" customHeight="1" x14ac:dyDescent="0.2">
      <c r="A66" s="362" t="s">
        <v>147</v>
      </c>
      <c r="B66" s="376">
        <v>161423</v>
      </c>
      <c r="C66" s="376">
        <v>211877.44</v>
      </c>
      <c r="D66" s="377">
        <f t="shared" si="5"/>
        <v>131.25604158019613</v>
      </c>
      <c r="E66" s="378">
        <f t="shared" si="4"/>
        <v>50454.44</v>
      </c>
    </row>
    <row r="67" spans="1:5" s="19" customFormat="1" ht="12.75" customHeight="1" x14ac:dyDescent="0.2">
      <c r="A67" s="364" t="s">
        <v>134</v>
      </c>
      <c r="B67" s="376">
        <v>15808</v>
      </c>
      <c r="C67" s="376">
        <v>12892.1</v>
      </c>
      <c r="D67" s="377">
        <f t="shared" si="5"/>
        <v>81.55427631578948</v>
      </c>
      <c r="E67" s="378">
        <f t="shared" si="4"/>
        <v>-2915.8999999999996</v>
      </c>
    </row>
    <row r="68" spans="1:5" s="19" customFormat="1" ht="27" customHeight="1" x14ac:dyDescent="0.2">
      <c r="A68" s="362" t="s">
        <v>135</v>
      </c>
      <c r="B68" s="376">
        <v>15713.96</v>
      </c>
      <c r="C68" s="376">
        <v>2991.85</v>
      </c>
      <c r="D68" s="377">
        <f t="shared" si="5"/>
        <v>19.039440090212779</v>
      </c>
      <c r="E68" s="378">
        <f t="shared" si="4"/>
        <v>-12722.109999999999</v>
      </c>
    </row>
    <row r="69" spans="1:5" s="19" customFormat="1" x14ac:dyDescent="0.2">
      <c r="A69" s="364" t="s">
        <v>143</v>
      </c>
      <c r="B69" s="389">
        <v>400416.12</v>
      </c>
      <c r="C69" s="389">
        <v>1601664.47</v>
      </c>
      <c r="D69" s="377">
        <f t="shared" si="5"/>
        <v>399.99999750259803</v>
      </c>
      <c r="E69" s="378">
        <f t="shared" si="4"/>
        <v>1201248.3500000001</v>
      </c>
    </row>
    <row r="70" spans="1:5" s="19" customFormat="1" ht="52.5" customHeight="1" x14ac:dyDescent="0.2">
      <c r="A70" s="362" t="s">
        <v>144</v>
      </c>
      <c r="B70" s="389">
        <v>51377.56</v>
      </c>
      <c r="C70" s="389">
        <v>205510.25</v>
      </c>
      <c r="D70" s="377">
        <f t="shared" si="5"/>
        <v>400.00001946375033</v>
      </c>
      <c r="E70" s="378">
        <f t="shared" si="4"/>
        <v>154132.69</v>
      </c>
    </row>
    <row r="71" spans="1:5" s="19" customFormat="1" ht="0.75" hidden="1" customHeight="1" x14ac:dyDescent="0.2">
      <c r="A71" s="364" t="s">
        <v>155</v>
      </c>
      <c r="B71" s="390"/>
      <c r="C71" s="378"/>
      <c r="D71" s="377"/>
      <c r="E71" s="378">
        <f t="shared" si="4"/>
        <v>0</v>
      </c>
    </row>
    <row r="72" spans="1:5" s="19" customFormat="1" ht="16.5" customHeight="1" x14ac:dyDescent="0.2">
      <c r="A72" s="364" t="s">
        <v>255</v>
      </c>
      <c r="B72" s="391"/>
      <c r="C72" s="378"/>
      <c r="D72" s="377">
        <v>0</v>
      </c>
      <c r="E72" s="378">
        <f t="shared" si="4"/>
        <v>0</v>
      </c>
    </row>
    <row r="73" spans="1:5" s="19" customFormat="1" ht="16.5" hidden="1" customHeight="1" x14ac:dyDescent="0.2">
      <c r="A73" s="362"/>
      <c r="B73" s="391"/>
      <c r="C73" s="378"/>
      <c r="D73" s="377"/>
      <c r="E73" s="378"/>
    </row>
    <row r="74" spans="1:5" s="388" customFormat="1" ht="14.25" customHeight="1" x14ac:dyDescent="0.2">
      <c r="A74" s="365" t="s">
        <v>20</v>
      </c>
      <c r="B74" s="374">
        <f>B61+B62+B63+B64+B65+B71+B72</f>
        <v>659138.6399999999</v>
      </c>
      <c r="C74" s="374">
        <f>C61+C62+C63+C64+C65+C71+C72</f>
        <v>2069615.0699999998</v>
      </c>
      <c r="D74" s="373">
        <f>C74/B74*100</f>
        <v>313.9878235631885</v>
      </c>
      <c r="E74" s="374">
        <f>E75+E76</f>
        <v>-7000000</v>
      </c>
    </row>
    <row r="75" spans="1:5" s="16" customFormat="1" ht="14.25" customHeight="1" x14ac:dyDescent="0.2">
      <c r="A75" s="366" t="s">
        <v>378</v>
      </c>
      <c r="B75" s="374">
        <f>B76+B78+B77</f>
        <v>3758720</v>
      </c>
      <c r="C75" s="374">
        <f>C76+C78+C77</f>
        <v>258720</v>
      </c>
      <c r="D75" s="373"/>
      <c r="E75" s="374">
        <f t="shared" ref="E75:E80" si="6">C75-B75</f>
        <v>-3500000</v>
      </c>
    </row>
    <row r="76" spans="1:5" s="16" customFormat="1" ht="39" customHeight="1" x14ac:dyDescent="0.2">
      <c r="A76" s="362" t="s">
        <v>742</v>
      </c>
      <c r="B76" s="389">
        <v>3500000</v>
      </c>
      <c r="C76" s="389">
        <v>0</v>
      </c>
      <c r="D76" s="392">
        <v>0</v>
      </c>
      <c r="E76" s="374">
        <f t="shared" si="6"/>
        <v>-3500000</v>
      </c>
    </row>
    <row r="77" spans="1:5" s="16" customFormat="1" ht="18" customHeight="1" x14ac:dyDescent="0.2">
      <c r="A77" s="362" t="s">
        <v>376</v>
      </c>
      <c r="B77" s="389">
        <v>258720</v>
      </c>
      <c r="C77" s="389">
        <v>258720</v>
      </c>
      <c r="D77" s="392">
        <v>0</v>
      </c>
      <c r="E77" s="374">
        <f t="shared" si="6"/>
        <v>0</v>
      </c>
    </row>
    <row r="78" spans="1:5" s="388" customFormat="1" ht="25.5" hidden="1" customHeight="1" x14ac:dyDescent="0.2">
      <c r="A78" s="362"/>
      <c r="B78" s="374"/>
      <c r="C78" s="374"/>
      <c r="D78" s="377">
        <v>0</v>
      </c>
      <c r="E78" s="378">
        <f t="shared" si="6"/>
        <v>0</v>
      </c>
    </row>
    <row r="79" spans="1:5" s="388" customFormat="1" ht="17.25" customHeight="1" x14ac:dyDescent="0.2">
      <c r="A79" s="367" t="s">
        <v>238</v>
      </c>
      <c r="B79" s="374">
        <f>B74+B75</f>
        <v>4417858.6399999997</v>
      </c>
      <c r="C79" s="374">
        <f>C74+C75</f>
        <v>2328335.0699999998</v>
      </c>
      <c r="D79" s="373">
        <f>C79/B79*100</f>
        <v>52.702796982204937</v>
      </c>
      <c r="E79" s="374">
        <f t="shared" si="6"/>
        <v>-2089523.5699999998</v>
      </c>
    </row>
    <row r="80" spans="1:5" s="388" customFormat="1" ht="17.25" customHeight="1" x14ac:dyDescent="0.2">
      <c r="A80" s="365" t="s">
        <v>377</v>
      </c>
      <c r="B80" s="374">
        <f>B59+B79</f>
        <v>59846681.640000001</v>
      </c>
      <c r="C80" s="374">
        <f>C59+C79</f>
        <v>57509674.139999993</v>
      </c>
      <c r="D80" s="373">
        <f>C80/B80*100</f>
        <v>96.095009053203697</v>
      </c>
      <c r="E80" s="374">
        <f t="shared" si="6"/>
        <v>-2337007.5000000075</v>
      </c>
    </row>
    <row r="81" spans="1:5" s="41" customFormat="1" ht="15.75" x14ac:dyDescent="0.2">
      <c r="A81" s="646" t="s">
        <v>21</v>
      </c>
      <c r="B81" s="647"/>
      <c r="C81" s="647"/>
      <c r="D81" s="647"/>
      <c r="E81" s="648"/>
    </row>
    <row r="82" spans="1:5" s="41" customFormat="1" ht="15.75" x14ac:dyDescent="0.2">
      <c r="A82" s="649" t="s">
        <v>22</v>
      </c>
      <c r="B82" s="650"/>
      <c r="C82" s="650"/>
      <c r="D82" s="650"/>
      <c r="E82" s="651"/>
    </row>
    <row r="83" spans="1:5" s="41" customFormat="1" ht="51" x14ac:dyDescent="0.2">
      <c r="A83" s="340" t="s">
        <v>159</v>
      </c>
      <c r="B83" s="288">
        <v>6323950</v>
      </c>
      <c r="C83" s="288">
        <v>4407442.0199999996</v>
      </c>
      <c r="D83" s="292">
        <f t="shared" ref="D83:D150" si="7">C83/B83*100</f>
        <v>69.694447615809736</v>
      </c>
      <c r="E83" s="293">
        <f t="shared" ref="E83:E150" si="8">C83-B83</f>
        <v>-1916507.9800000004</v>
      </c>
    </row>
    <row r="84" spans="1:5" s="41" customFormat="1" ht="25.5" x14ac:dyDescent="0.2">
      <c r="A84" s="340" t="s">
        <v>380</v>
      </c>
      <c r="B84" s="288">
        <v>2952258</v>
      </c>
      <c r="C84" s="288">
        <v>2131447.96</v>
      </c>
      <c r="D84" s="292">
        <f t="shared" si="7"/>
        <v>72.197211761302711</v>
      </c>
      <c r="E84" s="293">
        <f t="shared" si="8"/>
        <v>-820810.04</v>
      </c>
    </row>
    <row r="85" spans="1:5" s="41" customFormat="1" x14ac:dyDescent="0.2">
      <c r="A85" s="340" t="s">
        <v>160</v>
      </c>
      <c r="B85" s="288">
        <v>130000</v>
      </c>
      <c r="C85" s="288">
        <v>25906.7</v>
      </c>
      <c r="D85" s="292">
        <f t="shared" si="7"/>
        <v>19.928230769230769</v>
      </c>
      <c r="E85" s="293">
        <f t="shared" si="8"/>
        <v>-104093.3</v>
      </c>
    </row>
    <row r="86" spans="1:5" s="41" customFormat="1" hidden="1" x14ac:dyDescent="0.2">
      <c r="A86" s="341" t="s">
        <v>372</v>
      </c>
      <c r="B86" s="288"/>
      <c r="C86" s="288"/>
      <c r="D86" s="292" t="e">
        <f t="shared" si="7"/>
        <v>#DIV/0!</v>
      </c>
      <c r="E86" s="293">
        <f t="shared" si="8"/>
        <v>0</v>
      </c>
    </row>
    <row r="87" spans="1:5" s="41" customFormat="1" x14ac:dyDescent="0.2">
      <c r="A87" s="340" t="s">
        <v>161</v>
      </c>
      <c r="B87" s="288">
        <v>9109790</v>
      </c>
      <c r="C87" s="288">
        <v>7823942.2199999997</v>
      </c>
      <c r="D87" s="292">
        <f t="shared" si="7"/>
        <v>85.884989884508855</v>
      </c>
      <c r="E87" s="293">
        <f t="shared" si="8"/>
        <v>-1285847.7800000003</v>
      </c>
    </row>
    <row r="88" spans="1:5" s="41" customFormat="1" ht="25.5" x14ac:dyDescent="0.2">
      <c r="A88" s="545" t="s">
        <v>838</v>
      </c>
      <c r="B88" s="288">
        <v>10627847</v>
      </c>
      <c r="C88" s="288">
        <v>6257726.0700000003</v>
      </c>
      <c r="D88" s="292">
        <f t="shared" si="7"/>
        <v>58.880468170081869</v>
      </c>
      <c r="E88" s="293">
        <f t="shared" si="8"/>
        <v>-4370120.93</v>
      </c>
    </row>
    <row r="89" spans="1:5" s="41" customFormat="1" ht="27.75" customHeight="1" x14ac:dyDescent="0.2">
      <c r="A89" s="342" t="s">
        <v>790</v>
      </c>
      <c r="B89" s="288">
        <v>2047030</v>
      </c>
      <c r="C89" s="288">
        <v>1002044.78</v>
      </c>
      <c r="D89" s="292">
        <f t="shared" si="7"/>
        <v>48.951152645540127</v>
      </c>
      <c r="E89" s="293">
        <f t="shared" si="8"/>
        <v>-1044985.22</v>
      </c>
    </row>
    <row r="90" spans="1:5" s="41" customFormat="1" ht="25.5" x14ac:dyDescent="0.2">
      <c r="A90" s="546" t="s">
        <v>839</v>
      </c>
      <c r="B90" s="288">
        <v>11212200</v>
      </c>
      <c r="C90" s="288">
        <v>11192118.869999999</v>
      </c>
      <c r="D90" s="292">
        <f t="shared" si="7"/>
        <v>99.820899288275271</v>
      </c>
      <c r="E90" s="293">
        <f t="shared" si="8"/>
        <v>-20081.13000000082</v>
      </c>
    </row>
    <row r="91" spans="1:5" s="41" customFormat="1" ht="25.5" hidden="1" x14ac:dyDescent="0.2">
      <c r="A91" s="340" t="s">
        <v>448</v>
      </c>
      <c r="B91" s="288"/>
      <c r="C91" s="288"/>
      <c r="D91" s="292" t="e">
        <f t="shared" si="7"/>
        <v>#DIV/0!</v>
      </c>
      <c r="E91" s="293">
        <f t="shared" si="8"/>
        <v>0</v>
      </c>
    </row>
    <row r="92" spans="1:5" s="41" customFormat="1" ht="25.5" x14ac:dyDescent="0.2">
      <c r="A92" s="340" t="s">
        <v>381</v>
      </c>
      <c r="B92" s="288">
        <v>1723556</v>
      </c>
      <c r="C92" s="288">
        <v>1336778.71</v>
      </c>
      <c r="D92" s="292">
        <f t="shared" si="7"/>
        <v>77.559343009452547</v>
      </c>
      <c r="E92" s="293">
        <f t="shared" si="8"/>
        <v>-386777.29000000004</v>
      </c>
    </row>
    <row r="93" spans="1:5" s="41" customFormat="1" x14ac:dyDescent="0.2">
      <c r="A93" s="340" t="s">
        <v>791</v>
      </c>
      <c r="B93" s="288">
        <v>1044000</v>
      </c>
      <c r="C93" s="288">
        <v>926096.57</v>
      </c>
      <c r="D93" s="292">
        <f t="shared" si="7"/>
        <v>88.706568007662838</v>
      </c>
      <c r="E93" s="293">
        <f t="shared" si="8"/>
        <v>-117903.43000000005</v>
      </c>
    </row>
    <row r="94" spans="1:5" s="41" customFormat="1" x14ac:dyDescent="0.2">
      <c r="A94" s="340" t="s">
        <v>382</v>
      </c>
      <c r="B94" s="288">
        <v>1202036</v>
      </c>
      <c r="C94" s="288">
        <v>1038963.55</v>
      </c>
      <c r="D94" s="292">
        <f t="shared" si="7"/>
        <v>86.433646746020926</v>
      </c>
      <c r="E94" s="293">
        <f t="shared" si="8"/>
        <v>-163072.44999999995</v>
      </c>
    </row>
    <row r="95" spans="1:5" s="41" customFormat="1" ht="16.5" customHeight="1" x14ac:dyDescent="0.2">
      <c r="A95" s="340" t="s">
        <v>383</v>
      </c>
      <c r="B95" s="288">
        <v>843660</v>
      </c>
      <c r="C95" s="288">
        <v>108210</v>
      </c>
      <c r="D95" s="292">
        <f t="shared" si="7"/>
        <v>12.826257022971339</v>
      </c>
      <c r="E95" s="293">
        <f t="shared" si="8"/>
        <v>-735450</v>
      </c>
    </row>
    <row r="96" spans="1:5" s="41" customFormat="1" ht="25.5" x14ac:dyDescent="0.2">
      <c r="A96" s="340" t="s">
        <v>384</v>
      </c>
      <c r="B96" s="288">
        <v>25726</v>
      </c>
      <c r="C96" s="288">
        <v>1360</v>
      </c>
      <c r="D96" s="292">
        <f t="shared" si="7"/>
        <v>5.2864806032807277</v>
      </c>
      <c r="E96" s="293">
        <f t="shared" si="8"/>
        <v>-24366</v>
      </c>
    </row>
    <row r="97" spans="1:5" s="41" customFormat="1" ht="25.5" x14ac:dyDescent="0.2">
      <c r="A97" s="340" t="s">
        <v>385</v>
      </c>
      <c r="B97" s="288">
        <v>311100</v>
      </c>
      <c r="C97" s="288">
        <v>250238</v>
      </c>
      <c r="D97" s="292">
        <f t="shared" si="7"/>
        <v>80.4365155898425</v>
      </c>
      <c r="E97" s="293">
        <f t="shared" si="8"/>
        <v>-60862</v>
      </c>
    </row>
    <row r="98" spans="1:5" s="41" customFormat="1" ht="63.75" hidden="1" x14ac:dyDescent="0.2">
      <c r="A98" s="340" t="s">
        <v>462</v>
      </c>
      <c r="B98" s="288"/>
      <c r="C98" s="288"/>
      <c r="D98" s="292" t="e">
        <f t="shared" si="7"/>
        <v>#DIV/0!</v>
      </c>
      <c r="E98" s="293">
        <f t="shared" si="8"/>
        <v>0</v>
      </c>
    </row>
    <row r="99" spans="1:5" s="41" customFormat="1" ht="25.5" x14ac:dyDescent="0.2">
      <c r="A99" s="340" t="s">
        <v>386</v>
      </c>
      <c r="B99" s="288">
        <v>231399</v>
      </c>
      <c r="C99" s="288">
        <v>144504.92000000001</v>
      </c>
      <c r="D99" s="292">
        <f t="shared" si="7"/>
        <v>62.448377045708938</v>
      </c>
      <c r="E99" s="293">
        <f t="shared" si="8"/>
        <v>-86894.079999999987</v>
      </c>
    </row>
    <row r="100" spans="1:5" ht="51" hidden="1" x14ac:dyDescent="0.2">
      <c r="A100" s="12" t="s">
        <v>463</v>
      </c>
      <c r="B100" s="14"/>
      <c r="C100" s="14"/>
      <c r="D100" s="292" t="e">
        <f t="shared" si="7"/>
        <v>#DIV/0!</v>
      </c>
      <c r="E100" s="293">
        <f t="shared" si="8"/>
        <v>0</v>
      </c>
    </row>
    <row r="101" spans="1:5" ht="51" hidden="1" x14ac:dyDescent="0.2">
      <c r="A101" s="12" t="s">
        <v>464</v>
      </c>
      <c r="B101" s="14"/>
      <c r="C101" s="14"/>
      <c r="D101" s="292" t="e">
        <f t="shared" si="7"/>
        <v>#DIV/0!</v>
      </c>
      <c r="E101" s="293">
        <f t="shared" si="8"/>
        <v>0</v>
      </c>
    </row>
    <row r="102" spans="1:5" ht="38.25" x14ac:dyDescent="0.2">
      <c r="A102" s="214" t="s">
        <v>387</v>
      </c>
      <c r="B102" s="14">
        <v>56400</v>
      </c>
      <c r="C102" s="14">
        <v>56400</v>
      </c>
      <c r="D102" s="292">
        <f t="shared" si="7"/>
        <v>100</v>
      </c>
      <c r="E102" s="293">
        <f t="shared" si="8"/>
        <v>0</v>
      </c>
    </row>
    <row r="103" spans="1:5" ht="38.25" hidden="1" customHeight="1" x14ac:dyDescent="0.2">
      <c r="A103" s="214" t="s">
        <v>449</v>
      </c>
      <c r="B103" s="14"/>
      <c r="C103" s="14"/>
      <c r="D103" s="292" t="e">
        <f t="shared" si="7"/>
        <v>#DIV/0!</v>
      </c>
      <c r="E103" s="293">
        <f t="shared" si="8"/>
        <v>0</v>
      </c>
    </row>
    <row r="104" spans="1:5" ht="66.75" customHeight="1" x14ac:dyDescent="0.2">
      <c r="A104" s="343" t="s">
        <v>792</v>
      </c>
      <c r="B104" s="14">
        <v>42284</v>
      </c>
      <c r="C104" s="14">
        <v>22045</v>
      </c>
      <c r="D104" s="292">
        <f t="shared" si="7"/>
        <v>52.135559549711473</v>
      </c>
      <c r="E104" s="293">
        <f t="shared" si="8"/>
        <v>-20239</v>
      </c>
    </row>
    <row r="105" spans="1:5" ht="38.25" x14ac:dyDescent="0.2">
      <c r="A105" s="549" t="s">
        <v>842</v>
      </c>
      <c r="B105" s="14">
        <v>1394400</v>
      </c>
      <c r="C105" s="14">
        <v>1205028.51</v>
      </c>
      <c r="D105" s="292">
        <f t="shared" si="7"/>
        <v>86.419141566265054</v>
      </c>
      <c r="E105" s="293">
        <f t="shared" si="8"/>
        <v>-189371.49</v>
      </c>
    </row>
    <row r="106" spans="1:5" ht="16.5" customHeight="1" x14ac:dyDescent="0.2">
      <c r="A106" s="214" t="s">
        <v>388</v>
      </c>
      <c r="B106" s="14">
        <v>4135064</v>
      </c>
      <c r="C106" s="14">
        <v>1773125.83</v>
      </c>
      <c r="D106" s="292">
        <f t="shared" si="7"/>
        <v>42.880251188373386</v>
      </c>
      <c r="E106" s="293">
        <f t="shared" si="8"/>
        <v>-2361938.17</v>
      </c>
    </row>
    <row r="107" spans="1:5" ht="30" customHeight="1" x14ac:dyDescent="0.2">
      <c r="A107" s="214" t="s">
        <v>389</v>
      </c>
      <c r="B107" s="14">
        <v>1597700</v>
      </c>
      <c r="C107" s="14">
        <v>936440.95</v>
      </c>
      <c r="D107" s="292">
        <f t="shared" si="7"/>
        <v>58.611813857420039</v>
      </c>
      <c r="E107" s="293">
        <f t="shared" si="8"/>
        <v>-661259.05000000005</v>
      </c>
    </row>
    <row r="108" spans="1:5" ht="25.5" hidden="1" x14ac:dyDescent="0.2">
      <c r="A108" s="214" t="s">
        <v>390</v>
      </c>
      <c r="B108" s="14"/>
      <c r="C108" s="14"/>
      <c r="D108" s="292" t="e">
        <f t="shared" si="7"/>
        <v>#DIV/0!</v>
      </c>
      <c r="E108" s="293">
        <f t="shared" si="8"/>
        <v>0</v>
      </c>
    </row>
    <row r="109" spans="1:5" ht="24" customHeight="1" x14ac:dyDescent="0.2">
      <c r="A109" s="214" t="s">
        <v>391</v>
      </c>
      <c r="B109" s="14">
        <v>1000</v>
      </c>
      <c r="C109" s="14">
        <v>352.5</v>
      </c>
      <c r="D109" s="292">
        <f t="shared" si="7"/>
        <v>35.25</v>
      </c>
      <c r="E109" s="293">
        <f t="shared" si="8"/>
        <v>-647.5</v>
      </c>
    </row>
    <row r="110" spans="1:5" ht="38.25" x14ac:dyDescent="0.2">
      <c r="A110" s="214" t="s">
        <v>392</v>
      </c>
      <c r="B110" s="288">
        <v>1941548</v>
      </c>
      <c r="C110" s="14">
        <v>1762412.57</v>
      </c>
      <c r="D110" s="292">
        <f t="shared" si="7"/>
        <v>90.773577063250571</v>
      </c>
      <c r="E110" s="293">
        <f t="shared" si="8"/>
        <v>-179135.42999999993</v>
      </c>
    </row>
    <row r="111" spans="1:5" ht="18" hidden="1" customHeight="1" x14ac:dyDescent="0.2">
      <c r="A111" s="214" t="s">
        <v>149</v>
      </c>
      <c r="B111" s="288">
        <v>0</v>
      </c>
      <c r="C111" s="14">
        <v>0</v>
      </c>
      <c r="D111" s="292">
        <v>0</v>
      </c>
      <c r="E111" s="293">
        <f t="shared" si="8"/>
        <v>0</v>
      </c>
    </row>
    <row r="112" spans="1:5" ht="54.75" customHeight="1" x14ac:dyDescent="0.2">
      <c r="A112" s="547" t="s">
        <v>840</v>
      </c>
      <c r="B112" s="288">
        <v>350169</v>
      </c>
      <c r="C112" s="14">
        <v>296731.7</v>
      </c>
      <c r="D112" s="292">
        <f t="shared" si="7"/>
        <v>84.739568608300559</v>
      </c>
      <c r="E112" s="293">
        <f t="shared" si="8"/>
        <v>-53437.299999999988</v>
      </c>
    </row>
    <row r="113" spans="1:5" ht="38.25" hidden="1" x14ac:dyDescent="0.2">
      <c r="A113" s="543" t="s">
        <v>835</v>
      </c>
      <c r="B113" s="14">
        <v>0</v>
      </c>
      <c r="C113" s="14">
        <v>0</v>
      </c>
      <c r="D113" s="292">
        <v>0</v>
      </c>
      <c r="E113" s="293">
        <f t="shared" si="8"/>
        <v>0</v>
      </c>
    </row>
    <row r="114" spans="1:5" ht="51" hidden="1" x14ac:dyDescent="0.2">
      <c r="A114" s="12" t="s">
        <v>166</v>
      </c>
      <c r="B114" s="14"/>
      <c r="C114" s="14"/>
      <c r="D114" s="292" t="e">
        <f t="shared" si="7"/>
        <v>#DIV/0!</v>
      </c>
      <c r="E114" s="293">
        <f t="shared" si="8"/>
        <v>0</v>
      </c>
    </row>
    <row r="115" spans="1:5" ht="63.75" x14ac:dyDescent="0.2">
      <c r="A115" s="214" t="s">
        <v>692</v>
      </c>
      <c r="B115" s="14">
        <v>34500</v>
      </c>
      <c r="C115" s="14">
        <v>25830</v>
      </c>
      <c r="D115" s="292">
        <f t="shared" si="7"/>
        <v>74.869565217391312</v>
      </c>
      <c r="E115" s="293">
        <f t="shared" si="8"/>
        <v>-8670</v>
      </c>
    </row>
    <row r="116" spans="1:5" ht="15" customHeight="1" x14ac:dyDescent="0.2">
      <c r="A116" s="214" t="s">
        <v>393</v>
      </c>
      <c r="B116" s="14">
        <v>1800</v>
      </c>
      <c r="C116" s="14">
        <v>1800</v>
      </c>
      <c r="D116" s="292">
        <f t="shared" si="7"/>
        <v>100</v>
      </c>
      <c r="E116" s="293">
        <f t="shared" si="8"/>
        <v>0</v>
      </c>
    </row>
    <row r="117" spans="1:5" ht="38.25" x14ac:dyDescent="0.2">
      <c r="A117" s="214" t="s">
        <v>394</v>
      </c>
      <c r="B117" s="14">
        <v>51000</v>
      </c>
      <c r="C117" s="14">
        <v>13000</v>
      </c>
      <c r="D117" s="292">
        <f t="shared" si="7"/>
        <v>25.490196078431371</v>
      </c>
      <c r="E117" s="293">
        <f t="shared" si="8"/>
        <v>-38000</v>
      </c>
    </row>
    <row r="118" spans="1:5" ht="51" x14ac:dyDescent="0.2">
      <c r="A118" s="297" t="s">
        <v>802</v>
      </c>
      <c r="B118" s="14">
        <v>283446</v>
      </c>
      <c r="C118" s="14">
        <v>210287.45</v>
      </c>
      <c r="D118" s="292">
        <f t="shared" si="7"/>
        <v>74.189598724272003</v>
      </c>
      <c r="E118" s="293">
        <f t="shared" si="8"/>
        <v>-73158.549999999988</v>
      </c>
    </row>
    <row r="119" spans="1:5" x14ac:dyDescent="0.2">
      <c r="A119" s="214" t="s">
        <v>167</v>
      </c>
      <c r="B119" s="14">
        <v>162504</v>
      </c>
      <c r="C119" s="14">
        <v>61099.26</v>
      </c>
      <c r="D119" s="292">
        <f t="shared" si="7"/>
        <v>37.598619110914193</v>
      </c>
      <c r="E119" s="293">
        <f t="shared" si="8"/>
        <v>-101404.73999999999</v>
      </c>
    </row>
    <row r="120" spans="1:5" ht="38.25" x14ac:dyDescent="0.2">
      <c r="A120" s="214" t="s">
        <v>685</v>
      </c>
      <c r="B120" s="14">
        <v>60000</v>
      </c>
      <c r="C120" s="14">
        <v>10000</v>
      </c>
      <c r="D120" s="292">
        <f t="shared" si="7"/>
        <v>16.666666666666664</v>
      </c>
      <c r="E120" s="293">
        <f t="shared" si="8"/>
        <v>-50000</v>
      </c>
    </row>
    <row r="121" spans="1:5" ht="38.25" x14ac:dyDescent="0.2">
      <c r="A121" s="548" t="s">
        <v>841</v>
      </c>
      <c r="B121" s="14">
        <v>868291</v>
      </c>
      <c r="C121" s="14">
        <v>640599.19999999995</v>
      </c>
      <c r="D121" s="292">
        <f t="shared" si="7"/>
        <v>73.777017152083801</v>
      </c>
      <c r="E121" s="293">
        <f t="shared" si="8"/>
        <v>-227691.80000000005</v>
      </c>
    </row>
    <row r="122" spans="1:5" ht="25.5" x14ac:dyDescent="0.2">
      <c r="A122" s="344" t="s">
        <v>168</v>
      </c>
      <c r="B122" s="14">
        <v>3133000</v>
      </c>
      <c r="C122" s="14">
        <v>589603.99</v>
      </c>
      <c r="D122" s="292">
        <f t="shared" si="7"/>
        <v>18.819150654324929</v>
      </c>
      <c r="E122" s="293">
        <f t="shared" si="8"/>
        <v>-2543396.0099999998</v>
      </c>
    </row>
    <row r="123" spans="1:5" ht="43.5" hidden="1" customHeight="1" x14ac:dyDescent="0.2">
      <c r="A123" s="344" t="s">
        <v>169</v>
      </c>
      <c r="B123" s="14"/>
      <c r="C123" s="14"/>
      <c r="D123" s="292" t="e">
        <f t="shared" si="7"/>
        <v>#DIV/0!</v>
      </c>
      <c r="E123" s="293">
        <f t="shared" si="8"/>
        <v>0</v>
      </c>
    </row>
    <row r="124" spans="1:5" ht="17.25" customHeight="1" x14ac:dyDescent="0.2">
      <c r="A124" s="344" t="s">
        <v>170</v>
      </c>
      <c r="B124" s="14">
        <v>693930</v>
      </c>
      <c r="C124" s="14">
        <v>637826.93999999994</v>
      </c>
      <c r="D124" s="292">
        <f t="shared" si="7"/>
        <v>91.915170118023426</v>
      </c>
      <c r="E124" s="293">
        <f t="shared" si="8"/>
        <v>-56103.060000000056</v>
      </c>
    </row>
    <row r="125" spans="1:5" ht="17.25" customHeight="1" x14ac:dyDescent="0.2">
      <c r="A125" s="345" t="s">
        <v>358</v>
      </c>
      <c r="B125" s="14">
        <v>62390</v>
      </c>
      <c r="C125" s="14">
        <v>42944.17</v>
      </c>
      <c r="D125" s="292">
        <f t="shared" si="7"/>
        <v>68.831815996153225</v>
      </c>
      <c r="E125" s="293">
        <f t="shared" si="8"/>
        <v>-19445.830000000002</v>
      </c>
    </row>
    <row r="126" spans="1:5" ht="25.5" x14ac:dyDescent="0.2">
      <c r="A126" s="344" t="s">
        <v>395</v>
      </c>
      <c r="B126" s="288">
        <v>2166600</v>
      </c>
      <c r="C126" s="14">
        <v>1489048.68</v>
      </c>
      <c r="D126" s="292">
        <f t="shared" si="7"/>
        <v>68.72743838271947</v>
      </c>
      <c r="E126" s="293">
        <f t="shared" si="8"/>
        <v>-677551.32000000007</v>
      </c>
    </row>
    <row r="127" spans="1:5" ht="25.5" x14ac:dyDescent="0.2">
      <c r="A127" s="344" t="s">
        <v>171</v>
      </c>
      <c r="B127" s="14">
        <v>262688</v>
      </c>
      <c r="C127" s="14">
        <v>252179.55</v>
      </c>
      <c r="D127" s="292">
        <f t="shared" si="7"/>
        <v>95.999645967840181</v>
      </c>
      <c r="E127" s="293">
        <f t="shared" si="8"/>
        <v>-10508.450000000012</v>
      </c>
    </row>
    <row r="128" spans="1:5" x14ac:dyDescent="0.2">
      <c r="A128" s="344" t="s">
        <v>172</v>
      </c>
      <c r="B128" s="14">
        <v>12400</v>
      </c>
      <c r="C128" s="14">
        <v>7300</v>
      </c>
      <c r="D128" s="292">
        <f t="shared" si="7"/>
        <v>58.870967741935488</v>
      </c>
      <c r="E128" s="293">
        <f t="shared" si="8"/>
        <v>-5100</v>
      </c>
    </row>
    <row r="129" spans="1:5" ht="17.25" hidden="1" customHeight="1" x14ac:dyDescent="0.2">
      <c r="A129" s="324" t="s">
        <v>843</v>
      </c>
      <c r="B129" s="14">
        <v>0</v>
      </c>
      <c r="C129" s="14">
        <v>0</v>
      </c>
      <c r="D129" s="292">
        <v>0</v>
      </c>
      <c r="E129" s="293">
        <f t="shared" si="8"/>
        <v>0</v>
      </c>
    </row>
    <row r="130" spans="1:5" ht="29.25" customHeight="1" x14ac:dyDescent="0.2">
      <c r="A130" s="344" t="s">
        <v>150</v>
      </c>
      <c r="B130" s="14">
        <v>147500</v>
      </c>
      <c r="C130" s="14">
        <v>105783.6</v>
      </c>
      <c r="D130" s="292">
        <f t="shared" si="7"/>
        <v>71.717694915254242</v>
      </c>
      <c r="E130" s="293">
        <f t="shared" si="8"/>
        <v>-41716.399999999994</v>
      </c>
    </row>
    <row r="131" spans="1:5" ht="38.25" x14ac:dyDescent="0.2">
      <c r="A131" s="544" t="s">
        <v>836</v>
      </c>
      <c r="B131" s="14">
        <v>1473150</v>
      </c>
      <c r="C131" s="14">
        <v>854239.04</v>
      </c>
      <c r="D131" s="292">
        <f t="shared" si="7"/>
        <v>57.987240946271598</v>
      </c>
      <c r="E131" s="293">
        <f t="shared" si="8"/>
        <v>-618910.96</v>
      </c>
    </row>
    <row r="132" spans="1:5" ht="38.25" hidden="1" x14ac:dyDescent="0.2">
      <c r="A132" s="344" t="s">
        <v>728</v>
      </c>
      <c r="B132" s="14"/>
      <c r="C132" s="14"/>
      <c r="D132" s="292" t="e">
        <f t="shared" si="7"/>
        <v>#DIV/0!</v>
      </c>
      <c r="E132" s="293">
        <f t="shared" si="8"/>
        <v>0</v>
      </c>
    </row>
    <row r="133" spans="1:5" ht="25.5" hidden="1" x14ac:dyDescent="0.2">
      <c r="A133" s="214" t="s">
        <v>721</v>
      </c>
      <c r="B133" s="14"/>
      <c r="C133" s="14"/>
      <c r="D133" s="292" t="e">
        <f t="shared" si="7"/>
        <v>#DIV/0!</v>
      </c>
      <c r="E133" s="293">
        <f t="shared" si="8"/>
        <v>0</v>
      </c>
    </row>
    <row r="134" spans="1:5" ht="25.5" x14ac:dyDescent="0.2">
      <c r="A134" s="214" t="s">
        <v>173</v>
      </c>
      <c r="B134" s="14">
        <v>1416000</v>
      </c>
      <c r="C134" s="14">
        <v>258897.61</v>
      </c>
      <c r="D134" s="292">
        <f t="shared" si="7"/>
        <v>18.28372951977401</v>
      </c>
      <c r="E134" s="293">
        <f t="shared" si="8"/>
        <v>-1157102.3900000001</v>
      </c>
    </row>
    <row r="135" spans="1:5" x14ac:dyDescent="0.2">
      <c r="A135" s="214" t="s">
        <v>174</v>
      </c>
      <c r="B135" s="14">
        <v>820000</v>
      </c>
      <c r="C135" s="14">
        <v>413641.98</v>
      </c>
      <c r="D135" s="292">
        <f t="shared" si="7"/>
        <v>50.444143902439023</v>
      </c>
      <c r="E135" s="293">
        <f t="shared" si="8"/>
        <v>-406358.02</v>
      </c>
    </row>
    <row r="136" spans="1:5" ht="25.5" hidden="1" x14ac:dyDescent="0.2">
      <c r="A136" s="12" t="s">
        <v>239</v>
      </c>
      <c r="B136" s="14"/>
      <c r="C136" s="14"/>
      <c r="D136" s="292" t="e">
        <f t="shared" si="7"/>
        <v>#DIV/0!</v>
      </c>
      <c r="E136" s="293">
        <f t="shared" si="8"/>
        <v>0</v>
      </c>
    </row>
    <row r="137" spans="1:5" ht="38.25" x14ac:dyDescent="0.2">
      <c r="A137" s="214" t="s">
        <v>175</v>
      </c>
      <c r="B137" s="14">
        <v>2000000</v>
      </c>
      <c r="C137" s="14">
        <v>421926.07</v>
      </c>
      <c r="D137" s="292">
        <f t="shared" si="7"/>
        <v>21.096303499999998</v>
      </c>
      <c r="E137" s="293">
        <f t="shared" si="8"/>
        <v>-1578073.93</v>
      </c>
    </row>
    <row r="138" spans="1:5" s="19" customFormat="1" x14ac:dyDescent="0.2">
      <c r="A138" s="215" t="s">
        <v>176</v>
      </c>
      <c r="B138" s="14">
        <v>2815500</v>
      </c>
      <c r="C138" s="14">
        <v>1045420.22</v>
      </c>
      <c r="D138" s="292">
        <f t="shared" si="7"/>
        <v>37.130890427987921</v>
      </c>
      <c r="E138" s="293">
        <f t="shared" si="8"/>
        <v>-1770079.78</v>
      </c>
    </row>
    <row r="139" spans="1:5" ht="63.75" hidden="1" x14ac:dyDescent="0.2">
      <c r="A139" s="214" t="s">
        <v>177</v>
      </c>
      <c r="B139" s="14"/>
      <c r="C139" s="14"/>
      <c r="D139" s="292" t="e">
        <f t="shared" si="7"/>
        <v>#DIV/0!</v>
      </c>
      <c r="E139" s="293">
        <f t="shared" si="8"/>
        <v>0</v>
      </c>
    </row>
    <row r="140" spans="1:5" ht="15.75" customHeight="1" x14ac:dyDescent="0.2">
      <c r="A140" s="214" t="s">
        <v>178</v>
      </c>
      <c r="B140" s="288">
        <v>102810</v>
      </c>
      <c r="C140" s="14">
        <v>62813.440000000002</v>
      </c>
      <c r="D140" s="292">
        <f t="shared" si="7"/>
        <v>61.096624841941448</v>
      </c>
      <c r="E140" s="293">
        <f t="shared" si="8"/>
        <v>-39996.559999999998</v>
      </c>
    </row>
    <row r="141" spans="1:5" ht="16.5" customHeight="1" x14ac:dyDescent="0.2">
      <c r="A141" s="214" t="s">
        <v>179</v>
      </c>
      <c r="B141" s="14">
        <v>182500</v>
      </c>
      <c r="C141" s="14">
        <v>0</v>
      </c>
      <c r="D141" s="292">
        <f t="shared" si="7"/>
        <v>0</v>
      </c>
      <c r="E141" s="293">
        <f t="shared" si="8"/>
        <v>-182500</v>
      </c>
    </row>
    <row r="142" spans="1:5" ht="25.5" x14ac:dyDescent="0.2">
      <c r="A142" s="214" t="s">
        <v>180</v>
      </c>
      <c r="B142" s="14">
        <v>1500000</v>
      </c>
      <c r="C142" s="14">
        <v>0</v>
      </c>
      <c r="D142" s="292">
        <f t="shared" si="7"/>
        <v>0</v>
      </c>
      <c r="E142" s="293">
        <f t="shared" si="8"/>
        <v>-1500000</v>
      </c>
    </row>
    <row r="143" spans="1:5" ht="38.25" hidden="1" x14ac:dyDescent="0.2">
      <c r="A143" s="214" t="s">
        <v>465</v>
      </c>
      <c r="B143" s="14"/>
      <c r="C143" s="14"/>
      <c r="D143" s="292" t="e">
        <f t="shared" si="7"/>
        <v>#DIV/0!</v>
      </c>
      <c r="E143" s="293">
        <f t="shared" si="8"/>
        <v>0</v>
      </c>
    </row>
    <row r="144" spans="1:5" ht="25.5" hidden="1" x14ac:dyDescent="0.2">
      <c r="A144" s="214" t="s">
        <v>181</v>
      </c>
      <c r="B144" s="14">
        <v>0</v>
      </c>
      <c r="C144" s="14">
        <v>0</v>
      </c>
      <c r="D144" s="292">
        <v>0</v>
      </c>
      <c r="E144" s="293">
        <f t="shared" si="8"/>
        <v>0</v>
      </c>
    </row>
    <row r="145" spans="1:5" ht="25.5" hidden="1" x14ac:dyDescent="0.2">
      <c r="A145" s="214" t="s">
        <v>240</v>
      </c>
      <c r="B145" s="14">
        <v>0</v>
      </c>
      <c r="C145" s="14">
        <v>0</v>
      </c>
      <c r="D145" s="292">
        <v>0</v>
      </c>
      <c r="E145" s="293">
        <f t="shared" si="8"/>
        <v>0</v>
      </c>
    </row>
    <row r="146" spans="1:5" ht="25.5" x14ac:dyDescent="0.2">
      <c r="A146" s="214" t="s">
        <v>182</v>
      </c>
      <c r="B146" s="14">
        <v>30000</v>
      </c>
      <c r="C146" s="14">
        <v>24000</v>
      </c>
      <c r="D146" s="292">
        <f t="shared" si="7"/>
        <v>80</v>
      </c>
      <c r="E146" s="293">
        <f t="shared" si="8"/>
        <v>-6000</v>
      </c>
    </row>
    <row r="147" spans="1:5" x14ac:dyDescent="0.2">
      <c r="A147" s="38" t="s">
        <v>359</v>
      </c>
      <c r="B147" s="14">
        <v>82000</v>
      </c>
      <c r="C147" s="14">
        <v>0</v>
      </c>
      <c r="D147" s="292">
        <f t="shared" si="7"/>
        <v>0</v>
      </c>
      <c r="E147" s="293">
        <f t="shared" si="8"/>
        <v>-82000</v>
      </c>
    </row>
    <row r="148" spans="1:5" ht="25.5" x14ac:dyDescent="0.2">
      <c r="A148" s="38" t="s">
        <v>364</v>
      </c>
      <c r="B148" s="14">
        <v>220000</v>
      </c>
      <c r="C148" s="14">
        <v>8150</v>
      </c>
      <c r="D148" s="292">
        <f t="shared" si="7"/>
        <v>3.704545454545455</v>
      </c>
      <c r="E148" s="293">
        <f t="shared" si="8"/>
        <v>-211850</v>
      </c>
    </row>
    <row r="149" spans="1:5" x14ac:dyDescent="0.2">
      <c r="A149" s="214" t="s">
        <v>183</v>
      </c>
      <c r="B149" s="14">
        <v>4300</v>
      </c>
      <c r="C149" s="14">
        <v>2000</v>
      </c>
      <c r="D149" s="292">
        <f t="shared" si="7"/>
        <v>46.511627906976742</v>
      </c>
      <c r="E149" s="293">
        <f t="shared" si="8"/>
        <v>-2300</v>
      </c>
    </row>
    <row r="150" spans="1:5" ht="25.5" x14ac:dyDescent="0.2">
      <c r="A150" s="216" t="s">
        <v>697</v>
      </c>
      <c r="B150" s="14">
        <v>80000</v>
      </c>
      <c r="C150" s="14">
        <v>0</v>
      </c>
      <c r="D150" s="292">
        <f t="shared" si="7"/>
        <v>0</v>
      </c>
      <c r="E150" s="293">
        <f t="shared" si="8"/>
        <v>-80000</v>
      </c>
    </row>
    <row r="151" spans="1:5" x14ac:dyDescent="0.2">
      <c r="A151" s="216" t="s">
        <v>648</v>
      </c>
      <c r="B151" s="14">
        <v>1000000</v>
      </c>
      <c r="C151" s="14">
        <v>24999.9</v>
      </c>
      <c r="D151" s="292">
        <f t="shared" ref="D151:D154" si="9">C151/B151*100</f>
        <v>2.4999900000000004</v>
      </c>
      <c r="E151" s="293">
        <f t="shared" ref="E151:E158" si="10">C151-B151</f>
        <v>-975000.1</v>
      </c>
    </row>
    <row r="152" spans="1:5" x14ac:dyDescent="0.2">
      <c r="A152" s="216" t="s">
        <v>837</v>
      </c>
      <c r="B152" s="14">
        <v>90000</v>
      </c>
      <c r="C152" s="14">
        <v>26393.25</v>
      </c>
      <c r="D152" s="292">
        <f t="shared" si="9"/>
        <v>29.325833333333335</v>
      </c>
      <c r="E152" s="293">
        <f t="shared" si="10"/>
        <v>-63606.75</v>
      </c>
    </row>
    <row r="153" spans="1:5" x14ac:dyDescent="0.2">
      <c r="A153" s="216" t="s">
        <v>396</v>
      </c>
      <c r="B153" s="14">
        <v>100000</v>
      </c>
      <c r="C153" s="14">
        <v>0</v>
      </c>
      <c r="D153" s="292">
        <f t="shared" si="9"/>
        <v>0</v>
      </c>
      <c r="E153" s="293">
        <f t="shared" si="10"/>
        <v>-100000</v>
      </c>
    </row>
    <row r="154" spans="1:5" s="19" customFormat="1" ht="14.25" customHeight="1" x14ac:dyDescent="0.2">
      <c r="A154" s="346" t="s">
        <v>54</v>
      </c>
      <c r="B154" s="9">
        <f>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+B147+B148+B149+B150+B151+B152+B153</f>
        <v>77159426</v>
      </c>
      <c r="C154" s="9">
        <f>C83+C84+C85+C86+C87+C88+C89+C90+C91+C92+C93+C94+C95+C96+C97+C98+C99+C100+C101+C102+C103+C104+C105+C106+C107+C108+C109+C110+C111+C112+C113+C114+C115+C116+C117+C118+C119+C120+C121+C122+C123+C124+C125+C126+C127+C128+C129+C130+C131+C132+C133+C134+C135+C136+C137+C138+C139+C140+C141+C142+C143+C144+C145+C146+C147+C148+C149+C150+C151+C152+C153</f>
        <v>49929101.779999994</v>
      </c>
      <c r="D154" s="15">
        <f t="shared" si="9"/>
        <v>64.709011417477356</v>
      </c>
      <c r="E154" s="17">
        <f t="shared" si="10"/>
        <v>-27230324.220000006</v>
      </c>
    </row>
    <row r="155" spans="1:5" ht="47.25" hidden="1" x14ac:dyDescent="0.2">
      <c r="A155" s="347" t="s">
        <v>184</v>
      </c>
      <c r="B155" s="14">
        <v>0</v>
      </c>
      <c r="C155" s="14">
        <v>0</v>
      </c>
      <c r="D155" s="6">
        <v>0</v>
      </c>
      <c r="E155" s="10">
        <f t="shared" si="10"/>
        <v>0</v>
      </c>
    </row>
    <row r="156" spans="1:5" ht="15" hidden="1" customHeight="1" x14ac:dyDescent="0.2">
      <c r="A156" s="216" t="s">
        <v>185</v>
      </c>
      <c r="B156" s="14">
        <v>0</v>
      </c>
      <c r="C156" s="14">
        <v>0</v>
      </c>
      <c r="D156" s="6">
        <v>0</v>
      </c>
      <c r="E156" s="10">
        <f t="shared" si="10"/>
        <v>0</v>
      </c>
    </row>
    <row r="157" spans="1:5" ht="38.25" x14ac:dyDescent="0.2">
      <c r="A157" s="216" t="s">
        <v>186</v>
      </c>
      <c r="B157" s="14">
        <v>440000</v>
      </c>
      <c r="C157" s="14">
        <v>440000</v>
      </c>
      <c r="D157" s="6">
        <f>C157/B157*100</f>
        <v>100</v>
      </c>
      <c r="E157" s="10">
        <f t="shared" si="10"/>
        <v>0</v>
      </c>
    </row>
    <row r="158" spans="1:5" ht="15.75" x14ac:dyDescent="0.2">
      <c r="A158" s="348" t="s">
        <v>700</v>
      </c>
      <c r="B158" s="9">
        <f>B154+B155+B156+B157</f>
        <v>77599426</v>
      </c>
      <c r="C158" s="9">
        <f>C154+C155+C156+C157</f>
        <v>50369101.779999994</v>
      </c>
      <c r="D158" s="7">
        <f>C158/B158*100</f>
        <v>64.909116441144803</v>
      </c>
      <c r="E158" s="8">
        <f t="shared" si="10"/>
        <v>-27230324.220000006</v>
      </c>
    </row>
    <row r="159" spans="1:5" s="21" customFormat="1" ht="15.75" x14ac:dyDescent="0.2">
      <c r="A159" s="652" t="s">
        <v>23</v>
      </c>
      <c r="B159" s="653"/>
      <c r="C159" s="653"/>
      <c r="D159" s="653"/>
      <c r="E159" s="654"/>
    </row>
    <row r="160" spans="1:5" s="41" customFormat="1" ht="15.75" x14ac:dyDescent="0.2">
      <c r="A160" s="647" t="s">
        <v>80</v>
      </c>
      <c r="B160" s="655"/>
      <c r="C160" s="655"/>
      <c r="D160" s="655"/>
      <c r="E160" s="656"/>
    </row>
    <row r="161" spans="1:5" ht="40.5" hidden="1" customHeight="1" x14ac:dyDescent="0.2">
      <c r="A161" s="214" t="s">
        <v>159</v>
      </c>
      <c r="B161" s="288">
        <v>0</v>
      </c>
      <c r="C161" s="14">
        <v>0</v>
      </c>
      <c r="D161" s="6" t="e">
        <f t="shared" ref="D161:D213" si="11">C161/B161*100</f>
        <v>#DIV/0!</v>
      </c>
      <c r="E161" s="10">
        <f t="shared" ref="E161:E213" si="12">C161-B161</f>
        <v>0</v>
      </c>
    </row>
    <row r="162" spans="1:5" ht="25.5" x14ac:dyDescent="0.2">
      <c r="A162" s="224" t="s">
        <v>844</v>
      </c>
      <c r="B162" s="14">
        <v>40000</v>
      </c>
      <c r="C162" s="14">
        <v>0</v>
      </c>
      <c r="D162" s="6">
        <f t="shared" si="11"/>
        <v>0</v>
      </c>
      <c r="E162" s="10">
        <f t="shared" si="12"/>
        <v>-40000</v>
      </c>
    </row>
    <row r="163" spans="1:5" hidden="1" x14ac:dyDescent="0.2">
      <c r="A163" s="214" t="s">
        <v>729</v>
      </c>
      <c r="B163" s="14"/>
      <c r="C163" s="14"/>
      <c r="D163" s="6" t="e">
        <f t="shared" si="11"/>
        <v>#DIV/0!</v>
      </c>
      <c r="E163" s="10">
        <f t="shared" si="12"/>
        <v>0</v>
      </c>
    </row>
    <row r="164" spans="1:5" ht="28.5" customHeight="1" x14ac:dyDescent="0.2">
      <c r="A164" s="545" t="s">
        <v>838</v>
      </c>
      <c r="B164" s="14">
        <v>30000</v>
      </c>
      <c r="C164" s="14">
        <v>0</v>
      </c>
      <c r="D164" s="6">
        <f t="shared" si="11"/>
        <v>0</v>
      </c>
      <c r="E164" s="10">
        <f t="shared" si="12"/>
        <v>-30000</v>
      </c>
    </row>
    <row r="165" spans="1:5" ht="27.75" hidden="1" customHeight="1" x14ac:dyDescent="0.2">
      <c r="A165" s="340" t="s">
        <v>381</v>
      </c>
      <c r="B165" s="14"/>
      <c r="C165" s="14"/>
      <c r="D165" s="6" t="e">
        <f t="shared" si="11"/>
        <v>#DIV/0!</v>
      </c>
      <c r="E165" s="10">
        <f t="shared" si="12"/>
        <v>0</v>
      </c>
    </row>
    <row r="166" spans="1:5" ht="17.25" hidden="1" customHeight="1" x14ac:dyDescent="0.2">
      <c r="A166" s="340" t="s">
        <v>382</v>
      </c>
      <c r="B166" s="14"/>
      <c r="C166" s="14"/>
      <c r="D166" s="6" t="e">
        <f t="shared" si="11"/>
        <v>#DIV/0!</v>
      </c>
      <c r="E166" s="10">
        <f t="shared" si="12"/>
        <v>0</v>
      </c>
    </row>
    <row r="167" spans="1:5" ht="63.75" x14ac:dyDescent="0.2">
      <c r="A167" s="322" t="s">
        <v>845</v>
      </c>
      <c r="B167" s="14">
        <v>112712</v>
      </c>
      <c r="C167" s="14">
        <v>0</v>
      </c>
      <c r="D167" s="6">
        <f t="shared" si="11"/>
        <v>0</v>
      </c>
      <c r="E167" s="10">
        <f t="shared" si="12"/>
        <v>-112712</v>
      </c>
    </row>
    <row r="168" spans="1:5" ht="56.25" hidden="1" customHeight="1" x14ac:dyDescent="0.2">
      <c r="A168" s="322" t="s">
        <v>846</v>
      </c>
      <c r="B168" s="14">
        <v>0</v>
      </c>
      <c r="C168" s="14">
        <v>0</v>
      </c>
      <c r="D168" s="6">
        <v>0</v>
      </c>
      <c r="E168" s="10">
        <f t="shared" si="12"/>
        <v>0</v>
      </c>
    </row>
    <row r="169" spans="1:5" ht="41.25" hidden="1" customHeight="1" x14ac:dyDescent="0.2">
      <c r="A169" s="223" t="s">
        <v>634</v>
      </c>
      <c r="B169" s="14"/>
      <c r="C169" s="14"/>
      <c r="D169" s="6" t="e">
        <f t="shared" si="11"/>
        <v>#DIV/0!</v>
      </c>
      <c r="E169" s="10">
        <f t="shared" si="12"/>
        <v>0</v>
      </c>
    </row>
    <row r="170" spans="1:5" ht="60.75" hidden="1" customHeight="1" x14ac:dyDescent="0.2">
      <c r="A170" s="214" t="s">
        <v>387</v>
      </c>
      <c r="B170" s="14"/>
      <c r="C170" s="14"/>
      <c r="D170" s="6" t="e">
        <f t="shared" si="11"/>
        <v>#DIV/0!</v>
      </c>
      <c r="E170" s="10">
        <f t="shared" si="12"/>
        <v>0</v>
      </c>
    </row>
    <row r="171" spans="1:5" ht="25.5" hidden="1" x14ac:dyDescent="0.2">
      <c r="A171" s="214" t="s">
        <v>148</v>
      </c>
      <c r="B171" s="14"/>
      <c r="C171" s="14"/>
      <c r="D171" s="6" t="e">
        <f t="shared" si="11"/>
        <v>#DIV/0!</v>
      </c>
      <c r="E171" s="10">
        <f t="shared" si="12"/>
        <v>0</v>
      </c>
    </row>
    <row r="172" spans="1:5" ht="36.75" hidden="1" customHeight="1" x14ac:dyDescent="0.2">
      <c r="A172" s="214" t="s">
        <v>162</v>
      </c>
      <c r="B172" s="14"/>
      <c r="C172" s="14"/>
      <c r="D172" s="6" t="e">
        <f t="shared" si="11"/>
        <v>#DIV/0!</v>
      </c>
      <c r="E172" s="10">
        <f t="shared" si="12"/>
        <v>0</v>
      </c>
    </row>
    <row r="173" spans="1:5" hidden="1" x14ac:dyDescent="0.2">
      <c r="A173" s="214" t="s">
        <v>163</v>
      </c>
      <c r="B173" s="14"/>
      <c r="C173" s="14"/>
      <c r="D173" s="6" t="e">
        <f t="shared" si="11"/>
        <v>#DIV/0!</v>
      </c>
      <c r="E173" s="10">
        <f t="shared" si="12"/>
        <v>0</v>
      </c>
    </row>
    <row r="174" spans="1:5" hidden="1" x14ac:dyDescent="0.2">
      <c r="A174" s="214" t="s">
        <v>164</v>
      </c>
      <c r="B174" s="14"/>
      <c r="C174" s="14"/>
      <c r="D174" s="6" t="e">
        <f t="shared" si="11"/>
        <v>#DIV/0!</v>
      </c>
      <c r="E174" s="10">
        <f t="shared" si="12"/>
        <v>0</v>
      </c>
    </row>
    <row r="175" spans="1:5" ht="38.25" hidden="1" x14ac:dyDescent="0.2">
      <c r="A175" s="214" t="s">
        <v>257</v>
      </c>
      <c r="B175" s="14"/>
      <c r="C175" s="14"/>
      <c r="D175" s="6" t="e">
        <f t="shared" si="11"/>
        <v>#DIV/0!</v>
      </c>
      <c r="E175" s="10">
        <f t="shared" si="12"/>
        <v>0</v>
      </c>
    </row>
    <row r="176" spans="1:5" ht="25.5" hidden="1" x14ac:dyDescent="0.2">
      <c r="A176" s="214" t="s">
        <v>165</v>
      </c>
      <c r="B176" s="14"/>
      <c r="C176" s="14"/>
      <c r="D176" s="6" t="e">
        <f t="shared" si="11"/>
        <v>#DIV/0!</v>
      </c>
      <c r="E176" s="10">
        <f t="shared" si="12"/>
        <v>0</v>
      </c>
    </row>
    <row r="177" spans="1:5" hidden="1" x14ac:dyDescent="0.2">
      <c r="A177" s="214" t="s">
        <v>170</v>
      </c>
      <c r="B177" s="14"/>
      <c r="C177" s="14"/>
      <c r="D177" s="6" t="e">
        <f t="shared" si="11"/>
        <v>#DIV/0!</v>
      </c>
      <c r="E177" s="10">
        <f t="shared" si="12"/>
        <v>0</v>
      </c>
    </row>
    <row r="178" spans="1:5" ht="41.25" hidden="1" customHeight="1" x14ac:dyDescent="0.2">
      <c r="A178" s="214" t="s">
        <v>710</v>
      </c>
      <c r="B178" s="14"/>
      <c r="C178" s="14"/>
      <c r="D178" s="6" t="e">
        <f t="shared" si="11"/>
        <v>#DIV/0!</v>
      </c>
      <c r="E178" s="10">
        <f t="shared" si="12"/>
        <v>0</v>
      </c>
    </row>
    <row r="179" spans="1:5" ht="64.5" customHeight="1" x14ac:dyDescent="0.2">
      <c r="A179" s="214" t="s">
        <v>792</v>
      </c>
      <c r="B179" s="14">
        <v>98805</v>
      </c>
      <c r="C179" s="14">
        <v>4555</v>
      </c>
      <c r="D179" s="6">
        <f t="shared" si="11"/>
        <v>4.6100905824604013</v>
      </c>
      <c r="E179" s="10">
        <f t="shared" si="12"/>
        <v>-94250</v>
      </c>
    </row>
    <row r="180" spans="1:5" ht="63" customHeight="1" x14ac:dyDescent="0.2">
      <c r="A180" s="214" t="s">
        <v>793</v>
      </c>
      <c r="B180" s="14">
        <v>1269793.33</v>
      </c>
      <c r="C180" s="14">
        <v>239400</v>
      </c>
      <c r="D180" s="6">
        <f t="shared" si="11"/>
        <v>18.853461767672066</v>
      </c>
      <c r="E180" s="10">
        <f t="shared" si="12"/>
        <v>-1030393.3300000001</v>
      </c>
    </row>
    <row r="181" spans="1:5" ht="39" customHeight="1" x14ac:dyDescent="0.2">
      <c r="A181" s="322" t="s">
        <v>801</v>
      </c>
      <c r="B181" s="14">
        <v>1387900</v>
      </c>
      <c r="C181" s="14">
        <v>558662.53</v>
      </c>
      <c r="D181" s="6">
        <f t="shared" si="11"/>
        <v>40.252361841631249</v>
      </c>
      <c r="E181" s="10">
        <f t="shared" si="12"/>
        <v>-829237.47</v>
      </c>
    </row>
    <row r="182" spans="1:5" ht="15.75" hidden="1" customHeight="1" x14ac:dyDescent="0.2">
      <c r="A182" s="214" t="s">
        <v>388</v>
      </c>
      <c r="B182" s="14">
        <v>0</v>
      </c>
      <c r="C182" s="14">
        <v>0</v>
      </c>
      <c r="D182" s="6" t="e">
        <f t="shared" si="11"/>
        <v>#DIV/0!</v>
      </c>
      <c r="E182" s="10">
        <f t="shared" si="12"/>
        <v>0</v>
      </c>
    </row>
    <row r="183" spans="1:5" ht="30" customHeight="1" x14ac:dyDescent="0.2">
      <c r="A183" s="550" t="s">
        <v>847</v>
      </c>
      <c r="B183" s="14">
        <v>258720</v>
      </c>
      <c r="C183" s="14">
        <v>0</v>
      </c>
      <c r="D183" s="6">
        <f t="shared" si="11"/>
        <v>0</v>
      </c>
      <c r="E183" s="10">
        <f t="shared" si="12"/>
        <v>-258720</v>
      </c>
    </row>
    <row r="184" spans="1:5" ht="179.25" hidden="1" customHeight="1" x14ac:dyDescent="0.2">
      <c r="A184" s="297" t="s">
        <v>794</v>
      </c>
      <c r="B184" s="14"/>
      <c r="C184" s="14"/>
      <c r="D184" s="6" t="e">
        <f t="shared" si="11"/>
        <v>#DIV/0!</v>
      </c>
      <c r="E184" s="10">
        <f t="shared" si="12"/>
        <v>0</v>
      </c>
    </row>
    <row r="185" spans="1:5" ht="27.75" hidden="1" customHeight="1" x14ac:dyDescent="0.2">
      <c r="A185" s="344" t="s">
        <v>395</v>
      </c>
      <c r="B185" s="14"/>
      <c r="C185" s="14"/>
      <c r="D185" s="6" t="e">
        <f t="shared" si="11"/>
        <v>#DIV/0!</v>
      </c>
      <c r="E185" s="10">
        <f t="shared" si="12"/>
        <v>0</v>
      </c>
    </row>
    <row r="186" spans="1:5" ht="25.5" hidden="1" x14ac:dyDescent="0.2">
      <c r="A186" s="214" t="s">
        <v>173</v>
      </c>
      <c r="B186" s="14"/>
      <c r="C186" s="14"/>
      <c r="D186" s="6" t="e">
        <f t="shared" si="11"/>
        <v>#DIV/0!</v>
      </c>
      <c r="E186" s="10">
        <f t="shared" si="12"/>
        <v>0</v>
      </c>
    </row>
    <row r="187" spans="1:5" ht="39" hidden="1" customHeight="1" x14ac:dyDescent="0.2">
      <c r="A187" s="214" t="s">
        <v>175</v>
      </c>
      <c r="B187" s="14"/>
      <c r="C187" s="14"/>
      <c r="D187" s="6" t="e">
        <f t="shared" si="11"/>
        <v>#DIV/0!</v>
      </c>
      <c r="E187" s="10">
        <f t="shared" si="12"/>
        <v>0</v>
      </c>
    </row>
    <row r="188" spans="1:5" hidden="1" x14ac:dyDescent="0.2">
      <c r="A188" s="214" t="s">
        <v>174</v>
      </c>
      <c r="B188" s="14"/>
      <c r="C188" s="14"/>
      <c r="D188" s="6" t="e">
        <f t="shared" si="11"/>
        <v>#DIV/0!</v>
      </c>
      <c r="E188" s="10">
        <f t="shared" si="12"/>
        <v>0</v>
      </c>
    </row>
    <row r="189" spans="1:5" hidden="1" x14ac:dyDescent="0.2">
      <c r="A189" s="215" t="s">
        <v>176</v>
      </c>
      <c r="B189" s="14"/>
      <c r="C189" s="14"/>
      <c r="D189" s="6" t="e">
        <f t="shared" si="11"/>
        <v>#DIV/0!</v>
      </c>
      <c r="E189" s="10">
        <f t="shared" si="12"/>
        <v>0</v>
      </c>
    </row>
    <row r="190" spans="1:5" ht="25.5" hidden="1" x14ac:dyDescent="0.2">
      <c r="A190" s="214" t="s">
        <v>178</v>
      </c>
      <c r="B190" s="14"/>
      <c r="C190" s="14"/>
      <c r="D190" s="6" t="e">
        <f t="shared" si="11"/>
        <v>#DIV/0!</v>
      </c>
      <c r="E190" s="10">
        <f t="shared" si="12"/>
        <v>0</v>
      </c>
    </row>
    <row r="191" spans="1:5" hidden="1" x14ac:dyDescent="0.2">
      <c r="A191" s="216" t="s">
        <v>795</v>
      </c>
      <c r="B191" s="14"/>
      <c r="C191" s="14"/>
      <c r="D191" s="6" t="e">
        <f t="shared" si="11"/>
        <v>#DIV/0!</v>
      </c>
      <c r="E191" s="10">
        <f t="shared" si="12"/>
        <v>0</v>
      </c>
    </row>
    <row r="192" spans="1:5" hidden="1" x14ac:dyDescent="0.2">
      <c r="A192" s="214" t="s">
        <v>179</v>
      </c>
      <c r="B192" s="14"/>
      <c r="C192" s="14"/>
      <c r="D192" s="6" t="e">
        <f t="shared" si="11"/>
        <v>#DIV/0!</v>
      </c>
      <c r="E192" s="10">
        <f t="shared" si="12"/>
        <v>0</v>
      </c>
    </row>
    <row r="193" spans="1:5" ht="25.5" hidden="1" x14ac:dyDescent="0.2">
      <c r="A193" s="216" t="s">
        <v>258</v>
      </c>
      <c r="B193" s="14"/>
      <c r="C193" s="14"/>
      <c r="D193" s="6" t="e">
        <f t="shared" si="11"/>
        <v>#DIV/0!</v>
      </c>
      <c r="E193" s="10">
        <f t="shared" si="12"/>
        <v>0</v>
      </c>
    </row>
    <row r="194" spans="1:5" ht="25.5" hidden="1" x14ac:dyDescent="0.2">
      <c r="A194" s="215" t="s">
        <v>649</v>
      </c>
      <c r="B194" s="14"/>
      <c r="C194" s="14"/>
      <c r="D194" s="6" t="e">
        <f t="shared" si="11"/>
        <v>#DIV/0!</v>
      </c>
      <c r="E194" s="10">
        <f t="shared" si="12"/>
        <v>0</v>
      </c>
    </row>
    <row r="195" spans="1:5" hidden="1" x14ac:dyDescent="0.2">
      <c r="A195" s="216" t="s">
        <v>722</v>
      </c>
      <c r="B195" s="14"/>
      <c r="C195" s="14"/>
      <c r="D195" s="6" t="e">
        <f t="shared" si="11"/>
        <v>#DIV/0!</v>
      </c>
      <c r="E195" s="10">
        <f t="shared" si="12"/>
        <v>0</v>
      </c>
    </row>
    <row r="196" spans="1:5" ht="33.75" hidden="1" customHeight="1" x14ac:dyDescent="0.2">
      <c r="A196" s="13" t="s">
        <v>635</v>
      </c>
      <c r="B196" s="14"/>
      <c r="C196" s="14"/>
      <c r="D196" s="6" t="e">
        <f t="shared" si="11"/>
        <v>#DIV/0!</v>
      </c>
      <c r="E196" s="10">
        <f t="shared" si="12"/>
        <v>0</v>
      </c>
    </row>
    <row r="197" spans="1:5" x14ac:dyDescent="0.2">
      <c r="A197" s="216" t="s">
        <v>397</v>
      </c>
      <c r="B197" s="14">
        <v>133211</v>
      </c>
      <c r="C197" s="14">
        <v>0</v>
      </c>
      <c r="D197" s="6">
        <f t="shared" si="11"/>
        <v>0</v>
      </c>
      <c r="E197" s="10">
        <f t="shared" si="12"/>
        <v>-133211</v>
      </c>
    </row>
    <row r="198" spans="1:5" ht="25.5" x14ac:dyDescent="0.2">
      <c r="A198" s="214" t="s">
        <v>398</v>
      </c>
      <c r="B198" s="14">
        <v>78000</v>
      </c>
      <c r="C198" s="14">
        <v>0</v>
      </c>
      <c r="D198" s="6">
        <f t="shared" si="11"/>
        <v>0</v>
      </c>
      <c r="E198" s="10">
        <f t="shared" si="12"/>
        <v>-78000</v>
      </c>
    </row>
    <row r="199" spans="1:5" ht="29.25" hidden="1" customHeight="1" x14ac:dyDescent="0.2">
      <c r="A199" s="216" t="s">
        <v>241</v>
      </c>
      <c r="B199" s="14"/>
      <c r="C199" s="14"/>
      <c r="D199" s="6" t="e">
        <f t="shared" si="11"/>
        <v>#DIV/0!</v>
      </c>
      <c r="E199" s="10">
        <f t="shared" si="12"/>
        <v>0</v>
      </c>
    </row>
    <row r="200" spans="1:5" ht="38.25" hidden="1" x14ac:dyDescent="0.2">
      <c r="A200" s="214" t="s">
        <v>187</v>
      </c>
      <c r="B200" s="14"/>
      <c r="C200" s="14"/>
      <c r="D200" s="6">
        <v>0</v>
      </c>
      <c r="E200" s="10">
        <f t="shared" si="12"/>
        <v>0</v>
      </c>
    </row>
    <row r="201" spans="1:5" ht="17.25" customHeight="1" x14ac:dyDescent="0.2">
      <c r="A201" s="216" t="s">
        <v>730</v>
      </c>
      <c r="B201" s="14">
        <v>13968984</v>
      </c>
      <c r="C201" s="14">
        <v>0</v>
      </c>
      <c r="D201" s="6">
        <f t="shared" si="11"/>
        <v>0</v>
      </c>
      <c r="E201" s="10">
        <f t="shared" si="12"/>
        <v>-13968984</v>
      </c>
    </row>
    <row r="202" spans="1:5" ht="25.5" hidden="1" x14ac:dyDescent="0.2">
      <c r="A202" s="214" t="s">
        <v>180</v>
      </c>
      <c r="B202" s="14"/>
      <c r="C202" s="14"/>
      <c r="D202" s="6" t="e">
        <f t="shared" si="11"/>
        <v>#DIV/0!</v>
      </c>
      <c r="E202" s="10">
        <f t="shared" si="12"/>
        <v>0</v>
      </c>
    </row>
    <row r="203" spans="1:5" ht="25.5" x14ac:dyDescent="0.2">
      <c r="A203" s="38" t="s">
        <v>360</v>
      </c>
      <c r="B203" s="14">
        <v>23000</v>
      </c>
      <c r="C203" s="14">
        <v>23000</v>
      </c>
      <c r="D203" s="6">
        <f t="shared" si="11"/>
        <v>100</v>
      </c>
      <c r="E203" s="10">
        <f t="shared" si="12"/>
        <v>0</v>
      </c>
    </row>
    <row r="204" spans="1:5" ht="51" hidden="1" x14ac:dyDescent="0.2">
      <c r="A204" s="38" t="s">
        <v>361</v>
      </c>
      <c r="B204" s="14">
        <v>0</v>
      </c>
      <c r="C204" s="14">
        <v>0</v>
      </c>
      <c r="D204" s="6">
        <v>0</v>
      </c>
      <c r="E204" s="10">
        <f t="shared" si="12"/>
        <v>0</v>
      </c>
    </row>
    <row r="205" spans="1:5" hidden="1" x14ac:dyDescent="0.2">
      <c r="A205" s="38" t="s">
        <v>466</v>
      </c>
      <c r="B205" s="14"/>
      <c r="C205" s="14"/>
      <c r="D205" s="6" t="e">
        <f t="shared" si="11"/>
        <v>#DIV/0!</v>
      </c>
      <c r="E205" s="10">
        <f t="shared" si="12"/>
        <v>0</v>
      </c>
    </row>
    <row r="206" spans="1:5" ht="25.5" x14ac:dyDescent="0.2">
      <c r="A206" s="38" t="s">
        <v>364</v>
      </c>
      <c r="B206" s="14">
        <v>53000</v>
      </c>
      <c r="C206" s="14">
        <v>0</v>
      </c>
      <c r="D206" s="6">
        <f t="shared" si="11"/>
        <v>0</v>
      </c>
      <c r="E206" s="10">
        <f t="shared" si="12"/>
        <v>-53000</v>
      </c>
    </row>
    <row r="207" spans="1:5" hidden="1" x14ac:dyDescent="0.2">
      <c r="A207" s="38" t="s">
        <v>796</v>
      </c>
      <c r="B207" s="14"/>
      <c r="C207" s="14"/>
      <c r="D207" s="6" t="e">
        <f t="shared" si="11"/>
        <v>#DIV/0!</v>
      </c>
      <c r="E207" s="10">
        <f t="shared" si="12"/>
        <v>0</v>
      </c>
    </row>
    <row r="208" spans="1:5" x14ac:dyDescent="0.2">
      <c r="A208" s="214" t="s">
        <v>188</v>
      </c>
      <c r="B208" s="14">
        <v>132382.98000000001</v>
      </c>
      <c r="C208" s="14">
        <v>0</v>
      </c>
      <c r="D208" s="6">
        <f t="shared" si="11"/>
        <v>0</v>
      </c>
      <c r="E208" s="10">
        <f t="shared" si="12"/>
        <v>-132382.98000000001</v>
      </c>
    </row>
    <row r="209" spans="1:5" ht="25.5" hidden="1" x14ac:dyDescent="0.2">
      <c r="A209" s="216" t="s">
        <v>797</v>
      </c>
      <c r="B209" s="14"/>
      <c r="C209" s="14"/>
      <c r="D209" s="6" t="e">
        <f t="shared" si="11"/>
        <v>#DIV/0!</v>
      </c>
      <c r="E209" s="10">
        <f t="shared" si="12"/>
        <v>0</v>
      </c>
    </row>
    <row r="210" spans="1:5" ht="25.5" hidden="1" x14ac:dyDescent="0.2">
      <c r="A210" s="216" t="s">
        <v>242</v>
      </c>
      <c r="B210" s="14"/>
      <c r="C210" s="14"/>
      <c r="D210" s="6" t="e">
        <f t="shared" si="11"/>
        <v>#DIV/0!</v>
      </c>
      <c r="E210" s="10">
        <f t="shared" si="12"/>
        <v>0</v>
      </c>
    </row>
    <row r="211" spans="1:5" hidden="1" x14ac:dyDescent="0.2">
      <c r="A211" s="214" t="s">
        <v>189</v>
      </c>
      <c r="B211" s="14"/>
      <c r="C211" s="14"/>
      <c r="D211" s="6" t="e">
        <f t="shared" si="11"/>
        <v>#DIV/0!</v>
      </c>
      <c r="E211" s="10">
        <f t="shared" si="12"/>
        <v>0</v>
      </c>
    </row>
    <row r="212" spans="1:5" ht="38.25" x14ac:dyDescent="0.2">
      <c r="A212" s="214" t="s">
        <v>186</v>
      </c>
      <c r="B212" s="14">
        <v>610000</v>
      </c>
      <c r="C212" s="14">
        <v>160000</v>
      </c>
      <c r="D212" s="6">
        <f t="shared" si="11"/>
        <v>26.229508196721312</v>
      </c>
      <c r="E212" s="10">
        <f t="shared" si="12"/>
        <v>-450000</v>
      </c>
    </row>
    <row r="213" spans="1:5" x14ac:dyDescent="0.2">
      <c r="A213" s="349" t="s">
        <v>34</v>
      </c>
      <c r="B213" s="42">
        <f>B161+B162+B163+B164+B165+B166+B167+B168+B169+B170+B171+B172+B173+B174+B175+B176+B177+B178+B179+B180+B181+B182+B183+B184+B185+B186+B187+B188+B189+B190+B191+B192+B193+B194+B195+B196+B197+B198+B199+B200+B201+B202+B203+B204+B205+B206+B207+B208+B209+B210+B211+B212</f>
        <v>18196508.309999999</v>
      </c>
      <c r="C213" s="42">
        <f>C161+C162+C163+C164+C165+C166+C167+C168+C169+C170+C171+C172+C173+C174+C175+C176+C177+C178+C179+C180+C181+C182+C183+C184+C185+C186+C187+C188+C189+C190+C191+C192+C193+C194+C195+C196+C197+C198+C199+C200+C201+C202+C203+C204+C205+C206+C207+C208+C209+C210+C211+C212</f>
        <v>985617.53</v>
      </c>
      <c r="D213" s="7">
        <f t="shared" si="11"/>
        <v>5.4165200993992242</v>
      </c>
      <c r="E213" s="8">
        <f t="shared" si="12"/>
        <v>-17210890.779999997</v>
      </c>
    </row>
    <row r="214" spans="1:5" ht="16.5" customHeight="1" x14ac:dyDescent="0.2">
      <c r="A214" s="657" t="s">
        <v>79</v>
      </c>
      <c r="B214" s="658"/>
      <c r="C214" s="658"/>
      <c r="D214" s="658"/>
      <c r="E214" s="659"/>
    </row>
    <row r="215" spans="1:5" ht="39.75" hidden="1" customHeight="1" x14ac:dyDescent="0.2">
      <c r="A215" s="350" t="s">
        <v>650</v>
      </c>
      <c r="B215" s="14"/>
      <c r="C215" s="14"/>
      <c r="D215" s="6" t="e">
        <f t="shared" ref="D215:D230" si="13">C215/B215*100</f>
        <v>#DIV/0!</v>
      </c>
      <c r="E215" s="10">
        <f t="shared" ref="E215:E230" si="14">C215-B215:B216</f>
        <v>0</v>
      </c>
    </row>
    <row r="216" spans="1:5" ht="15.75" customHeight="1" x14ac:dyDescent="0.2">
      <c r="A216" s="344" t="s">
        <v>161</v>
      </c>
      <c r="B216" s="14">
        <v>154123</v>
      </c>
      <c r="C216" s="14">
        <v>127410.67</v>
      </c>
      <c r="D216" s="6">
        <f t="shared" si="13"/>
        <v>82.66817412066986</v>
      </c>
      <c r="E216" s="10">
        <f t="shared" si="14"/>
        <v>-26712.33</v>
      </c>
    </row>
    <row r="217" spans="1:5" ht="25.5" x14ac:dyDescent="0.2">
      <c r="A217" s="545" t="s">
        <v>838</v>
      </c>
      <c r="B217" s="14">
        <v>22411.21</v>
      </c>
      <c r="C217" s="14">
        <v>682.8</v>
      </c>
      <c r="D217" s="6">
        <f t="shared" si="13"/>
        <v>3.0466895807946113</v>
      </c>
      <c r="E217" s="10">
        <f>C217-B217:B219</f>
        <v>-21728.41</v>
      </c>
    </row>
    <row r="218" spans="1:5" ht="28.5" customHeight="1" x14ac:dyDescent="0.2">
      <c r="A218" s="342" t="s">
        <v>790</v>
      </c>
      <c r="B218" s="14">
        <v>4600</v>
      </c>
      <c r="C218" s="14">
        <v>0</v>
      </c>
      <c r="D218" s="6">
        <f t="shared" si="13"/>
        <v>0</v>
      </c>
      <c r="E218" s="10">
        <f>C218-B218:B220</f>
        <v>-4600</v>
      </c>
    </row>
    <row r="219" spans="1:5" ht="25.5" x14ac:dyDescent="0.2">
      <c r="A219" s="344" t="s">
        <v>381</v>
      </c>
      <c r="B219" s="14">
        <v>8200.75</v>
      </c>
      <c r="C219" s="14">
        <v>519.49</v>
      </c>
      <c r="D219" s="6">
        <f t="shared" si="13"/>
        <v>6.334664512392159</v>
      </c>
      <c r="E219" s="10">
        <f t="shared" si="14"/>
        <v>-7681.26</v>
      </c>
    </row>
    <row r="220" spans="1:5" x14ac:dyDescent="0.2">
      <c r="A220" s="344" t="s">
        <v>791</v>
      </c>
      <c r="B220" s="14">
        <v>22500</v>
      </c>
      <c r="C220" s="14">
        <v>11673.23</v>
      </c>
      <c r="D220" s="6">
        <f t="shared" si="13"/>
        <v>51.881022222222214</v>
      </c>
      <c r="E220" s="10">
        <f t="shared" si="14"/>
        <v>-10826.77</v>
      </c>
    </row>
    <row r="221" spans="1:5" hidden="1" x14ac:dyDescent="0.2">
      <c r="A221" s="344" t="s">
        <v>382</v>
      </c>
      <c r="B221" s="14"/>
      <c r="C221" s="14"/>
      <c r="D221" s="6" t="e">
        <f t="shared" si="13"/>
        <v>#DIV/0!</v>
      </c>
      <c r="E221" s="10">
        <f t="shared" si="14"/>
        <v>0</v>
      </c>
    </row>
    <row r="222" spans="1:5" ht="25.5" hidden="1" x14ac:dyDescent="0.2">
      <c r="A222" s="351" t="s">
        <v>636</v>
      </c>
      <c r="B222" s="14"/>
      <c r="C222" s="14"/>
      <c r="D222" s="6" t="e">
        <f t="shared" si="13"/>
        <v>#DIV/0!</v>
      </c>
      <c r="E222" s="10">
        <f t="shared" si="14"/>
        <v>0</v>
      </c>
    </row>
    <row r="223" spans="1:5" ht="38.25" hidden="1" x14ac:dyDescent="0.2">
      <c r="A223" s="344" t="s">
        <v>392</v>
      </c>
      <c r="B223" s="14"/>
      <c r="C223" s="14"/>
      <c r="D223" s="6" t="e">
        <f t="shared" si="13"/>
        <v>#DIV/0!</v>
      </c>
      <c r="E223" s="10">
        <f t="shared" si="14"/>
        <v>0</v>
      </c>
    </row>
    <row r="224" spans="1:5" x14ac:dyDescent="0.2">
      <c r="A224" s="344" t="s">
        <v>170</v>
      </c>
      <c r="B224" s="14">
        <v>1250</v>
      </c>
      <c r="C224" s="14">
        <v>0</v>
      </c>
      <c r="D224" s="6">
        <f t="shared" si="13"/>
        <v>0</v>
      </c>
      <c r="E224" s="10">
        <f t="shared" si="14"/>
        <v>-1250</v>
      </c>
    </row>
    <row r="225" spans="1:5" hidden="1" x14ac:dyDescent="0.2">
      <c r="A225" s="345" t="s">
        <v>358</v>
      </c>
      <c r="B225" s="14"/>
      <c r="C225" s="14"/>
      <c r="D225" s="6" t="e">
        <f t="shared" si="13"/>
        <v>#DIV/0!</v>
      </c>
      <c r="E225" s="10">
        <f t="shared" si="14"/>
        <v>0</v>
      </c>
    </row>
    <row r="226" spans="1:5" ht="25.5" x14ac:dyDescent="0.2">
      <c r="A226" s="344" t="s">
        <v>395</v>
      </c>
      <c r="B226" s="14">
        <v>4860</v>
      </c>
      <c r="C226" s="14">
        <v>0</v>
      </c>
      <c r="D226" s="6">
        <f t="shared" si="13"/>
        <v>0</v>
      </c>
      <c r="E226" s="10">
        <f>C226-B226:B228</f>
        <v>-4860</v>
      </c>
    </row>
    <row r="227" spans="1:5" ht="18" hidden="1" customHeight="1" x14ac:dyDescent="0.2">
      <c r="A227" s="12" t="s">
        <v>173</v>
      </c>
      <c r="B227" s="14"/>
      <c r="C227" s="14"/>
      <c r="D227" s="6" t="e">
        <f t="shared" si="13"/>
        <v>#DIV/0!</v>
      </c>
      <c r="E227" s="10">
        <f>C227-B227:B230</f>
        <v>0</v>
      </c>
    </row>
    <row r="228" spans="1:5" hidden="1" x14ac:dyDescent="0.2">
      <c r="A228" s="215" t="s">
        <v>176</v>
      </c>
      <c r="B228" s="14"/>
      <c r="C228" s="14"/>
      <c r="D228" s="6" t="e">
        <f t="shared" si="13"/>
        <v>#DIV/0!</v>
      </c>
      <c r="E228" s="10">
        <f>C228-B228:B230</f>
        <v>0</v>
      </c>
    </row>
    <row r="229" spans="1:5" hidden="1" x14ac:dyDescent="0.2">
      <c r="A229" s="324" t="s">
        <v>803</v>
      </c>
      <c r="B229" s="14"/>
      <c r="C229" s="14"/>
      <c r="D229" s="6" t="e">
        <f t="shared" si="13"/>
        <v>#DIV/0!</v>
      </c>
      <c r="E229" s="10">
        <f>C229-B229:B231</f>
        <v>0</v>
      </c>
    </row>
    <row r="230" spans="1:5" ht="15.75" x14ac:dyDescent="0.2">
      <c r="A230" s="670" t="s">
        <v>54</v>
      </c>
      <c r="B230" s="9">
        <f>B215+B216+B217+B218+B219+B220+B221+B222+B223+B224+B225+B226+B227+B228+B229</f>
        <v>217944.95999999999</v>
      </c>
      <c r="C230" s="9">
        <f>C215+C216+C217+C218+C219+C220+C221+C222+C223+C224+C225+C226+C227+C228+C229</f>
        <v>140286.19</v>
      </c>
      <c r="D230" s="7">
        <f t="shared" si="13"/>
        <v>64.367714674383848</v>
      </c>
      <c r="E230" s="8">
        <f t="shared" si="14"/>
        <v>-77658.76999999999</v>
      </c>
    </row>
    <row r="231" spans="1:5" ht="18" customHeight="1" x14ac:dyDescent="0.2">
      <c r="A231" s="657" t="s">
        <v>81</v>
      </c>
      <c r="B231" s="658"/>
      <c r="C231" s="658"/>
      <c r="D231" s="658"/>
      <c r="E231" s="659"/>
    </row>
    <row r="232" spans="1:5" ht="56.25" hidden="1" customHeight="1" x14ac:dyDescent="0.2">
      <c r="A232" s="264" t="s">
        <v>650</v>
      </c>
      <c r="B232" s="14"/>
      <c r="C232" s="14"/>
      <c r="D232" s="6" t="e">
        <f t="shared" ref="D232:D267" si="15">C232/B232*100</f>
        <v>#DIV/0!</v>
      </c>
      <c r="E232" s="10">
        <f t="shared" ref="E232:E267" si="16">C232-B232</f>
        <v>0</v>
      </c>
    </row>
    <row r="233" spans="1:5" ht="27.75" customHeight="1" x14ac:dyDescent="0.2">
      <c r="A233" s="340" t="s">
        <v>380</v>
      </c>
      <c r="B233" s="14">
        <v>15959.17</v>
      </c>
      <c r="C233" s="14">
        <v>63836.69</v>
      </c>
      <c r="D233" s="6">
        <f t="shared" si="15"/>
        <v>400.00006265990021</v>
      </c>
      <c r="E233" s="10">
        <f t="shared" si="16"/>
        <v>47877.520000000004</v>
      </c>
    </row>
    <row r="234" spans="1:5" hidden="1" x14ac:dyDescent="0.2">
      <c r="A234" s="214" t="s">
        <v>161</v>
      </c>
      <c r="B234" s="14"/>
      <c r="C234" s="14"/>
      <c r="D234" s="6" t="e">
        <f t="shared" si="15"/>
        <v>#DIV/0!</v>
      </c>
      <c r="E234" s="10">
        <f t="shared" si="16"/>
        <v>0</v>
      </c>
    </row>
    <row r="235" spans="1:5" ht="27" customHeight="1" x14ac:dyDescent="0.2">
      <c r="A235" s="545" t="s">
        <v>838</v>
      </c>
      <c r="B235" s="14">
        <v>93460.96</v>
      </c>
      <c r="C235" s="14">
        <v>373843.83</v>
      </c>
      <c r="D235" s="6">
        <f t="shared" si="15"/>
        <v>399.99998930034531</v>
      </c>
      <c r="E235" s="10">
        <f t="shared" si="16"/>
        <v>280382.87</v>
      </c>
    </row>
    <row r="236" spans="1:5" ht="27" customHeight="1" x14ac:dyDescent="0.2">
      <c r="A236" s="342" t="s">
        <v>790</v>
      </c>
      <c r="B236" s="14">
        <v>15756.93</v>
      </c>
      <c r="C236" s="14">
        <v>63027.72</v>
      </c>
      <c r="D236" s="6">
        <f t="shared" si="15"/>
        <v>400</v>
      </c>
      <c r="E236" s="10">
        <f t="shared" si="16"/>
        <v>47270.79</v>
      </c>
    </row>
    <row r="237" spans="1:5" ht="27.75" customHeight="1" x14ac:dyDescent="0.2">
      <c r="A237" s="222" t="s">
        <v>637</v>
      </c>
      <c r="B237" s="14">
        <v>72162.06</v>
      </c>
      <c r="C237" s="14">
        <v>288648.24</v>
      </c>
      <c r="D237" s="6">
        <f t="shared" si="15"/>
        <v>400</v>
      </c>
      <c r="E237" s="10">
        <f t="shared" si="16"/>
        <v>216486.18</v>
      </c>
    </row>
    <row r="238" spans="1:5" ht="18" hidden="1" customHeight="1" x14ac:dyDescent="0.2">
      <c r="A238" s="214" t="s">
        <v>382</v>
      </c>
      <c r="B238" s="14"/>
      <c r="C238" s="14"/>
      <c r="D238" s="6" t="e">
        <f t="shared" si="15"/>
        <v>#DIV/0!</v>
      </c>
      <c r="E238" s="10">
        <f t="shared" si="16"/>
        <v>0</v>
      </c>
    </row>
    <row r="239" spans="1:5" ht="27.75" hidden="1" customHeight="1" x14ac:dyDescent="0.2">
      <c r="A239" s="214" t="s">
        <v>384</v>
      </c>
      <c r="B239" s="14"/>
      <c r="C239" s="14"/>
      <c r="D239" s="6" t="e">
        <f t="shared" si="15"/>
        <v>#DIV/0!</v>
      </c>
      <c r="E239" s="10">
        <f t="shared" si="16"/>
        <v>0</v>
      </c>
    </row>
    <row r="240" spans="1:5" ht="25.5" hidden="1" customHeight="1" x14ac:dyDescent="0.2">
      <c r="A240" s="216" t="s">
        <v>386</v>
      </c>
      <c r="B240" s="14"/>
      <c r="C240" s="14"/>
      <c r="D240" s="6" t="e">
        <f t="shared" si="15"/>
        <v>#DIV/0!</v>
      </c>
      <c r="E240" s="10">
        <f t="shared" si="16"/>
        <v>0</v>
      </c>
    </row>
    <row r="241" spans="1:5" ht="12" hidden="1" customHeight="1" x14ac:dyDescent="0.2">
      <c r="A241" s="12" t="s">
        <v>256</v>
      </c>
      <c r="B241" s="36"/>
      <c r="C241" s="36"/>
      <c r="D241" s="6" t="e">
        <f t="shared" si="15"/>
        <v>#DIV/0!</v>
      </c>
      <c r="E241" s="10">
        <f t="shared" si="16"/>
        <v>0</v>
      </c>
    </row>
    <row r="242" spans="1:5" ht="38.25" x14ac:dyDescent="0.2">
      <c r="A242" s="214" t="s">
        <v>257</v>
      </c>
      <c r="B242" s="36">
        <v>5351.95</v>
      </c>
      <c r="C242" s="36">
        <v>21407.8</v>
      </c>
      <c r="D242" s="6">
        <f t="shared" si="15"/>
        <v>400</v>
      </c>
      <c r="E242" s="10">
        <f t="shared" si="16"/>
        <v>16055.849999999999</v>
      </c>
    </row>
    <row r="243" spans="1:5" ht="54" customHeight="1" x14ac:dyDescent="0.2">
      <c r="A243" s="547" t="s">
        <v>840</v>
      </c>
      <c r="B243" s="36">
        <v>89337.05</v>
      </c>
      <c r="C243" s="36">
        <v>357348.19</v>
      </c>
      <c r="D243" s="6">
        <f t="shared" si="15"/>
        <v>399.99998880643585</v>
      </c>
      <c r="E243" s="10">
        <f t="shared" si="16"/>
        <v>268011.14</v>
      </c>
    </row>
    <row r="244" spans="1:5" ht="42.75" hidden="1" customHeight="1" x14ac:dyDescent="0.2">
      <c r="A244" s="216" t="s">
        <v>340</v>
      </c>
      <c r="B244" s="36"/>
      <c r="C244" s="36"/>
      <c r="D244" s="6" t="e">
        <f t="shared" si="15"/>
        <v>#DIV/0!</v>
      </c>
      <c r="E244" s="10">
        <f t="shared" si="16"/>
        <v>0</v>
      </c>
    </row>
    <row r="245" spans="1:5" x14ac:dyDescent="0.2">
      <c r="A245" s="214" t="s">
        <v>167</v>
      </c>
      <c r="B245" s="231">
        <v>6546.35</v>
      </c>
      <c r="C245" s="231">
        <v>26185.4</v>
      </c>
      <c r="D245" s="6">
        <f t="shared" si="15"/>
        <v>400</v>
      </c>
      <c r="E245" s="10">
        <f t="shared" si="16"/>
        <v>19639.050000000003</v>
      </c>
    </row>
    <row r="246" spans="1:5" ht="38.25" x14ac:dyDescent="0.2">
      <c r="A246" s="216" t="s">
        <v>685</v>
      </c>
      <c r="B246" s="36">
        <v>7376.7</v>
      </c>
      <c r="C246" s="36">
        <v>29506.78</v>
      </c>
      <c r="D246" s="6">
        <f t="shared" si="15"/>
        <v>399.99972887605566</v>
      </c>
      <c r="E246" s="10">
        <f t="shared" si="16"/>
        <v>22130.079999999998</v>
      </c>
    </row>
    <row r="247" spans="1:5" ht="38.25" x14ac:dyDescent="0.2">
      <c r="A247" s="548" t="s">
        <v>841</v>
      </c>
      <c r="B247" s="36">
        <v>137297.5</v>
      </c>
      <c r="C247" s="36">
        <v>549190</v>
      </c>
      <c r="D247" s="6">
        <f t="shared" si="15"/>
        <v>400</v>
      </c>
      <c r="E247" s="10">
        <f t="shared" si="16"/>
        <v>411892.5</v>
      </c>
    </row>
    <row r="248" spans="1:5" ht="15" hidden="1" customHeight="1" x14ac:dyDescent="0.2">
      <c r="A248" s="214" t="s">
        <v>168</v>
      </c>
      <c r="B248" s="36"/>
      <c r="C248" s="36"/>
      <c r="D248" s="6" t="e">
        <f t="shared" si="15"/>
        <v>#DIV/0!</v>
      </c>
      <c r="E248" s="10">
        <f t="shared" si="16"/>
        <v>0</v>
      </c>
    </row>
    <row r="249" spans="1:5" x14ac:dyDescent="0.2">
      <c r="A249" s="214" t="s">
        <v>170</v>
      </c>
      <c r="B249" s="36">
        <v>8545.02</v>
      </c>
      <c r="C249" s="36">
        <v>34180.07</v>
      </c>
      <c r="D249" s="6">
        <f t="shared" si="15"/>
        <v>399.99988297277241</v>
      </c>
      <c r="E249" s="10">
        <f t="shared" si="16"/>
        <v>25635.05</v>
      </c>
    </row>
    <row r="250" spans="1:5" ht="25.5" hidden="1" x14ac:dyDescent="0.2">
      <c r="A250" s="214" t="s">
        <v>395</v>
      </c>
      <c r="B250" s="36"/>
      <c r="C250" s="36"/>
      <c r="D250" s="6" t="e">
        <f t="shared" si="15"/>
        <v>#DIV/0!</v>
      </c>
      <c r="E250" s="10">
        <f t="shared" si="16"/>
        <v>0</v>
      </c>
    </row>
    <row r="251" spans="1:5" hidden="1" x14ac:dyDescent="0.2">
      <c r="A251" s="214"/>
      <c r="B251" s="36"/>
      <c r="C251" s="36"/>
      <c r="D251" s="6" t="e">
        <f t="shared" si="15"/>
        <v>#DIV/0!</v>
      </c>
      <c r="E251" s="10">
        <f t="shared" si="16"/>
        <v>0</v>
      </c>
    </row>
    <row r="252" spans="1:5" hidden="1" x14ac:dyDescent="0.2">
      <c r="A252" s="214"/>
      <c r="B252" s="36"/>
      <c r="C252" s="36"/>
      <c r="D252" s="6" t="e">
        <f t="shared" si="15"/>
        <v>#DIV/0!</v>
      </c>
      <c r="E252" s="10">
        <f t="shared" si="16"/>
        <v>0</v>
      </c>
    </row>
    <row r="253" spans="1:5" hidden="1" x14ac:dyDescent="0.2">
      <c r="A253" s="214"/>
      <c r="B253" s="36"/>
      <c r="C253" s="36"/>
      <c r="D253" s="6" t="e">
        <f t="shared" si="15"/>
        <v>#DIV/0!</v>
      </c>
      <c r="E253" s="10">
        <f t="shared" si="16"/>
        <v>0</v>
      </c>
    </row>
    <row r="254" spans="1:5" hidden="1" x14ac:dyDescent="0.2">
      <c r="A254" s="214"/>
      <c r="B254" s="36"/>
      <c r="C254" s="36"/>
      <c r="D254" s="6" t="e">
        <f t="shared" si="15"/>
        <v>#DIV/0!</v>
      </c>
      <c r="E254" s="10">
        <f t="shared" si="16"/>
        <v>0</v>
      </c>
    </row>
    <row r="255" spans="1:5" hidden="1" x14ac:dyDescent="0.2">
      <c r="A255" s="214"/>
      <c r="B255" s="36"/>
      <c r="C255" s="36"/>
      <c r="D255" s="6" t="e">
        <f t="shared" si="15"/>
        <v>#DIV/0!</v>
      </c>
      <c r="E255" s="10">
        <f t="shared" si="16"/>
        <v>0</v>
      </c>
    </row>
    <row r="256" spans="1:5" ht="38.25" hidden="1" x14ac:dyDescent="0.2">
      <c r="A256" s="544" t="s">
        <v>836</v>
      </c>
      <c r="B256" s="36"/>
      <c r="C256" s="36"/>
      <c r="D256" s="6" t="e">
        <f t="shared" si="15"/>
        <v>#DIV/0!</v>
      </c>
      <c r="E256" s="10">
        <f t="shared" si="16"/>
        <v>0</v>
      </c>
    </row>
    <row r="257" spans="1:5" hidden="1" x14ac:dyDescent="0.2">
      <c r="A257" s="214" t="s">
        <v>358</v>
      </c>
      <c r="B257" s="231"/>
      <c r="C257" s="231"/>
      <c r="D257" s="6" t="e">
        <f t="shared" si="15"/>
        <v>#DIV/0!</v>
      </c>
      <c r="E257" s="10">
        <f t="shared" si="16"/>
        <v>0</v>
      </c>
    </row>
    <row r="258" spans="1:5" ht="17.25" hidden="1" customHeight="1" x14ac:dyDescent="0.2">
      <c r="A258" s="222" t="s">
        <v>798</v>
      </c>
      <c r="B258" s="231"/>
      <c r="C258" s="231"/>
      <c r="D258" s="6" t="e">
        <f t="shared" si="15"/>
        <v>#DIV/0!</v>
      </c>
      <c r="E258" s="10">
        <f t="shared" si="16"/>
        <v>0</v>
      </c>
    </row>
    <row r="259" spans="1:5" hidden="1" x14ac:dyDescent="0.2">
      <c r="A259" s="215" t="s">
        <v>176</v>
      </c>
      <c r="B259" s="231"/>
      <c r="C259" s="231"/>
      <c r="D259" s="6" t="e">
        <f t="shared" si="15"/>
        <v>#DIV/0!</v>
      </c>
      <c r="E259" s="10">
        <f t="shared" si="16"/>
        <v>0</v>
      </c>
    </row>
    <row r="260" spans="1:5" hidden="1" x14ac:dyDescent="0.2">
      <c r="A260" s="216" t="s">
        <v>397</v>
      </c>
      <c r="B260" s="231"/>
      <c r="C260" s="231"/>
      <c r="D260" s="6" t="e">
        <f t="shared" si="15"/>
        <v>#DIV/0!</v>
      </c>
      <c r="E260" s="10">
        <f t="shared" si="16"/>
        <v>0</v>
      </c>
    </row>
    <row r="261" spans="1:5" ht="25.5" hidden="1" x14ac:dyDescent="0.2">
      <c r="A261" s="12" t="s">
        <v>180</v>
      </c>
      <c r="B261" s="231"/>
      <c r="C261" s="231"/>
      <c r="D261" s="6" t="e">
        <f t="shared" si="15"/>
        <v>#DIV/0!</v>
      </c>
      <c r="E261" s="10">
        <f t="shared" si="16"/>
        <v>0</v>
      </c>
    </row>
    <row r="262" spans="1:5" hidden="1" x14ac:dyDescent="0.2">
      <c r="A262" s="247" t="s">
        <v>686</v>
      </c>
      <c r="B262" s="231"/>
      <c r="C262" s="231"/>
      <c r="D262" s="6" t="e">
        <f t="shared" si="15"/>
        <v>#DIV/0!</v>
      </c>
      <c r="E262" s="10">
        <f t="shared" si="16"/>
        <v>0</v>
      </c>
    </row>
    <row r="263" spans="1:5" ht="15" hidden="1" customHeight="1" x14ac:dyDescent="0.2">
      <c r="A263" s="247" t="s">
        <v>723</v>
      </c>
      <c r="B263" s="231"/>
      <c r="C263" s="231"/>
      <c r="D263" s="6" t="e">
        <f t="shared" si="15"/>
        <v>#DIV/0!</v>
      </c>
      <c r="E263" s="10">
        <f t="shared" si="16"/>
        <v>0</v>
      </c>
    </row>
    <row r="264" spans="1:5" ht="15" hidden="1" customHeight="1" x14ac:dyDescent="0.2">
      <c r="A264" s="326" t="s">
        <v>648</v>
      </c>
      <c r="B264" s="231"/>
      <c r="C264" s="231"/>
      <c r="D264" s="6" t="e">
        <f t="shared" si="15"/>
        <v>#DIV/0!</v>
      </c>
      <c r="E264" s="10">
        <f t="shared" si="16"/>
        <v>0</v>
      </c>
    </row>
    <row r="265" spans="1:5" ht="15" customHeight="1" x14ac:dyDescent="0.2">
      <c r="A265" s="671" t="s">
        <v>54</v>
      </c>
      <c r="B265" s="9">
        <f>B232+B233+B234+B235+B236+B237+B238+B239+B240+B241+B242+B243+B244+B245+B246+B247+B248+B249+B250+B256+B257+B258+B259+B260+B261+B262+B263+B264</f>
        <v>451793.69</v>
      </c>
      <c r="C265" s="9">
        <f>C232+C233+C234+C235+C236+C237+C238+C239+C240+C241+C242+C243+C244+C245+C246+C247+C248+C249+C250+C256+C257+C258+C259+C260+C261+C262+C263+C264</f>
        <v>1807174.72</v>
      </c>
      <c r="D265" s="7">
        <f t="shared" si="15"/>
        <v>399.99999114640133</v>
      </c>
      <c r="E265" s="8">
        <f t="shared" si="16"/>
        <v>1355381.03</v>
      </c>
    </row>
    <row r="266" spans="1:5" ht="16.5" thickBot="1" x14ac:dyDescent="0.25">
      <c r="A266" s="672" t="s">
        <v>56</v>
      </c>
      <c r="B266" s="43">
        <f>B213+B230+B265</f>
        <v>18866246.960000001</v>
      </c>
      <c r="C266" s="43">
        <f>C213+C230+C265</f>
        <v>2933078.44</v>
      </c>
      <c r="D266" s="352">
        <f t="shared" si="15"/>
        <v>15.546698006332043</v>
      </c>
      <c r="E266" s="353">
        <f t="shared" si="16"/>
        <v>-15933168.520000001</v>
      </c>
    </row>
    <row r="267" spans="1:5" ht="16.5" thickBot="1" x14ac:dyDescent="0.25">
      <c r="A267" s="673" t="s">
        <v>57</v>
      </c>
      <c r="B267" s="261">
        <f>B158+B266</f>
        <v>96465672.960000008</v>
      </c>
      <c r="C267" s="261">
        <f>C158+C266</f>
        <v>53302180.219999991</v>
      </c>
      <c r="D267" s="354">
        <f t="shared" si="15"/>
        <v>55.255075286834952</v>
      </c>
      <c r="E267" s="355">
        <f t="shared" si="16"/>
        <v>-43163492.740000017</v>
      </c>
    </row>
    <row r="268" spans="1:5" ht="18.600000000000001" customHeight="1" x14ac:dyDescent="0.25">
      <c r="A268" s="642"/>
      <c r="B268" s="643"/>
      <c r="C268" s="643"/>
      <c r="D268" s="643"/>
      <c r="E268" s="643"/>
    </row>
    <row r="269" spans="1:5" ht="15.75" hidden="1" x14ac:dyDescent="0.25">
      <c r="A269" s="284"/>
      <c r="B269" s="356"/>
      <c r="C269" s="357"/>
      <c r="D269" s="358"/>
      <c r="E269" s="284"/>
    </row>
    <row r="270" spans="1:5" ht="15.75" x14ac:dyDescent="0.25">
      <c r="A270" s="284" t="s">
        <v>799</v>
      </c>
      <c r="B270" s="356"/>
      <c r="C270" s="358" t="s">
        <v>800</v>
      </c>
      <c r="D270" s="358"/>
      <c r="E270" s="284"/>
    </row>
  </sheetData>
  <mergeCells count="12">
    <mergeCell ref="A268:E268"/>
    <mergeCell ref="A1:E1"/>
    <mergeCell ref="A2:E2"/>
    <mergeCell ref="A81:E81"/>
    <mergeCell ref="A82:E82"/>
    <mergeCell ref="A159:E159"/>
    <mergeCell ref="A160:E160"/>
    <mergeCell ref="A214:E214"/>
    <mergeCell ref="A231:E231"/>
    <mergeCell ref="A6:E6"/>
    <mergeCell ref="A7:E7"/>
    <mergeCell ref="A60:E60"/>
  </mergeCells>
  <pageMargins left="1.1811023622047245" right="0.19685039370078741" top="0.74803149606299213" bottom="0.74803149606299213" header="0.11811023622047245" footer="0.11811023622047245"/>
  <pageSetup paperSize="9" scale="95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дод 1</vt:lpstr>
      <vt:lpstr>Дод 2</vt:lpstr>
      <vt:lpstr>дод 3 </vt:lpstr>
      <vt:lpstr>дод 4</vt:lpstr>
      <vt:lpstr>2025</vt:lpstr>
      <vt:lpstr>'Дод 2'!Заголовки_для_печати</vt:lpstr>
      <vt:lpstr>'дод 3 '!Заголовки_для_печати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Пользователь Windows</cp:lastModifiedBy>
  <cp:lastPrinted>2025-05-13T07:56:14Z</cp:lastPrinted>
  <dcterms:created xsi:type="dcterms:W3CDTF">2004-01-19T13:15:00Z</dcterms:created>
  <dcterms:modified xsi:type="dcterms:W3CDTF">2025-05-13T07:59:20Z</dcterms:modified>
</cp:coreProperties>
</file>