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Звіт" sheetId="5" r:id="rId1"/>
    <sheet name="Лист1" sheetId="6" r:id="rId2"/>
  </sheets>
  <definedNames>
    <definedName name="_xlnm.Print_Area" localSheetId="0">Звіт!$A$10:$G$99</definedName>
  </definedNames>
  <calcPr calcId="162913"/>
</workbook>
</file>

<file path=xl/calcChain.xml><?xml version="1.0" encoding="utf-8"?>
<calcChain xmlns="http://schemas.openxmlformats.org/spreadsheetml/2006/main">
  <c r="E66" i="5" l="1"/>
  <c r="F66" i="5"/>
  <c r="G66" i="5"/>
  <c r="E64" i="5"/>
  <c r="C58" i="5"/>
  <c r="E81" i="5" l="1"/>
  <c r="E36" i="5"/>
  <c r="E46" i="5" l="1"/>
  <c r="E30" i="5" l="1"/>
  <c r="D81" i="5" l="1"/>
  <c r="D36" i="5"/>
  <c r="D52" i="5" l="1"/>
  <c r="C84" i="5" l="1"/>
  <c r="C68" i="5" l="1"/>
  <c r="C69" i="5"/>
  <c r="C67" i="5"/>
  <c r="F9" i="6" l="1"/>
  <c r="G9" i="6"/>
  <c r="H9" i="6"/>
  <c r="E9" i="6"/>
  <c r="D87" i="5" l="1"/>
  <c r="E87" i="5"/>
  <c r="F87" i="5"/>
  <c r="G87" i="5"/>
  <c r="C87" i="5"/>
  <c r="C82" i="5" l="1"/>
  <c r="C37" i="5"/>
  <c r="E60" i="5" l="1"/>
  <c r="D6" i="6" l="1"/>
  <c r="D7" i="6"/>
  <c r="D9" i="6"/>
  <c r="D10" i="6"/>
  <c r="I13" i="6" l="1"/>
  <c r="I12" i="6"/>
  <c r="E28" i="5" l="1"/>
  <c r="C73" i="5" l="1"/>
  <c r="F28" i="5"/>
  <c r="G28" i="5"/>
  <c r="D28" i="5"/>
  <c r="C72" i="5" l="1"/>
  <c r="C81" i="5" l="1"/>
  <c r="C80" i="5"/>
  <c r="C79" i="5"/>
  <c r="G78" i="5"/>
  <c r="F78" i="5"/>
  <c r="E78" i="5"/>
  <c r="D78" i="5"/>
  <c r="C77" i="5"/>
  <c r="C76" i="5"/>
  <c r="C75" i="5"/>
  <c r="G74" i="5"/>
  <c r="F74" i="5"/>
  <c r="E74" i="5"/>
  <c r="D74" i="5"/>
  <c r="G70" i="5"/>
  <c r="F70" i="5"/>
  <c r="E70" i="5"/>
  <c r="D70" i="5"/>
  <c r="C70" i="5"/>
  <c r="D66" i="5"/>
  <c r="C65" i="5"/>
  <c r="C64" i="5"/>
  <c r="C63" i="5"/>
  <c r="C62" i="5"/>
  <c r="C61" i="5"/>
  <c r="G60" i="5"/>
  <c r="F60" i="5"/>
  <c r="D60" i="5"/>
  <c r="C59" i="5"/>
  <c r="G57" i="5"/>
  <c r="F57" i="5"/>
  <c r="E57" i="5"/>
  <c r="D57" i="5"/>
  <c r="C55" i="5"/>
  <c r="C54" i="5"/>
  <c r="C53" i="5"/>
  <c r="G52" i="5"/>
  <c r="F52" i="5"/>
  <c r="E52" i="5"/>
  <c r="C51" i="5"/>
  <c r="C50" i="5"/>
  <c r="C49" i="5"/>
  <c r="G48" i="5"/>
  <c r="F48" i="5"/>
  <c r="E48" i="5"/>
  <c r="D48" i="5"/>
  <c r="C47" i="5"/>
  <c r="C46" i="5"/>
  <c r="C45" i="5"/>
  <c r="C44" i="5"/>
  <c r="C43" i="5"/>
  <c r="G42" i="5"/>
  <c r="F42" i="5"/>
  <c r="E42" i="5"/>
  <c r="D42" i="5"/>
  <c r="C41" i="5"/>
  <c r="C40" i="5"/>
  <c r="G39" i="5"/>
  <c r="F39" i="5"/>
  <c r="E39" i="5"/>
  <c r="D39" i="5"/>
  <c r="C36" i="5"/>
  <c r="C35" i="5"/>
  <c r="C34" i="5"/>
  <c r="G33" i="5"/>
  <c r="F33" i="5"/>
  <c r="F27" i="5" s="1"/>
  <c r="E33" i="5"/>
  <c r="E27" i="5" s="1"/>
  <c r="D33" i="5"/>
  <c r="D27" i="5" s="1"/>
  <c r="C31" i="5"/>
  <c r="C30" i="5"/>
  <c r="C29" i="5"/>
  <c r="G27" i="5" l="1"/>
  <c r="H5" i="6" s="1"/>
  <c r="C60" i="5"/>
  <c r="C78" i="5"/>
  <c r="C74" i="5"/>
  <c r="F38" i="5"/>
  <c r="G8" i="6" s="1"/>
  <c r="F5" i="6"/>
  <c r="H11" i="6" s="1"/>
  <c r="F56" i="5"/>
  <c r="G38" i="5"/>
  <c r="H8" i="6" s="1"/>
  <c r="C57" i="5"/>
  <c r="C52" i="5"/>
  <c r="C42" i="5"/>
  <c r="E5" i="6"/>
  <c r="G56" i="5"/>
  <c r="D56" i="5"/>
  <c r="E56" i="5"/>
  <c r="E38" i="5"/>
  <c r="F8" i="6" s="1"/>
  <c r="C48" i="5"/>
  <c r="C39" i="5"/>
  <c r="D38" i="5"/>
  <c r="E8" i="6" s="1"/>
  <c r="G5" i="6"/>
  <c r="C33" i="5"/>
  <c r="C28" i="5"/>
  <c r="C66" i="5"/>
  <c r="E11" i="6" l="1"/>
  <c r="G11" i="6"/>
  <c r="G13" i="6" s="1"/>
  <c r="C27" i="5"/>
  <c r="D5" i="6"/>
  <c r="C56" i="5"/>
  <c r="C38" i="5"/>
  <c r="G12" i="6" l="1"/>
  <c r="D8" i="6"/>
  <c r="F11" i="6" s="1"/>
  <c r="F13" i="6" s="1"/>
  <c r="H12" i="6"/>
  <c r="E12" i="6"/>
  <c r="E13" i="6"/>
  <c r="F12" i="6" l="1"/>
  <c r="H13" i="6"/>
</calcChain>
</file>

<file path=xl/sharedStrings.xml><?xml version="1.0" encoding="utf-8"?>
<sst xmlns="http://schemas.openxmlformats.org/spreadsheetml/2006/main" count="156" uniqueCount="129">
  <si>
    <t xml:space="preserve">Підприємство    </t>
  </si>
  <si>
    <t>Коди</t>
  </si>
  <si>
    <t>Орган управління</t>
  </si>
  <si>
    <t>За ЕДРПОУ</t>
  </si>
  <si>
    <t xml:space="preserve">Галузь   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</si>
  <si>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</si>
  <si>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</si>
  <si>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</si>
  <si>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</si>
  <si>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одиниця виміру: тис. гривень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</si>
  <si>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</si>
  <si>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</si>
  <si>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</si>
  <si>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</si>
  <si>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</si>
  <si>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</si>
  <si>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</si>
  <si>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</si>
  <si>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на 1.01</t>
  </si>
  <si>
    <t>на 1.04</t>
  </si>
  <si>
    <t>на 1.07</t>
  </si>
  <si>
    <t>на 1.10</t>
  </si>
  <si>
    <t>на 31.12</t>
  </si>
  <si>
    <t>Чисельність працівників</t>
  </si>
  <si>
    <t>М. П.</t>
  </si>
  <si>
    <t>За СПОДУ</t>
  </si>
  <si>
    <t xml:space="preserve">Головний бухгалтер </t>
  </si>
  <si>
    <t>Податкова заборгованість</t>
  </si>
  <si>
    <t>Заборгованість перед працівниками за заробітною платою</t>
  </si>
  <si>
    <t xml:space="preserve">Вид економічної діяльності  </t>
  </si>
  <si>
    <t xml:space="preserve">Дохід  (виручка) від реалізації продукції (товарів, робіт, послуг) ,  в т.ч. : </t>
  </si>
  <si>
    <t xml:space="preserve">Інші доходи, в т.ч. : </t>
  </si>
  <si>
    <t>- оплата послуг за програмою медичних гарантій (НСЗУ)</t>
  </si>
  <si>
    <t xml:space="preserve">- кошти місцевих бюджетів </t>
  </si>
  <si>
    <t xml:space="preserve">- кошти бюджету розвитку </t>
  </si>
  <si>
    <t>- дохід від реалізації необоротних активів</t>
  </si>
  <si>
    <t xml:space="preserve">- благодійні надходження </t>
  </si>
  <si>
    <t xml:space="preserve">- інші надходження </t>
  </si>
  <si>
    <t xml:space="preserve">Оплата праці </t>
  </si>
  <si>
    <t xml:space="preserve">- заробітна плата </t>
  </si>
  <si>
    <t xml:space="preserve">- нарахування на заробітну плату </t>
  </si>
  <si>
    <t>- предмети, матеріали, обладнання та інвентар</t>
  </si>
  <si>
    <t>- медикаменти та перев"язувальні матеріали</t>
  </si>
  <si>
    <t>- продукти харчування</t>
  </si>
  <si>
    <t>- оплата водопостачання та водовідведення</t>
  </si>
  <si>
    <t xml:space="preserve">- оплата електроенергії </t>
  </si>
  <si>
    <t>- оплата інших енергоносіїв</t>
  </si>
  <si>
    <t>- виплата пенсій і допомоги</t>
  </si>
  <si>
    <t>- інші виплати населенню</t>
  </si>
  <si>
    <t xml:space="preserve">Матеріальні завтрати </t>
  </si>
  <si>
    <t>2220</t>
  </si>
  <si>
    <t>2230</t>
  </si>
  <si>
    <t>Видатки на відрядження</t>
  </si>
  <si>
    <t>Оплата послуг (крім комунальних)</t>
  </si>
  <si>
    <t>Оплата комунальних послуг та енергоносіїв</t>
  </si>
  <si>
    <t>2510</t>
  </si>
  <si>
    <t>2520</t>
  </si>
  <si>
    <t>2530</t>
  </si>
  <si>
    <t xml:space="preserve">Соціальне забезпечення </t>
  </si>
  <si>
    <t>2600</t>
  </si>
  <si>
    <t>2610</t>
  </si>
  <si>
    <t>2620</t>
  </si>
  <si>
    <t xml:space="preserve">Інші поточні видатки </t>
  </si>
  <si>
    <t>2700</t>
  </si>
  <si>
    <t>3000</t>
  </si>
  <si>
    <t xml:space="preserve">- придбання обладнання і предметів довгострокового користування </t>
  </si>
  <si>
    <t>3100</t>
  </si>
  <si>
    <t>- капітальний ремонт інших об"єктів</t>
  </si>
  <si>
    <t>-реконструкція та реставрація інших об"єктів</t>
  </si>
  <si>
    <t>3110</t>
  </si>
  <si>
    <t>3120</t>
  </si>
  <si>
    <t>4000</t>
  </si>
  <si>
    <t>4100</t>
  </si>
  <si>
    <t xml:space="preserve">- благодійні видатки </t>
  </si>
  <si>
    <t>4200</t>
  </si>
  <si>
    <t xml:space="preserve">- інші видатки </t>
  </si>
  <si>
    <t>4300</t>
  </si>
  <si>
    <t xml:space="preserve">Звіт про виконання фінансового плану </t>
  </si>
  <si>
    <t xml:space="preserve">1. Профінансовані доходи </t>
  </si>
  <si>
    <t>2. Поточні видатки (касові)</t>
  </si>
  <si>
    <t>Поточні видатки , в т.ч. адміністративні видатки (касові)</t>
  </si>
  <si>
    <t>3. Капітальні видатки (касові)</t>
  </si>
  <si>
    <t>4. Інші видатки (касові)</t>
  </si>
  <si>
    <t xml:space="preserve"> </t>
  </si>
  <si>
    <t xml:space="preserve">Керівник </t>
  </si>
  <si>
    <t>___________</t>
  </si>
  <si>
    <t>(підпис)</t>
  </si>
  <si>
    <t>(ініціали, прізвище)</t>
  </si>
  <si>
    <t xml:space="preserve">Комунальне некомерційне підприємство "Центр первинної медико-санітарної допомоги" Новоукраїнської міської ради </t>
  </si>
  <si>
    <t xml:space="preserve">Управління соціального захисту та охорони здоров"я  Новоукраїнської міської ради Кіровоградської області </t>
  </si>
  <si>
    <t xml:space="preserve">Охорона здоров"я </t>
  </si>
  <si>
    <t>43962014</t>
  </si>
  <si>
    <t xml:space="preserve">Діяльність лікарняних закладів </t>
  </si>
  <si>
    <t>86.10</t>
  </si>
  <si>
    <t>27100, Кіровоградська область, м.Новоукраїнка, пров.Лікарняний,1</t>
  </si>
  <si>
    <t xml:space="preserve">Фортинська Валентина Володимирівна </t>
  </si>
  <si>
    <t xml:space="preserve">за ЕДРПОУ </t>
  </si>
  <si>
    <t>- залучений залишок коштів минулого року</t>
  </si>
  <si>
    <t xml:space="preserve">В.В.Фортинська </t>
  </si>
  <si>
    <t>Н.С.Дробот</t>
  </si>
  <si>
    <t xml:space="preserve">Залишок коштів на кінець періоду </t>
  </si>
  <si>
    <t xml:space="preserve">в т.ч.кошти НСЗУ </t>
  </si>
  <si>
    <t xml:space="preserve">в т.ч.кошти місцевих  бюджетів </t>
  </si>
  <si>
    <t>"ЗАТВЕРДЖЕНО"</t>
  </si>
  <si>
    <t xml:space="preserve">Новоукраїнської міської ради </t>
  </si>
  <si>
    <t>1 кв</t>
  </si>
  <si>
    <t>2 кв</t>
  </si>
  <si>
    <t>3 кв</t>
  </si>
  <si>
    <t>4 кв</t>
  </si>
  <si>
    <t>видатки</t>
  </si>
  <si>
    <t>дохід</t>
  </si>
  <si>
    <t>зал.коши</t>
  </si>
  <si>
    <t xml:space="preserve">в т.ч. благодійні кошти </t>
  </si>
  <si>
    <t>6. Додаткова інформація</t>
  </si>
  <si>
    <t>5000</t>
  </si>
  <si>
    <t>0,00</t>
  </si>
  <si>
    <t>Рішення</t>
  </si>
  <si>
    <t>Додаток 2</t>
  </si>
  <si>
    <t xml:space="preserve">до Порядку складання, затвердження та </t>
  </si>
  <si>
    <t xml:space="preserve">контролю виконання фінансового плану </t>
  </si>
  <si>
    <t xml:space="preserve">комунального підприємства </t>
  </si>
  <si>
    <t>в т.ч.відсотки по депозитам , ПДВ минулого місяця</t>
  </si>
  <si>
    <t>залуч.залишок</t>
  </si>
  <si>
    <t xml:space="preserve">5. Поточні та капітальні видатки (касові) за рахунок централізованого постачання </t>
  </si>
  <si>
    <t xml:space="preserve">Надходження за рахунок централізованого постачання  </t>
  </si>
  <si>
    <t>Залишок коштів на 01.01.2025 р.-2633,7 тис.грн.</t>
  </si>
  <si>
    <t>від  ___серпня  2025 р. №____</t>
  </si>
  <si>
    <t xml:space="preserve">за 1 півріччя  2025 року </t>
  </si>
  <si>
    <t>(05251)21493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</si>
</sst>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F8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6" fillId="0" borderId="0" xfId="0" applyFont="1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justify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49" fontId="6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justify"/>
    </xf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/>
    <xf numFmtId="49" fontId="8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4" fillId="3" borderId="1" xfId="0" applyNumberFormat="1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wrapText="1"/>
    </xf>
    <xf numFmtId="49" fontId="3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64" fontId="9" fillId="4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wrapText="1"/>
    </xf>
    <xf numFmtId="49" fontId="3" fillId="7" borderId="1" xfId="0" applyNumberFormat="1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164" fontId="9" fillId="7" borderId="1" xfId="0" applyNumberFormat="1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164" fontId="11" fillId="6" borderId="1" xfId="0" applyNumberFormat="1" applyFont="1" applyFill="1" applyBorder="1" applyAlignment="1">
      <alignment horizontal="center" wrapText="1"/>
    </xf>
    <xf numFmtId="49" fontId="10" fillId="6" borderId="1" xfId="0" applyNumberFormat="1" applyFont="1" applyFill="1" applyBorder="1" applyAlignment="1">
      <alignment horizontal="left" wrapText="1"/>
    </xf>
    <xf numFmtId="49" fontId="10" fillId="6" borderId="1" xfId="0" applyNumberFormat="1" applyFont="1" applyFill="1" applyBorder="1" applyAlignment="1">
      <alignment wrapText="1"/>
    </xf>
    <xf numFmtId="164" fontId="10" fillId="6" borderId="1" xfId="0" applyNumberFormat="1" applyFont="1" applyFill="1" applyBorder="1" applyAlignment="1">
      <alignment horizontal="center" wrapText="1"/>
    </xf>
    <xf numFmtId="49" fontId="11" fillId="6" borderId="1" xfId="0" applyNumberFormat="1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164" fontId="9" fillId="8" borderId="1" xfId="0" applyNumberFormat="1" applyFont="1" applyFill="1" applyBorder="1" applyAlignment="1">
      <alignment horizontal="center" wrapText="1"/>
    </xf>
    <xf numFmtId="49" fontId="9" fillId="9" borderId="1" xfId="0" applyNumberFormat="1" applyFont="1" applyFill="1" applyBorder="1" applyAlignment="1">
      <alignment horizontal="center" wrapText="1"/>
    </xf>
    <xf numFmtId="164" fontId="3" fillId="9" borderId="1" xfId="0" applyNumberFormat="1" applyFont="1" applyFill="1" applyBorder="1" applyAlignment="1">
      <alignment horizontal="center" wrapText="1"/>
    </xf>
    <xf numFmtId="49" fontId="9" fillId="10" borderId="1" xfId="0" applyNumberFormat="1" applyFont="1" applyFill="1" applyBorder="1" applyAlignment="1">
      <alignment horizontal="center" wrapText="1"/>
    </xf>
    <xf numFmtId="164" fontId="9" fillId="10" borderId="1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center" wrapText="1"/>
    </xf>
    <xf numFmtId="164" fontId="0" fillId="0" borderId="0" xfId="0" applyNumberFormat="1" applyBorder="1"/>
    <xf numFmtId="49" fontId="3" fillId="10" borderId="1" xfId="0" applyNumberFormat="1" applyFont="1" applyFill="1" applyBorder="1" applyAlignment="1">
      <alignment horizontal="center" wrapText="1"/>
    </xf>
    <xf numFmtId="49" fontId="3" fillId="9" borderId="1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justify"/>
    </xf>
    <xf numFmtId="0" fontId="4" fillId="2" borderId="0" xfId="0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164" fontId="4" fillId="2" borderId="0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left"/>
    </xf>
    <xf numFmtId="0" fontId="0" fillId="2" borderId="0" xfId="0" applyFont="1" applyFill="1"/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5" fillId="2" borderId="0" xfId="0" applyFont="1" applyFill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4" fillId="4" borderId="1" xfId="0" applyNumberFormat="1" applyFont="1" applyFill="1" applyBorder="1" applyAlignment="1">
      <alignment horizontal="center" wrapText="1"/>
    </xf>
    <xf numFmtId="49" fontId="8" fillId="11" borderId="1" xfId="0" applyNumberFormat="1" applyFont="1" applyFill="1" applyBorder="1" applyAlignment="1">
      <alignment horizontal="center" wrapText="1"/>
    </xf>
    <xf numFmtId="164" fontId="4" fillId="11" borderId="1" xfId="0" applyNumberFormat="1" applyFont="1" applyFill="1" applyBorder="1" applyAlignment="1">
      <alignment horizontal="center" wrapText="1"/>
    </xf>
    <xf numFmtId="49" fontId="3" fillId="11" borderId="1" xfId="0" applyNumberFormat="1" applyFont="1" applyFill="1" applyBorder="1" applyAlignment="1">
      <alignment wrapText="1"/>
    </xf>
    <xf numFmtId="49" fontId="3" fillId="8" borderId="1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0" fontId="17" fillId="2" borderId="0" xfId="0" applyFont="1" applyFill="1"/>
    <xf numFmtId="0" fontId="17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7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showZeros="0" tabSelected="1" topLeftCell="A13" zoomScaleNormal="100" workbookViewId="0">
      <selection activeCell="E87" sqref="E87"/>
    </sheetView>
  </sheetViews>
  <sheetFormatPr defaultRowHeight="15" x14ac:dyDescent="0.25"/>
  <cols>
    <col min="1" max="1" width="35" customWidth="1"/>
    <col min="2" max="2" width="13.42578125" style="10" customWidth="1"/>
    <col min="3" max="3" width="10.7109375" style="10" customWidth="1"/>
    <col min="4" max="4" width="9.7109375" style="10" customWidth="1"/>
    <col min="5" max="5" width="8.28515625" style="10" customWidth="1"/>
    <col min="6" max="6" width="8.85546875" style="10" customWidth="1"/>
    <col min="7" max="7" width="8.7109375" style="10" customWidth="1"/>
    <col min="8" max="8" width="10.42578125" customWidth="1"/>
    <col min="9" max="9" width="2.7109375" customWidth="1"/>
  </cols>
  <sheetData>
    <row r="1" spans="1:13" x14ac:dyDescent="0.25">
      <c r="D1" s="84" t="s">
        <v>117</v>
      </c>
      <c r="E1" s="84"/>
      <c r="F1" s="84"/>
      <c r="G1" s="84"/>
      <c r="H1" s="85"/>
    </row>
    <row r="2" spans="1:13" x14ac:dyDescent="0.25">
      <c r="D2" s="84" t="s">
        <v>118</v>
      </c>
      <c r="E2" s="84"/>
      <c r="F2" s="84"/>
      <c r="G2" s="84"/>
      <c r="H2" s="85"/>
    </row>
    <row r="3" spans="1:13" x14ac:dyDescent="0.25">
      <c r="D3" s="84" t="s">
        <v>119</v>
      </c>
      <c r="E3" s="84"/>
      <c r="F3" s="84"/>
      <c r="G3" s="84"/>
      <c r="H3" s="85"/>
    </row>
    <row r="4" spans="1:13" x14ac:dyDescent="0.25">
      <c r="D4" s="84" t="s">
        <v>120</v>
      </c>
      <c r="E4" s="84"/>
      <c r="F4" s="84"/>
      <c r="G4" s="84"/>
      <c r="H4" s="85"/>
    </row>
    <row r="5" spans="1:13" ht="39.75" customHeight="1" x14ac:dyDescent="0.25">
      <c r="A5" s="65"/>
      <c r="D5" s="68" t="s">
        <v>103</v>
      </c>
      <c r="E5" s="71"/>
      <c r="F5" s="71"/>
      <c r="G5" s="71"/>
    </row>
    <row r="6" spans="1:13" ht="12.75" customHeight="1" x14ac:dyDescent="0.25">
      <c r="A6" s="66"/>
      <c r="D6" s="99" t="s">
        <v>116</v>
      </c>
      <c r="E6" s="99"/>
      <c r="F6" s="99"/>
      <c r="G6" s="99"/>
    </row>
    <row r="7" spans="1:13" ht="12.75" customHeight="1" x14ac:dyDescent="0.25">
      <c r="A7" s="67"/>
      <c r="D7" s="69" t="s">
        <v>104</v>
      </c>
      <c r="E7" s="69"/>
      <c r="F7" s="69"/>
      <c r="G7" s="69"/>
    </row>
    <row r="8" spans="1:13" ht="13.5" customHeight="1" x14ac:dyDescent="0.25">
      <c r="A8" s="67"/>
      <c r="D8" s="70" t="s">
        <v>126</v>
      </c>
      <c r="E8" s="70"/>
      <c r="F8" s="70"/>
      <c r="G8" s="70"/>
    </row>
    <row r="9" spans="1:13" ht="19.899999999999999" customHeight="1" x14ac:dyDescent="0.25">
      <c r="A9" s="67"/>
      <c r="D9" s="70"/>
      <c r="E9" s="70"/>
      <c r="F9" s="70"/>
      <c r="G9" s="70"/>
    </row>
    <row r="10" spans="1:13" ht="15.75" x14ac:dyDescent="0.25">
      <c r="A10" s="100" t="s">
        <v>77</v>
      </c>
      <c r="B10" s="100"/>
      <c r="C10" s="100"/>
      <c r="D10" s="100"/>
      <c r="E10" s="100"/>
      <c r="F10" s="100"/>
      <c r="G10" s="100"/>
    </row>
    <row r="11" spans="1:13" ht="15.75" x14ac:dyDescent="0.25">
      <c r="A11" s="100" t="s">
        <v>127</v>
      </c>
      <c r="B11" s="100"/>
      <c r="C11" s="100"/>
      <c r="D11" s="100"/>
      <c r="E11" s="100"/>
      <c r="F11" s="100"/>
      <c r="G11" s="100"/>
      <c r="I11" s="21"/>
      <c r="J11" s="21"/>
      <c r="K11" s="21"/>
      <c r="L11" s="21"/>
      <c r="M11" s="21"/>
    </row>
    <row r="12" spans="1:13" ht="8.25" customHeight="1" x14ac:dyDescent="0.25">
      <c r="A12" s="64"/>
      <c r="I12" s="21"/>
      <c r="J12" s="21"/>
    </row>
    <row r="13" spans="1:13" ht="29.25" customHeight="1" x14ac:dyDescent="0.25">
      <c r="A13" s="91" t="s">
        <v>0</v>
      </c>
      <c r="B13" s="93" t="s">
        <v>88</v>
      </c>
      <c r="C13" s="94"/>
      <c r="D13" s="95"/>
      <c r="E13" s="86" t="s">
        <v>1</v>
      </c>
      <c r="F13" s="87"/>
      <c r="G13" s="101">
        <v>36434786</v>
      </c>
      <c r="H13" s="50"/>
      <c r="I13" s="52"/>
      <c r="J13" s="21"/>
      <c r="K13" s="21"/>
      <c r="L13" s="21"/>
    </row>
    <row r="14" spans="1:13" ht="23.25" customHeight="1" x14ac:dyDescent="0.25">
      <c r="A14" s="92"/>
      <c r="B14" s="96"/>
      <c r="C14" s="97"/>
      <c r="D14" s="98"/>
      <c r="E14" s="86" t="s">
        <v>96</v>
      </c>
      <c r="F14" s="87"/>
      <c r="G14" s="102"/>
      <c r="I14" s="5"/>
    </row>
    <row r="15" spans="1:13" ht="39.75" customHeight="1" x14ac:dyDescent="0.25">
      <c r="A15" s="3" t="s">
        <v>2</v>
      </c>
      <c r="B15" s="88" t="s">
        <v>89</v>
      </c>
      <c r="C15" s="89"/>
      <c r="D15" s="90"/>
      <c r="E15" s="86" t="s">
        <v>3</v>
      </c>
      <c r="F15" s="87"/>
      <c r="G15" s="11" t="s">
        <v>91</v>
      </c>
      <c r="H15" s="51"/>
      <c r="I15" s="5"/>
    </row>
    <row r="16" spans="1:13" ht="14.45" customHeight="1" x14ac:dyDescent="0.25">
      <c r="A16" s="3" t="s">
        <v>4</v>
      </c>
      <c r="B16" s="88" t="s">
        <v>90</v>
      </c>
      <c r="C16" s="89"/>
      <c r="D16" s="90"/>
      <c r="E16" s="86" t="s">
        <v>25</v>
      </c>
      <c r="F16" s="87"/>
      <c r="G16" s="11"/>
      <c r="H16" s="59"/>
      <c r="I16" s="5"/>
    </row>
    <row r="17" spans="1:14" ht="17.25" customHeight="1" x14ac:dyDescent="0.25">
      <c r="A17" s="3" t="s">
        <v>29</v>
      </c>
      <c r="B17" s="88" t="s">
        <v>92</v>
      </c>
      <c r="C17" s="89"/>
      <c r="D17" s="90"/>
      <c r="E17" s="86" t="s">
        <v>6</v>
      </c>
      <c r="F17" s="87"/>
      <c r="G17" s="11" t="s">
        <v>93</v>
      </c>
      <c r="H17" s="21"/>
      <c r="I17" s="21"/>
      <c r="J17" s="21"/>
    </row>
    <row r="18" spans="1:14" ht="15" customHeight="1" x14ac:dyDescent="0.25">
      <c r="A18" s="3" t="s">
        <v>5</v>
      </c>
      <c r="B18" s="108" t="s">
        <v>94</v>
      </c>
      <c r="C18" s="109"/>
      <c r="D18" s="110"/>
      <c r="E18" s="86" t="s">
        <v>83</v>
      </c>
      <c r="F18" s="87"/>
      <c r="G18" s="20"/>
      <c r="H18" s="21"/>
      <c r="I18" s="21"/>
      <c r="J18" s="21"/>
    </row>
    <row r="19" spans="1:14" ht="15" customHeight="1" x14ac:dyDescent="0.25">
      <c r="A19" s="3" t="s">
        <v>7</v>
      </c>
      <c r="B19" s="108" t="s">
        <v>128</v>
      </c>
      <c r="C19" s="109"/>
      <c r="D19" s="110"/>
      <c r="E19" s="111"/>
      <c r="F19" s="112"/>
      <c r="G19" s="63"/>
      <c r="H19" s="21"/>
      <c r="I19" s="21"/>
      <c r="J19" s="21"/>
    </row>
    <row r="20" spans="1:14" ht="15" customHeight="1" x14ac:dyDescent="0.25">
      <c r="A20" s="3" t="s">
        <v>8</v>
      </c>
      <c r="B20" s="108" t="s">
        <v>95</v>
      </c>
      <c r="C20" s="109"/>
      <c r="D20" s="110"/>
      <c r="E20" s="111"/>
      <c r="F20" s="112"/>
      <c r="G20" s="63"/>
      <c r="H20" s="21"/>
      <c r="I20" s="21"/>
      <c r="J20" s="21"/>
    </row>
    <row r="21" spans="1:14" ht="15" customHeight="1" x14ac:dyDescent="0.25">
      <c r="A21" s="1"/>
      <c r="H21" s="21"/>
      <c r="I21" s="21"/>
      <c r="J21" s="21"/>
      <c r="K21" s="21"/>
      <c r="L21" s="21"/>
      <c r="M21" s="21"/>
      <c r="N21" s="21"/>
    </row>
    <row r="22" spans="1:14" ht="15" customHeight="1" x14ac:dyDescent="0.25">
      <c r="A22" s="1" t="s">
        <v>9</v>
      </c>
      <c r="H22" s="21"/>
      <c r="I22" s="21"/>
      <c r="J22" s="21"/>
    </row>
    <row r="23" spans="1:14" ht="13.15" customHeight="1" x14ac:dyDescent="0.25">
      <c r="A23" s="9"/>
      <c r="B23" s="103" t="s">
        <v>11</v>
      </c>
      <c r="C23" s="103" t="s">
        <v>12</v>
      </c>
      <c r="D23" s="105" t="s">
        <v>13</v>
      </c>
      <c r="E23" s="106"/>
      <c r="F23" s="106"/>
      <c r="G23" s="107"/>
      <c r="I23" s="21"/>
    </row>
    <row r="24" spans="1:14" ht="13.15" customHeight="1" x14ac:dyDescent="0.25">
      <c r="A24" s="9" t="s">
        <v>10</v>
      </c>
      <c r="B24" s="104"/>
      <c r="C24" s="104"/>
      <c r="D24" s="62" t="s">
        <v>14</v>
      </c>
      <c r="E24" s="62" t="s">
        <v>15</v>
      </c>
      <c r="F24" s="62" t="s">
        <v>16</v>
      </c>
      <c r="G24" s="62" t="s">
        <v>17</v>
      </c>
    </row>
    <row r="25" spans="1:14" ht="13.15" customHeight="1" x14ac:dyDescent="0.25">
      <c r="A25" s="9">
        <v>1</v>
      </c>
      <c r="B25" s="26">
        <v>2</v>
      </c>
      <c r="C25" s="26">
        <v>3</v>
      </c>
      <c r="D25" s="26">
        <v>4</v>
      </c>
      <c r="E25" s="26">
        <v>5</v>
      </c>
      <c r="F25" s="26">
        <v>6</v>
      </c>
      <c r="G25" s="26">
        <v>7</v>
      </c>
    </row>
    <row r="26" spans="1:14" ht="27" customHeight="1" x14ac:dyDescent="0.25">
      <c r="A26" s="9" t="s">
        <v>125</v>
      </c>
      <c r="B26" s="62"/>
      <c r="C26" s="62"/>
      <c r="D26" s="62"/>
      <c r="E26" s="62"/>
      <c r="F26" s="62"/>
      <c r="G26" s="62"/>
      <c r="H26" s="74"/>
      <c r="J26" s="21"/>
      <c r="K26" s="21"/>
      <c r="L26" s="21"/>
    </row>
    <row r="27" spans="1:14" ht="14.45" customHeight="1" x14ac:dyDescent="0.25">
      <c r="A27" s="33" t="s">
        <v>78</v>
      </c>
      <c r="B27" s="33">
        <v>1000</v>
      </c>
      <c r="C27" s="34">
        <f>C28+C33+C37</f>
        <v>16072.599999999999</v>
      </c>
      <c r="D27" s="34">
        <f t="shared" ref="D27:G27" si="0">D28+D33+D37</f>
        <v>7298.8</v>
      </c>
      <c r="E27" s="34">
        <f t="shared" si="0"/>
        <v>8773.8000000000011</v>
      </c>
      <c r="F27" s="34">
        <f t="shared" si="0"/>
        <v>0</v>
      </c>
      <c r="G27" s="34">
        <f t="shared" si="0"/>
        <v>0</v>
      </c>
      <c r="H27" s="74"/>
      <c r="L27" s="21"/>
    </row>
    <row r="28" spans="1:14" ht="14.45" customHeight="1" x14ac:dyDescent="0.25">
      <c r="A28" s="29" t="s">
        <v>30</v>
      </c>
      <c r="B28" s="31">
        <v>1010</v>
      </c>
      <c r="C28" s="30">
        <f>D28+E28+F28+G28</f>
        <v>14534.8</v>
      </c>
      <c r="D28" s="30">
        <f>D29+D30+D31+D32</f>
        <v>6729.2</v>
      </c>
      <c r="E28" s="30">
        <f>E29+E30+E31+E32</f>
        <v>7805.6</v>
      </c>
      <c r="F28" s="30">
        <f t="shared" ref="F28:G28" si="1">F29+F30+F31+F32</f>
        <v>0</v>
      </c>
      <c r="G28" s="30">
        <f t="shared" si="1"/>
        <v>0</v>
      </c>
      <c r="H28" s="74"/>
      <c r="J28" s="21"/>
      <c r="L28" s="21"/>
    </row>
    <row r="29" spans="1:14" ht="27" customHeight="1" x14ac:dyDescent="0.25">
      <c r="A29" s="28" t="s">
        <v>32</v>
      </c>
      <c r="B29" s="13">
        <v>1011</v>
      </c>
      <c r="C29" s="12">
        <f>D29+E29+F29+G29</f>
        <v>12005.6</v>
      </c>
      <c r="D29" s="22">
        <v>5757.3</v>
      </c>
      <c r="E29" s="22">
        <v>6248.3</v>
      </c>
      <c r="F29" s="22"/>
      <c r="G29" s="22"/>
      <c r="H29" s="74"/>
      <c r="L29" s="21"/>
    </row>
    <row r="30" spans="1:14" ht="16.149999999999999" customHeight="1" x14ac:dyDescent="0.25">
      <c r="A30" s="28" t="s">
        <v>33</v>
      </c>
      <c r="B30" s="13">
        <v>1012</v>
      </c>
      <c r="C30" s="12">
        <f t="shared" ref="C30:C31" si="2">D30+E30+F30+G30</f>
        <v>2529.1999999999998</v>
      </c>
      <c r="D30" s="22">
        <v>971.9</v>
      </c>
      <c r="E30" s="22">
        <f>1443.5+113.8</f>
        <v>1557.3</v>
      </c>
      <c r="F30" s="22"/>
      <c r="G30" s="22"/>
      <c r="H30" s="75"/>
      <c r="I30" s="21"/>
      <c r="J30" s="21"/>
      <c r="L30" s="21"/>
    </row>
    <row r="31" spans="1:14" ht="16.149999999999999" customHeight="1" x14ac:dyDescent="0.25">
      <c r="A31" s="28" t="s">
        <v>34</v>
      </c>
      <c r="B31" s="13">
        <v>1013</v>
      </c>
      <c r="C31" s="12">
        <f t="shared" si="2"/>
        <v>0</v>
      </c>
      <c r="D31" s="22"/>
      <c r="E31" s="22"/>
      <c r="F31" s="22"/>
      <c r="G31" s="22"/>
      <c r="H31" s="74"/>
      <c r="L31" s="21"/>
    </row>
    <row r="32" spans="1:14" ht="16.149999999999999" customHeight="1" x14ac:dyDescent="0.25">
      <c r="A32" s="28" t="s">
        <v>97</v>
      </c>
      <c r="B32" s="13">
        <v>1014</v>
      </c>
      <c r="C32" s="12"/>
      <c r="D32" s="22"/>
      <c r="E32" s="22"/>
      <c r="F32" s="22"/>
      <c r="G32" s="22"/>
      <c r="L32" s="21"/>
    </row>
    <row r="33" spans="1:10" ht="16.149999999999999" customHeight="1" x14ac:dyDescent="0.25">
      <c r="A33" s="29" t="s">
        <v>31</v>
      </c>
      <c r="B33" s="31">
        <v>1020</v>
      </c>
      <c r="C33" s="32">
        <f>C34+C35+C36</f>
        <v>1294.4000000000001</v>
      </c>
      <c r="D33" s="32">
        <f t="shared" ref="D33:G33" si="3">D34+D35+D36</f>
        <v>427.8</v>
      </c>
      <c r="E33" s="32">
        <f t="shared" si="3"/>
        <v>866.59999999999991</v>
      </c>
      <c r="F33" s="32">
        <f t="shared" si="3"/>
        <v>0</v>
      </c>
      <c r="G33" s="32">
        <f t="shared" si="3"/>
        <v>0</v>
      </c>
    </row>
    <row r="34" spans="1:10" ht="16.149999999999999" customHeight="1" x14ac:dyDescent="0.25">
      <c r="A34" s="28" t="s">
        <v>35</v>
      </c>
      <c r="B34" s="13">
        <v>1021</v>
      </c>
      <c r="C34" s="22">
        <f>D34+E34+F34+G34</f>
        <v>0</v>
      </c>
      <c r="D34" s="22"/>
      <c r="E34" s="22"/>
      <c r="F34" s="22"/>
      <c r="G34" s="22"/>
    </row>
    <row r="35" spans="1:10" ht="14.25" customHeight="1" x14ac:dyDescent="0.25">
      <c r="A35" s="28" t="s">
        <v>36</v>
      </c>
      <c r="B35" s="13">
        <v>1022</v>
      </c>
      <c r="C35" s="22">
        <f t="shared" ref="C35:C37" si="4">D35+E35+F35+G35</f>
        <v>420.5</v>
      </c>
      <c r="D35" s="22">
        <v>369.1</v>
      </c>
      <c r="E35" s="22">
        <v>51.4</v>
      </c>
      <c r="F35" s="22"/>
      <c r="G35" s="22"/>
    </row>
    <row r="36" spans="1:10" ht="14.25" customHeight="1" x14ac:dyDescent="0.25">
      <c r="A36" s="28" t="s">
        <v>37</v>
      </c>
      <c r="B36" s="13">
        <v>1023</v>
      </c>
      <c r="C36" s="22">
        <f t="shared" si="4"/>
        <v>873.9</v>
      </c>
      <c r="D36" s="22">
        <f>57.4+1.3</f>
        <v>58.699999999999996</v>
      </c>
      <c r="E36" s="22">
        <f>80.8+734.4</f>
        <v>815.19999999999993</v>
      </c>
      <c r="F36" s="22"/>
      <c r="G36" s="22"/>
    </row>
    <row r="37" spans="1:10" ht="24.75" customHeight="1" x14ac:dyDescent="0.25">
      <c r="A37" s="29" t="s">
        <v>124</v>
      </c>
      <c r="B37" s="31">
        <v>1030</v>
      </c>
      <c r="C37" s="76">
        <f t="shared" si="4"/>
        <v>243.4</v>
      </c>
      <c r="D37" s="76">
        <v>141.80000000000001</v>
      </c>
      <c r="E37" s="76">
        <v>101.6</v>
      </c>
      <c r="F37" s="76"/>
      <c r="G37" s="76"/>
    </row>
    <row r="38" spans="1:10" ht="14.25" customHeight="1" x14ac:dyDescent="0.25">
      <c r="A38" s="35" t="s">
        <v>79</v>
      </c>
      <c r="B38" s="36">
        <v>2000</v>
      </c>
      <c r="C38" s="37">
        <f>C39+C42+C46+C47+C48+C52+C55</f>
        <v>13696.300000000003</v>
      </c>
      <c r="D38" s="37">
        <f t="shared" ref="D38:G38" si="5">D39+D42+D46+D47+D48+D52+D55</f>
        <v>6334.2</v>
      </c>
      <c r="E38" s="37">
        <f t="shared" si="5"/>
        <v>7362.1</v>
      </c>
      <c r="F38" s="37">
        <f t="shared" si="5"/>
        <v>0</v>
      </c>
      <c r="G38" s="37">
        <f t="shared" si="5"/>
        <v>0</v>
      </c>
      <c r="J38" s="21"/>
    </row>
    <row r="39" spans="1:10" ht="14.25" customHeight="1" x14ac:dyDescent="0.25">
      <c r="A39" s="40" t="s">
        <v>38</v>
      </c>
      <c r="B39" s="38">
        <v>2100</v>
      </c>
      <c r="C39" s="39">
        <f>C40+C41</f>
        <v>11818.500000000002</v>
      </c>
      <c r="D39" s="39">
        <f t="shared" ref="D39:G39" si="6">D40+D41</f>
        <v>5810.3</v>
      </c>
      <c r="E39" s="39">
        <f t="shared" si="6"/>
        <v>6008.2000000000007</v>
      </c>
      <c r="F39" s="39">
        <f t="shared" si="6"/>
        <v>0</v>
      </c>
      <c r="G39" s="39">
        <f t="shared" si="6"/>
        <v>0</v>
      </c>
    </row>
    <row r="40" spans="1:10" ht="14.25" customHeight="1" x14ac:dyDescent="0.25">
      <c r="A40" s="28" t="s">
        <v>39</v>
      </c>
      <c r="B40" s="13">
        <v>2010</v>
      </c>
      <c r="C40" s="22">
        <f>D40+E40+F40+G40</f>
        <v>9736.4000000000015</v>
      </c>
      <c r="D40" s="22">
        <v>4785.6000000000004</v>
      </c>
      <c r="E40" s="22">
        <v>4950.8</v>
      </c>
      <c r="F40" s="23"/>
      <c r="G40" s="23"/>
    </row>
    <row r="41" spans="1:10" x14ac:dyDescent="0.25">
      <c r="A41" s="28" t="s">
        <v>40</v>
      </c>
      <c r="B41" s="13">
        <v>2020</v>
      </c>
      <c r="C41" s="22">
        <f>D41+E41+F41+G41</f>
        <v>2082.1000000000004</v>
      </c>
      <c r="D41" s="22">
        <v>1024.7</v>
      </c>
      <c r="E41" s="22">
        <v>1057.4000000000001</v>
      </c>
      <c r="F41" s="22"/>
      <c r="G41" s="22"/>
    </row>
    <row r="42" spans="1:10" x14ac:dyDescent="0.25">
      <c r="A42" s="41" t="s">
        <v>49</v>
      </c>
      <c r="B42" s="38">
        <v>2200</v>
      </c>
      <c r="C42" s="42">
        <f>C43+C44+C45</f>
        <v>994.5</v>
      </c>
      <c r="D42" s="42">
        <f t="shared" ref="D42:G42" si="7">D43+D44+D45</f>
        <v>211.3</v>
      </c>
      <c r="E42" s="42">
        <f t="shared" si="7"/>
        <v>783.19999999999993</v>
      </c>
      <c r="F42" s="42">
        <f t="shared" si="7"/>
        <v>0</v>
      </c>
      <c r="G42" s="42">
        <f t="shared" si="7"/>
        <v>0</v>
      </c>
    </row>
    <row r="43" spans="1:10" ht="18" customHeight="1" x14ac:dyDescent="0.25">
      <c r="A43" s="28" t="s">
        <v>41</v>
      </c>
      <c r="B43" s="13">
        <v>2210</v>
      </c>
      <c r="C43" s="22">
        <f>D43+E43+F43+G43</f>
        <v>266.10000000000002</v>
      </c>
      <c r="D43" s="22">
        <v>113.4</v>
      </c>
      <c r="E43" s="22">
        <v>152.69999999999999</v>
      </c>
      <c r="F43" s="22"/>
      <c r="G43" s="22"/>
    </row>
    <row r="44" spans="1:10" ht="15" customHeight="1" x14ac:dyDescent="0.25">
      <c r="A44" s="28" t="s">
        <v>42</v>
      </c>
      <c r="B44" s="19" t="s">
        <v>50</v>
      </c>
      <c r="C44" s="22">
        <f t="shared" ref="C44:C45" si="8">D44+E44+F44+G44</f>
        <v>717.5</v>
      </c>
      <c r="D44" s="22">
        <v>96.1</v>
      </c>
      <c r="E44" s="22">
        <v>621.4</v>
      </c>
      <c r="F44" s="23"/>
      <c r="G44" s="23"/>
    </row>
    <row r="45" spans="1:10" ht="15" customHeight="1" x14ac:dyDescent="0.25">
      <c r="A45" s="28" t="s">
        <v>43</v>
      </c>
      <c r="B45" s="19" t="s">
        <v>51</v>
      </c>
      <c r="C45" s="22">
        <f t="shared" si="8"/>
        <v>10.9</v>
      </c>
      <c r="D45" s="22">
        <v>1.8</v>
      </c>
      <c r="E45" s="22">
        <v>9.1</v>
      </c>
      <c r="F45" s="23"/>
      <c r="G45" s="23"/>
    </row>
    <row r="46" spans="1:10" ht="15" customHeight="1" x14ac:dyDescent="0.25">
      <c r="A46" s="41" t="s">
        <v>53</v>
      </c>
      <c r="B46" s="38">
        <v>2300</v>
      </c>
      <c r="C46" s="42">
        <f>D46+E46+F46+G46</f>
        <v>212.60000000000002</v>
      </c>
      <c r="D46" s="42">
        <v>94.2</v>
      </c>
      <c r="E46" s="42">
        <f>120.7-2.3</f>
        <v>118.4</v>
      </c>
      <c r="F46" s="39"/>
      <c r="G46" s="39"/>
    </row>
    <row r="47" spans="1:10" ht="15" customHeight="1" x14ac:dyDescent="0.25">
      <c r="A47" s="41" t="s">
        <v>52</v>
      </c>
      <c r="B47" s="38">
        <v>2400</v>
      </c>
      <c r="C47" s="42">
        <f>D47+E47+F47+G47</f>
        <v>5.0999999999999996</v>
      </c>
      <c r="D47" s="42">
        <v>2.7</v>
      </c>
      <c r="E47" s="42">
        <v>2.4</v>
      </c>
      <c r="F47" s="42"/>
      <c r="G47" s="42"/>
    </row>
    <row r="48" spans="1:10" ht="15" customHeight="1" x14ac:dyDescent="0.25">
      <c r="A48" s="41" t="s">
        <v>54</v>
      </c>
      <c r="B48" s="38">
        <v>2500</v>
      </c>
      <c r="C48" s="42">
        <f>C49+C50+C51</f>
        <v>445.4</v>
      </c>
      <c r="D48" s="42">
        <f t="shared" ref="D48:G48" si="9">D49+D50+D51</f>
        <v>132.30000000000001</v>
      </c>
      <c r="E48" s="42">
        <f t="shared" si="9"/>
        <v>313.10000000000002</v>
      </c>
      <c r="F48" s="42">
        <f t="shared" si="9"/>
        <v>0</v>
      </c>
      <c r="G48" s="42">
        <f t="shared" si="9"/>
        <v>0</v>
      </c>
    </row>
    <row r="49" spans="1:7" x14ac:dyDescent="0.25">
      <c r="A49" s="28" t="s">
        <v>44</v>
      </c>
      <c r="B49" s="19" t="s">
        <v>55</v>
      </c>
      <c r="C49" s="22">
        <f>D49+E49+F49+G49</f>
        <v>6.6999999999999993</v>
      </c>
      <c r="D49" s="22">
        <v>3.3</v>
      </c>
      <c r="E49" s="22">
        <v>3.4</v>
      </c>
      <c r="F49" s="23"/>
      <c r="G49" s="23"/>
    </row>
    <row r="50" spans="1:7" x14ac:dyDescent="0.25">
      <c r="A50" s="28" t="s">
        <v>45</v>
      </c>
      <c r="B50" s="19" t="s">
        <v>56</v>
      </c>
      <c r="C50" s="22">
        <f t="shared" ref="C50:C51" si="10">D50+E50+F50+G50</f>
        <v>237</v>
      </c>
      <c r="D50" s="22">
        <v>47.3</v>
      </c>
      <c r="E50" s="22">
        <v>189.7</v>
      </c>
      <c r="F50" s="22"/>
      <c r="G50" s="22"/>
    </row>
    <row r="51" spans="1:7" x14ac:dyDescent="0.25">
      <c r="A51" s="28" t="s">
        <v>46</v>
      </c>
      <c r="B51" s="19" t="s">
        <v>57</v>
      </c>
      <c r="C51" s="22">
        <f t="shared" si="10"/>
        <v>201.7</v>
      </c>
      <c r="D51" s="22">
        <v>81.7</v>
      </c>
      <c r="E51" s="22">
        <v>120</v>
      </c>
      <c r="F51" s="22"/>
      <c r="G51" s="22"/>
    </row>
    <row r="52" spans="1:7" x14ac:dyDescent="0.25">
      <c r="A52" s="41" t="s">
        <v>58</v>
      </c>
      <c r="B52" s="43" t="s">
        <v>59</v>
      </c>
      <c r="C52" s="42">
        <f>C53+C54</f>
        <v>212.6</v>
      </c>
      <c r="D52" s="42">
        <f>D53+D54</f>
        <v>76.5</v>
      </c>
      <c r="E52" s="42">
        <f t="shared" ref="E52:G52" si="11">E53+E54</f>
        <v>136.1</v>
      </c>
      <c r="F52" s="42">
        <f t="shared" si="11"/>
        <v>0</v>
      </c>
      <c r="G52" s="42">
        <f t="shared" si="11"/>
        <v>0</v>
      </c>
    </row>
    <row r="53" spans="1:7" x14ac:dyDescent="0.25">
      <c r="A53" s="28" t="s">
        <v>47</v>
      </c>
      <c r="B53" s="19" t="s">
        <v>60</v>
      </c>
      <c r="C53" s="22">
        <f>D53+E53+F53+G53</f>
        <v>0</v>
      </c>
      <c r="D53" s="22"/>
      <c r="E53" s="22"/>
      <c r="F53" s="22"/>
      <c r="G53" s="22"/>
    </row>
    <row r="54" spans="1:7" ht="16.899999999999999" customHeight="1" x14ac:dyDescent="0.25">
      <c r="A54" s="28" t="s">
        <v>48</v>
      </c>
      <c r="B54" s="19" t="s">
        <v>61</v>
      </c>
      <c r="C54" s="22">
        <f>D54+E54+F54+G54</f>
        <v>212.6</v>
      </c>
      <c r="D54" s="22">
        <v>76.5</v>
      </c>
      <c r="E54" s="22">
        <v>136.1</v>
      </c>
      <c r="F54" s="22"/>
      <c r="G54" s="22"/>
    </row>
    <row r="55" spans="1:7" ht="16.899999999999999" customHeight="1" x14ac:dyDescent="0.25">
      <c r="A55" s="41" t="s">
        <v>62</v>
      </c>
      <c r="B55" s="43" t="s">
        <v>63</v>
      </c>
      <c r="C55" s="42">
        <f>D55+E55+F55+G55</f>
        <v>7.6000000000000005</v>
      </c>
      <c r="D55" s="42">
        <v>6.9</v>
      </c>
      <c r="E55" s="42">
        <v>0.7</v>
      </c>
      <c r="F55" s="42"/>
      <c r="G55" s="42"/>
    </row>
    <row r="56" spans="1:7" ht="26.25" customHeight="1" x14ac:dyDescent="0.25">
      <c r="A56" s="80" t="s">
        <v>80</v>
      </c>
      <c r="B56" s="44"/>
      <c r="C56" s="45">
        <f>C57+C60+C64+C65+C66+C70+C73</f>
        <v>1844.6000000000001</v>
      </c>
      <c r="D56" s="45">
        <f t="shared" ref="D56:G56" si="12">D57+D60+D64+D65+D66+D70+D73</f>
        <v>868.39999999999986</v>
      </c>
      <c r="E56" s="45">
        <f t="shared" si="12"/>
        <v>976.20000000000016</v>
      </c>
      <c r="F56" s="45">
        <f t="shared" si="12"/>
        <v>0</v>
      </c>
      <c r="G56" s="45">
        <f t="shared" si="12"/>
        <v>0</v>
      </c>
    </row>
    <row r="57" spans="1:7" x14ac:dyDescent="0.25">
      <c r="A57" s="40" t="s">
        <v>38</v>
      </c>
      <c r="B57" s="38"/>
      <c r="C57" s="39">
        <f>C58+C59</f>
        <v>1742.4</v>
      </c>
      <c r="D57" s="39">
        <f t="shared" ref="D57:G57" si="13">D58+D59</f>
        <v>824.8</v>
      </c>
      <c r="E57" s="39">
        <f t="shared" si="13"/>
        <v>917.6</v>
      </c>
      <c r="F57" s="39">
        <f t="shared" si="13"/>
        <v>0</v>
      </c>
      <c r="G57" s="39">
        <f t="shared" si="13"/>
        <v>0</v>
      </c>
    </row>
    <row r="58" spans="1:7" x14ac:dyDescent="0.25">
      <c r="A58" s="28" t="s">
        <v>39</v>
      </c>
      <c r="B58" s="13"/>
      <c r="C58" s="22">
        <f>D58+E58+F58+G58</f>
        <v>1432</v>
      </c>
      <c r="D58" s="22">
        <v>676.4</v>
      </c>
      <c r="E58" s="22">
        <v>755.6</v>
      </c>
      <c r="F58" s="23"/>
      <c r="G58" s="23"/>
    </row>
    <row r="59" spans="1:7" ht="16.5" customHeight="1" x14ac:dyDescent="0.25">
      <c r="A59" s="28" t="s">
        <v>40</v>
      </c>
      <c r="B59" s="13"/>
      <c r="C59" s="22">
        <f>D59+E59+F59+G59</f>
        <v>310.39999999999998</v>
      </c>
      <c r="D59" s="22">
        <v>148.4</v>
      </c>
      <c r="E59" s="22">
        <v>162</v>
      </c>
      <c r="F59" s="22"/>
      <c r="G59" s="22"/>
    </row>
    <row r="60" spans="1:7" ht="30.75" customHeight="1" x14ac:dyDescent="0.25">
      <c r="A60" s="41" t="s">
        <v>49</v>
      </c>
      <c r="B60" s="38"/>
      <c r="C60" s="42">
        <f>C61+C62+C63</f>
        <v>24.5</v>
      </c>
      <c r="D60" s="42">
        <f t="shared" ref="D60:G60" si="14">D61+D62+D63</f>
        <v>14.3</v>
      </c>
      <c r="E60" s="42">
        <f t="shared" si="14"/>
        <v>10.199999999999999</v>
      </c>
      <c r="F60" s="42">
        <f t="shared" si="14"/>
        <v>0</v>
      </c>
      <c r="G60" s="42">
        <f t="shared" si="14"/>
        <v>0</v>
      </c>
    </row>
    <row r="61" spans="1:7" x14ac:dyDescent="0.25">
      <c r="A61" s="28" t="s">
        <v>41</v>
      </c>
      <c r="B61" s="13"/>
      <c r="C61" s="22">
        <f>D61+E61+F61+G61</f>
        <v>24.5</v>
      </c>
      <c r="D61" s="22">
        <v>14.3</v>
      </c>
      <c r="E61" s="22">
        <v>10.199999999999999</v>
      </c>
      <c r="F61" s="22"/>
      <c r="G61" s="22"/>
    </row>
    <row r="62" spans="1:7" ht="14.45" customHeight="1" x14ac:dyDescent="0.25">
      <c r="A62" s="28" t="s">
        <v>42</v>
      </c>
      <c r="B62" s="19"/>
      <c r="C62" s="22">
        <f t="shared" ref="C62:C63" si="15">D62+E62+F62+G62</f>
        <v>0</v>
      </c>
      <c r="D62" s="22"/>
      <c r="E62" s="22"/>
      <c r="F62" s="23"/>
      <c r="G62" s="23"/>
    </row>
    <row r="63" spans="1:7" x14ac:dyDescent="0.25">
      <c r="A63" s="28" t="s">
        <v>43</v>
      </c>
      <c r="B63" s="19"/>
      <c r="C63" s="22">
        <f t="shared" si="15"/>
        <v>0</v>
      </c>
      <c r="D63" s="22"/>
      <c r="E63" s="22"/>
      <c r="F63" s="23"/>
      <c r="G63" s="23"/>
    </row>
    <row r="64" spans="1:7" ht="13.9" customHeight="1" x14ac:dyDescent="0.25">
      <c r="A64" s="41" t="s">
        <v>53</v>
      </c>
      <c r="B64" s="38"/>
      <c r="C64" s="42">
        <f>D64+E64+F64+G64</f>
        <v>38.9</v>
      </c>
      <c r="D64" s="42">
        <v>8.4</v>
      </c>
      <c r="E64" s="42">
        <f>22+0.2+4+4.3</f>
        <v>30.5</v>
      </c>
      <c r="F64" s="39"/>
      <c r="G64" s="39"/>
    </row>
    <row r="65" spans="1:7" ht="15" customHeight="1" x14ac:dyDescent="0.25">
      <c r="A65" s="41" t="s">
        <v>52</v>
      </c>
      <c r="B65" s="38"/>
      <c r="C65" s="42">
        <f t="shared" ref="C65:C66" si="16">D65+E65+F65+G65</f>
        <v>0</v>
      </c>
      <c r="D65" s="42"/>
      <c r="E65" s="42"/>
      <c r="F65" s="42"/>
      <c r="G65" s="42"/>
    </row>
    <row r="66" spans="1:7" ht="15" customHeight="1" x14ac:dyDescent="0.25">
      <c r="A66" s="41" t="s">
        <v>54</v>
      </c>
      <c r="B66" s="38"/>
      <c r="C66" s="42">
        <f t="shared" si="16"/>
        <v>31.2</v>
      </c>
      <c r="D66" s="42">
        <f t="shared" ref="D66:G66" si="17">D67+D68+D69</f>
        <v>14</v>
      </c>
      <c r="E66" s="42">
        <f t="shared" si="17"/>
        <v>17.2</v>
      </c>
      <c r="F66" s="42">
        <f t="shared" si="17"/>
        <v>0</v>
      </c>
      <c r="G66" s="42">
        <f t="shared" si="17"/>
        <v>0</v>
      </c>
    </row>
    <row r="67" spans="1:7" x14ac:dyDescent="0.25">
      <c r="A67" s="28" t="s">
        <v>44</v>
      </c>
      <c r="B67" s="19"/>
      <c r="C67" s="22">
        <f>D67+E67+F67+G67</f>
        <v>2.9</v>
      </c>
      <c r="D67" s="22">
        <v>0.1</v>
      </c>
      <c r="E67" s="22">
        <v>2.8</v>
      </c>
      <c r="F67" s="23"/>
      <c r="G67" s="23"/>
    </row>
    <row r="68" spans="1:7" x14ac:dyDescent="0.25">
      <c r="A68" s="28" t="s">
        <v>45</v>
      </c>
      <c r="B68" s="19"/>
      <c r="C68" s="22">
        <f t="shared" ref="C68:C69" si="18">D68+E68+F68+G68</f>
        <v>8.1999999999999993</v>
      </c>
      <c r="D68" s="22">
        <v>1.6</v>
      </c>
      <c r="E68" s="22">
        <v>6.6</v>
      </c>
      <c r="F68" s="22"/>
      <c r="G68" s="22"/>
    </row>
    <row r="69" spans="1:7" x14ac:dyDescent="0.25">
      <c r="A69" s="28" t="s">
        <v>46</v>
      </c>
      <c r="B69" s="19"/>
      <c r="C69" s="22">
        <f t="shared" si="18"/>
        <v>20.100000000000001</v>
      </c>
      <c r="D69" s="22">
        <v>12.3</v>
      </c>
      <c r="E69" s="22">
        <v>7.8</v>
      </c>
      <c r="F69" s="22"/>
      <c r="G69" s="22"/>
    </row>
    <row r="70" spans="1:7" x14ac:dyDescent="0.25">
      <c r="A70" s="41" t="s">
        <v>58</v>
      </c>
      <c r="B70" s="43"/>
      <c r="C70" s="42">
        <f>C71+C72</f>
        <v>0</v>
      </c>
      <c r="D70" s="42">
        <f t="shared" ref="D70:G70" si="19">D71+D72</f>
        <v>0</v>
      </c>
      <c r="E70" s="42">
        <f t="shared" si="19"/>
        <v>0</v>
      </c>
      <c r="F70" s="42">
        <f t="shared" si="19"/>
        <v>0</v>
      </c>
      <c r="G70" s="42">
        <f t="shared" si="19"/>
        <v>0</v>
      </c>
    </row>
    <row r="71" spans="1:7" x14ac:dyDescent="0.25">
      <c r="A71" s="28" t="s">
        <v>47</v>
      </c>
      <c r="B71" s="19"/>
      <c r="C71" s="22"/>
      <c r="D71" s="22"/>
      <c r="E71" s="22"/>
      <c r="F71" s="22"/>
      <c r="G71" s="22"/>
    </row>
    <row r="72" spans="1:7" x14ac:dyDescent="0.25">
      <c r="A72" s="28" t="s">
        <v>48</v>
      </c>
      <c r="B72" s="19"/>
      <c r="C72" s="22">
        <f>D72+E72+F72+G72</f>
        <v>0</v>
      </c>
      <c r="D72" s="22"/>
      <c r="E72" s="22"/>
      <c r="F72" s="22"/>
      <c r="G72" s="22"/>
    </row>
    <row r="73" spans="1:7" x14ac:dyDescent="0.25">
      <c r="A73" s="41" t="s">
        <v>62</v>
      </c>
      <c r="B73" s="43"/>
      <c r="C73" s="42">
        <f>D73+E73+F73+G73</f>
        <v>7.6000000000000005</v>
      </c>
      <c r="D73" s="42">
        <v>6.9</v>
      </c>
      <c r="E73" s="42">
        <v>0.7</v>
      </c>
      <c r="F73" s="42"/>
      <c r="G73" s="42"/>
    </row>
    <row r="74" spans="1:7" x14ac:dyDescent="0.25">
      <c r="A74" s="53" t="s">
        <v>81</v>
      </c>
      <c r="B74" s="48" t="s">
        <v>64</v>
      </c>
      <c r="C74" s="49">
        <f>C75+C76+C77</f>
        <v>113.8</v>
      </c>
      <c r="D74" s="49">
        <f t="shared" ref="D74:G74" si="20">D75+D76+D77</f>
        <v>0</v>
      </c>
      <c r="E74" s="49">
        <f t="shared" si="20"/>
        <v>113.8</v>
      </c>
      <c r="F74" s="49">
        <f t="shared" si="20"/>
        <v>0</v>
      </c>
      <c r="G74" s="49">
        <f t="shared" si="20"/>
        <v>0</v>
      </c>
    </row>
    <row r="75" spans="1:7" ht="24.75" x14ac:dyDescent="0.25">
      <c r="A75" s="28" t="s">
        <v>65</v>
      </c>
      <c r="B75" s="19" t="s">
        <v>66</v>
      </c>
      <c r="C75" s="22">
        <f t="shared" ref="C75:C76" si="21">D75+E75+F75+G75</f>
        <v>113.8</v>
      </c>
      <c r="D75" s="22"/>
      <c r="E75" s="22">
        <v>113.8</v>
      </c>
      <c r="F75" s="22"/>
      <c r="G75" s="22"/>
    </row>
    <row r="76" spans="1:7" x14ac:dyDescent="0.25">
      <c r="A76" s="28" t="s">
        <v>67</v>
      </c>
      <c r="B76" s="19" t="s">
        <v>69</v>
      </c>
      <c r="C76" s="22">
        <f t="shared" si="21"/>
        <v>0</v>
      </c>
      <c r="D76" s="22"/>
      <c r="E76" s="22"/>
      <c r="F76" s="22"/>
      <c r="G76" s="22"/>
    </row>
    <row r="77" spans="1:7" x14ac:dyDescent="0.25">
      <c r="A77" s="28" t="s">
        <v>68</v>
      </c>
      <c r="B77" s="19" t="s">
        <v>70</v>
      </c>
      <c r="C77" s="22">
        <f>D77+E77+F77+G77</f>
        <v>0</v>
      </c>
      <c r="D77" s="22"/>
      <c r="E77" s="22"/>
      <c r="F77" s="22"/>
      <c r="G77" s="22"/>
    </row>
    <row r="78" spans="1:7" x14ac:dyDescent="0.25">
      <c r="A78" s="54" t="s">
        <v>82</v>
      </c>
      <c r="B78" s="46" t="s">
        <v>71</v>
      </c>
      <c r="C78" s="47">
        <f>C79+C80+C81</f>
        <v>1190.4000000000001</v>
      </c>
      <c r="D78" s="47">
        <f t="shared" ref="D78:G78" si="22">D79+D80+D81</f>
        <v>390</v>
      </c>
      <c r="E78" s="47">
        <f t="shared" si="22"/>
        <v>800.4</v>
      </c>
      <c r="F78" s="47">
        <f t="shared" si="22"/>
        <v>0</v>
      </c>
      <c r="G78" s="47">
        <f t="shared" si="22"/>
        <v>0</v>
      </c>
    </row>
    <row r="79" spans="1:7" x14ac:dyDescent="0.25">
      <c r="A79" s="28" t="s">
        <v>35</v>
      </c>
      <c r="B79" s="19" t="s">
        <v>72</v>
      </c>
      <c r="C79" s="22">
        <f t="shared" ref="C79:C82" si="23">D79+E79+F79+G79</f>
        <v>0</v>
      </c>
      <c r="D79" s="22"/>
      <c r="E79" s="22"/>
      <c r="F79" s="22"/>
      <c r="G79" s="22"/>
    </row>
    <row r="80" spans="1:7" x14ac:dyDescent="0.25">
      <c r="A80" s="28" t="s">
        <v>73</v>
      </c>
      <c r="B80" s="19" t="s">
        <v>74</v>
      </c>
      <c r="C80" s="22">
        <f t="shared" si="23"/>
        <v>420.5</v>
      </c>
      <c r="D80" s="22">
        <v>369.1</v>
      </c>
      <c r="E80" s="22">
        <v>51.4</v>
      </c>
      <c r="F80" s="22"/>
      <c r="G80" s="22"/>
    </row>
    <row r="81" spans="1:7" x14ac:dyDescent="0.25">
      <c r="A81" s="28" t="s">
        <v>75</v>
      </c>
      <c r="B81" s="19" t="s">
        <v>76</v>
      </c>
      <c r="C81" s="22">
        <f t="shared" si="23"/>
        <v>769.9</v>
      </c>
      <c r="D81" s="22">
        <f>19.6+1.3</f>
        <v>20.900000000000002</v>
      </c>
      <c r="E81" s="22">
        <f>7.1+734.4+7.5</f>
        <v>749</v>
      </c>
      <c r="F81" s="22"/>
      <c r="G81" s="22"/>
    </row>
    <row r="82" spans="1:7" ht="24.75" x14ac:dyDescent="0.25">
      <c r="A82" s="79" t="s">
        <v>123</v>
      </c>
      <c r="B82" s="77" t="s">
        <v>114</v>
      </c>
      <c r="C82" s="78">
        <f t="shared" si="23"/>
        <v>243.4</v>
      </c>
      <c r="D82" s="78">
        <v>141.80000000000001</v>
      </c>
      <c r="E82" s="78">
        <v>101.6</v>
      </c>
      <c r="F82" s="78"/>
      <c r="G82" s="78"/>
    </row>
    <row r="83" spans="1:7" x14ac:dyDescent="0.25">
      <c r="A83" s="27" t="s">
        <v>113</v>
      </c>
      <c r="B83" s="14">
        <v>6000</v>
      </c>
      <c r="C83" s="25" t="s">
        <v>18</v>
      </c>
      <c r="D83" s="25" t="s">
        <v>19</v>
      </c>
      <c r="E83" s="25" t="s">
        <v>20</v>
      </c>
      <c r="F83" s="25" t="s">
        <v>21</v>
      </c>
      <c r="G83" s="25" t="s">
        <v>22</v>
      </c>
    </row>
    <row r="84" spans="1:7" x14ac:dyDescent="0.25">
      <c r="A84" s="4" t="s">
        <v>23</v>
      </c>
      <c r="B84" s="13">
        <v>6100</v>
      </c>
      <c r="C84" s="24">
        <f>D84</f>
        <v>0</v>
      </c>
      <c r="D84" s="24"/>
      <c r="E84" s="24"/>
      <c r="F84" s="24"/>
      <c r="G84" s="24"/>
    </row>
    <row r="85" spans="1:7" x14ac:dyDescent="0.25">
      <c r="A85" s="4" t="s">
        <v>27</v>
      </c>
      <c r="B85" s="13">
        <v>6200</v>
      </c>
      <c r="C85" s="81" t="s">
        <v>115</v>
      </c>
      <c r="D85" s="81" t="s">
        <v>115</v>
      </c>
      <c r="E85" s="81" t="s">
        <v>115</v>
      </c>
      <c r="F85" s="81"/>
      <c r="G85" s="82"/>
    </row>
    <row r="86" spans="1:7" ht="24.75" x14ac:dyDescent="0.25">
      <c r="A86" s="4" t="s">
        <v>28</v>
      </c>
      <c r="B86" s="13">
        <v>6300</v>
      </c>
      <c r="C86" s="81" t="s">
        <v>115</v>
      </c>
      <c r="D86" s="81" t="s">
        <v>115</v>
      </c>
      <c r="E86" s="81" t="s">
        <v>115</v>
      </c>
      <c r="F86" s="81"/>
      <c r="G86" s="82"/>
    </row>
    <row r="87" spans="1:7" x14ac:dyDescent="0.25">
      <c r="A87" s="60" t="s">
        <v>100</v>
      </c>
      <c r="B87" s="61">
        <v>6400</v>
      </c>
      <c r="C87" s="25">
        <f>C88+C89+C91+C90</f>
        <v>2633.7</v>
      </c>
      <c r="D87" s="25">
        <f t="shared" ref="D87:G87" si="24">D88+D89+D91+D90</f>
        <v>3066.5</v>
      </c>
      <c r="E87" s="25">
        <f t="shared" si="24"/>
        <v>3462.3999999999996</v>
      </c>
      <c r="F87" s="25">
        <f t="shared" si="24"/>
        <v>0</v>
      </c>
      <c r="G87" s="83">
        <f t="shared" si="24"/>
        <v>0</v>
      </c>
    </row>
    <row r="88" spans="1:7" x14ac:dyDescent="0.25">
      <c r="A88" s="4" t="s">
        <v>101</v>
      </c>
      <c r="B88" s="13"/>
      <c r="C88" s="24">
        <v>2607.5</v>
      </c>
      <c r="D88" s="24">
        <v>2967</v>
      </c>
      <c r="E88" s="22">
        <v>3326.2</v>
      </c>
      <c r="F88" s="22"/>
      <c r="G88" s="23"/>
    </row>
    <row r="89" spans="1:7" x14ac:dyDescent="0.25">
      <c r="A89" s="4" t="s">
        <v>102</v>
      </c>
      <c r="B89" s="13"/>
      <c r="C89" s="24"/>
      <c r="D89" s="24">
        <v>35.5</v>
      </c>
      <c r="E89" s="22">
        <v>3.7</v>
      </c>
      <c r="F89" s="22"/>
      <c r="G89" s="22"/>
    </row>
    <row r="90" spans="1:7" ht="24.75" x14ac:dyDescent="0.25">
      <c r="A90" s="4" t="s">
        <v>121</v>
      </c>
      <c r="B90" s="13"/>
      <c r="C90" s="24">
        <v>26.2</v>
      </c>
      <c r="D90" s="24">
        <v>64</v>
      </c>
      <c r="E90" s="22">
        <v>132.5</v>
      </c>
      <c r="F90" s="22"/>
      <c r="G90" s="22"/>
    </row>
    <row r="91" spans="1:7" x14ac:dyDescent="0.25">
      <c r="A91" s="4" t="s">
        <v>112</v>
      </c>
      <c r="B91" s="13"/>
      <c r="C91" s="24"/>
      <c r="D91" s="24">
        <v>0</v>
      </c>
      <c r="E91" s="22"/>
      <c r="F91" s="22"/>
      <c r="G91" s="22"/>
    </row>
    <row r="92" spans="1:7" x14ac:dyDescent="0.25">
      <c r="A92" s="2"/>
    </row>
    <row r="93" spans="1:7" ht="31.5" x14ac:dyDescent="0.25">
      <c r="A93" s="6" t="s">
        <v>84</v>
      </c>
      <c r="B93" s="15" t="s">
        <v>85</v>
      </c>
      <c r="C93" s="16"/>
      <c r="D93" s="16"/>
      <c r="E93" s="58" t="s">
        <v>98</v>
      </c>
      <c r="F93" s="16"/>
      <c r="G93" s="17"/>
    </row>
    <row r="94" spans="1:7" ht="15.75" x14ac:dyDescent="0.25">
      <c r="A94" s="6"/>
      <c r="B94" s="55" t="s">
        <v>86</v>
      </c>
      <c r="C94" s="56"/>
      <c r="D94" s="56"/>
      <c r="E94" s="56" t="s">
        <v>87</v>
      </c>
      <c r="F94" s="56"/>
      <c r="G94" s="57"/>
    </row>
    <row r="95" spans="1:7" ht="31.5" x14ac:dyDescent="0.25">
      <c r="A95" s="7" t="s">
        <v>26</v>
      </c>
      <c r="B95" s="15" t="s">
        <v>85</v>
      </c>
      <c r="C95" s="16"/>
      <c r="D95" s="16"/>
      <c r="E95" s="58" t="s">
        <v>99</v>
      </c>
      <c r="F95" s="16"/>
      <c r="G95" s="17"/>
    </row>
    <row r="96" spans="1:7" ht="15.75" x14ac:dyDescent="0.25">
      <c r="A96" s="7"/>
      <c r="B96" s="55" t="s">
        <v>86</v>
      </c>
      <c r="C96" s="56"/>
      <c r="D96" s="56"/>
      <c r="E96" s="56" t="s">
        <v>87</v>
      </c>
      <c r="F96" s="56"/>
      <c r="G96" s="57"/>
    </row>
    <row r="97" spans="1:7" ht="15.75" x14ac:dyDescent="0.25">
      <c r="A97" s="7"/>
      <c r="B97" s="18"/>
      <c r="C97" s="16"/>
      <c r="D97" s="16"/>
      <c r="E97" s="16"/>
      <c r="F97" s="15"/>
      <c r="G97" s="17"/>
    </row>
    <row r="98" spans="1:7" x14ac:dyDescent="0.25">
      <c r="A98" s="8" t="s">
        <v>24</v>
      </c>
      <c r="C98" s="17"/>
      <c r="D98" s="17"/>
      <c r="E98" s="17"/>
      <c r="F98" s="17"/>
      <c r="G98" s="17"/>
    </row>
    <row r="99" spans="1:7" x14ac:dyDescent="0.25">
      <c r="C99" s="17"/>
      <c r="D99" s="17"/>
      <c r="E99" s="17"/>
      <c r="F99" s="17"/>
      <c r="G99" s="17"/>
    </row>
  </sheetData>
  <mergeCells count="23">
    <mergeCell ref="B23:B24"/>
    <mergeCell ref="C23:C24"/>
    <mergeCell ref="D23:G23"/>
    <mergeCell ref="B18:D18"/>
    <mergeCell ref="E18:F18"/>
    <mergeCell ref="B19:D19"/>
    <mergeCell ref="E19:F19"/>
    <mergeCell ref="B20:D20"/>
    <mergeCell ref="E20:F20"/>
    <mergeCell ref="A13:A14"/>
    <mergeCell ref="B13:D14"/>
    <mergeCell ref="D6:G6"/>
    <mergeCell ref="A11:G11"/>
    <mergeCell ref="A10:G10"/>
    <mergeCell ref="G13:G14"/>
    <mergeCell ref="E13:F13"/>
    <mergeCell ref="E14:F14"/>
    <mergeCell ref="E16:F16"/>
    <mergeCell ref="B17:D17"/>
    <mergeCell ref="E17:F17"/>
    <mergeCell ref="B15:D15"/>
    <mergeCell ref="E15:F15"/>
    <mergeCell ref="B16:D16"/>
  </mergeCells>
  <pageMargins left="1.1811023622047245" right="0.19685039370078741" top="0.19685039370078741" bottom="0.23622047244094491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0"/>
  <sheetViews>
    <sheetView workbookViewId="0">
      <selection activeCell="F12" sqref="F12"/>
    </sheetView>
  </sheetViews>
  <sheetFormatPr defaultRowHeight="15" x14ac:dyDescent="0.25"/>
  <sheetData>
    <row r="3" spans="2:10" x14ac:dyDescent="0.25">
      <c r="C3" s="72"/>
      <c r="D3" s="72"/>
      <c r="E3" s="72" t="s">
        <v>105</v>
      </c>
      <c r="F3" s="72" t="s">
        <v>106</v>
      </c>
      <c r="G3" s="72" t="s">
        <v>107</v>
      </c>
      <c r="H3" s="72" t="s">
        <v>108</v>
      </c>
      <c r="I3" s="72"/>
      <c r="J3" s="72"/>
    </row>
    <row r="4" spans="2:10" x14ac:dyDescent="0.25">
      <c r="C4" s="72"/>
      <c r="D4" s="72"/>
      <c r="E4" s="72"/>
      <c r="F4" s="72"/>
      <c r="G4" s="72"/>
      <c r="H4" s="72"/>
      <c r="I4" s="72"/>
      <c r="J4" s="72"/>
    </row>
    <row r="5" spans="2:10" x14ac:dyDescent="0.25">
      <c r="B5" t="s">
        <v>110</v>
      </c>
      <c r="C5" s="72">
        <v>2633.7</v>
      </c>
      <c r="D5" s="72">
        <f>E5+F5+G5+H5</f>
        <v>16072.600000000002</v>
      </c>
      <c r="E5" s="72">
        <f>Звіт!D27</f>
        <v>7298.8</v>
      </c>
      <c r="F5" s="72">
        <f>Звіт!E27</f>
        <v>8773.8000000000011</v>
      </c>
      <c r="G5" s="72">
        <f>Звіт!F27</f>
        <v>0</v>
      </c>
      <c r="H5" s="72">
        <f>Звіт!G27</f>
        <v>0</v>
      </c>
      <c r="I5" s="72"/>
      <c r="J5" s="72"/>
    </row>
    <row r="6" spans="2:10" x14ac:dyDescent="0.25">
      <c r="C6" s="72"/>
      <c r="D6" s="72">
        <f t="shared" ref="D6:D10" si="0">E6+F6+G6+H6</f>
        <v>0</v>
      </c>
      <c r="E6" s="72"/>
      <c r="F6" s="72"/>
      <c r="G6" s="72"/>
      <c r="H6" s="72"/>
      <c r="I6" s="72"/>
      <c r="J6" s="72"/>
    </row>
    <row r="7" spans="2:10" x14ac:dyDescent="0.25">
      <c r="C7" s="72"/>
      <c r="D7" s="72">
        <f t="shared" si="0"/>
        <v>0</v>
      </c>
      <c r="E7" s="72"/>
      <c r="F7" s="72"/>
      <c r="G7" s="72"/>
      <c r="H7" s="72"/>
      <c r="I7" s="72"/>
      <c r="J7" s="72"/>
    </row>
    <row r="8" spans="2:10" x14ac:dyDescent="0.25">
      <c r="B8" t="s">
        <v>109</v>
      </c>
      <c r="C8" s="72"/>
      <c r="D8" s="72">
        <f t="shared" si="0"/>
        <v>15243.900000000001</v>
      </c>
      <c r="E8" s="72">
        <f>Звіт!D38+Звіт!D74+Звіт!D78+Звіт!D82</f>
        <v>6866</v>
      </c>
      <c r="F8" s="72">
        <f>Звіт!E38+Звіт!E74+Звіт!E78+Звіт!E82</f>
        <v>8377.9000000000015</v>
      </c>
      <c r="G8" s="72">
        <f>Звіт!F38+Звіт!F74+Звіт!F78+Звіт!F82</f>
        <v>0</v>
      </c>
      <c r="H8" s="72">
        <f>Звіт!G38+Звіт!G74+Звіт!G78+Звіт!G82</f>
        <v>0</v>
      </c>
      <c r="I8" s="72"/>
      <c r="J8" s="72"/>
    </row>
    <row r="9" spans="2:10" x14ac:dyDescent="0.25">
      <c r="B9" t="s">
        <v>122</v>
      </c>
      <c r="C9" s="72"/>
      <c r="D9" s="72">
        <f t="shared" si="0"/>
        <v>0</v>
      </c>
      <c r="E9" s="72">
        <f>Звіт!D32</f>
        <v>0</v>
      </c>
      <c r="F9" s="72">
        <f>Звіт!E32</f>
        <v>0</v>
      </c>
      <c r="G9" s="72">
        <f>Звіт!F32</f>
        <v>0</v>
      </c>
      <c r="H9" s="72">
        <f>Звіт!G32</f>
        <v>0</v>
      </c>
      <c r="I9" s="72"/>
      <c r="J9" s="72"/>
    </row>
    <row r="10" spans="2:10" x14ac:dyDescent="0.25">
      <c r="C10" s="72"/>
      <c r="D10" s="72">
        <f t="shared" si="0"/>
        <v>0</v>
      </c>
      <c r="E10" s="72"/>
      <c r="F10" s="72"/>
      <c r="G10" s="72"/>
      <c r="H10" s="72"/>
      <c r="I10" s="72"/>
      <c r="J10" s="72"/>
    </row>
    <row r="11" spans="2:10" x14ac:dyDescent="0.25">
      <c r="B11" t="s">
        <v>111</v>
      </c>
      <c r="C11" s="72"/>
      <c r="D11" s="72">
        <v>0</v>
      </c>
      <c r="E11" s="72">
        <f>C5+E5-E8-E9</f>
        <v>3066.5</v>
      </c>
      <c r="F11" s="72">
        <f>C5+D5-D8</f>
        <v>3462.4000000000015</v>
      </c>
      <c r="G11" s="72">
        <f t="shared" ref="G11:H11" si="1">E5+G5-G8-G9</f>
        <v>7298.8</v>
      </c>
      <c r="H11" s="72">
        <f t="shared" si="1"/>
        <v>8773.8000000000011</v>
      </c>
      <c r="I11" s="72"/>
      <c r="J11" s="72"/>
    </row>
    <row r="12" spans="2:10" x14ac:dyDescent="0.25">
      <c r="C12" s="72"/>
      <c r="D12" s="72"/>
      <c r="E12" s="73">
        <f>E11-Звіт!D87</f>
        <v>0</v>
      </c>
      <c r="F12" s="73">
        <f>F11-Звіт!E87</f>
        <v>0</v>
      </c>
      <c r="G12" s="73">
        <f>G11-Звіт!F87</f>
        <v>7298.8</v>
      </c>
      <c r="H12" s="73">
        <f>H11-Звіт!G87</f>
        <v>8773.8000000000011</v>
      </c>
      <c r="I12" s="73">
        <f>I11-Звіт!H87</f>
        <v>0</v>
      </c>
      <c r="J12" s="72"/>
    </row>
    <row r="13" spans="2:10" x14ac:dyDescent="0.25">
      <c r="C13" s="72"/>
      <c r="D13" s="72"/>
      <c r="E13" s="72" t="b">
        <f>E11=Звіт!D87</f>
        <v>1</v>
      </c>
      <c r="F13" s="72" t="b">
        <f>F11=Звіт!E87</f>
        <v>1</v>
      </c>
      <c r="G13" s="72" t="b">
        <f>G11=Звіт!F87</f>
        <v>0</v>
      </c>
      <c r="H13" s="72" t="b">
        <f>H11=Звіт!G87</f>
        <v>0</v>
      </c>
      <c r="I13" s="72" t="b">
        <f>I11=Звіт!H87</f>
        <v>1</v>
      </c>
      <c r="J13" s="72"/>
    </row>
    <row r="14" spans="2:10" x14ac:dyDescent="0.25">
      <c r="C14" s="72"/>
      <c r="D14" s="72"/>
      <c r="E14" s="72"/>
      <c r="F14" s="72"/>
      <c r="G14" s="72"/>
      <c r="H14" s="72"/>
      <c r="I14" s="72"/>
      <c r="J14" s="72"/>
    </row>
    <row r="15" spans="2:10" x14ac:dyDescent="0.25">
      <c r="C15" s="72"/>
      <c r="D15" s="72"/>
      <c r="E15" s="72"/>
      <c r="F15" s="72"/>
      <c r="G15" s="72"/>
      <c r="H15" s="72"/>
      <c r="I15" s="72"/>
      <c r="J15" s="72"/>
    </row>
    <row r="16" spans="2:10" x14ac:dyDescent="0.25">
      <c r="C16" s="72"/>
      <c r="D16" s="72"/>
      <c r="E16" s="72"/>
      <c r="F16" s="72"/>
      <c r="G16" s="72"/>
      <c r="H16" s="72"/>
      <c r="I16" s="72"/>
      <c r="J16" s="72"/>
    </row>
    <row r="17" spans="3:10" x14ac:dyDescent="0.25">
      <c r="C17" s="72"/>
      <c r="D17" s="72"/>
      <c r="E17" s="72" t="s">
        <v>83</v>
      </c>
      <c r="F17" s="72"/>
      <c r="G17" s="72"/>
      <c r="H17" s="72"/>
      <c r="I17" s="72"/>
      <c r="J17" s="72"/>
    </row>
    <row r="18" spans="3:10" x14ac:dyDescent="0.25">
      <c r="C18" s="72"/>
      <c r="D18" s="72"/>
      <c r="E18" s="72"/>
      <c r="F18" s="72"/>
      <c r="G18" s="72"/>
      <c r="H18" s="72"/>
      <c r="I18" s="72"/>
      <c r="J18" s="72"/>
    </row>
    <row r="19" spans="3:10" x14ac:dyDescent="0.25">
      <c r="C19" s="72"/>
      <c r="D19" s="72"/>
      <c r="E19" s="72"/>
      <c r="F19" s="72"/>
      <c r="G19" s="72"/>
      <c r="H19" s="72"/>
      <c r="I19" s="72"/>
      <c r="J19" s="72"/>
    </row>
    <row r="20" spans="3:10" x14ac:dyDescent="0.25">
      <c r="E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Звіт</vt:lpstr>
      <vt:lpstr>Лист1</vt:lpstr>
      <vt:lpstr>Звіт!Область_печати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2019-04-08T06:15:55Z</cp:lastPrinted>
  <dcterms:created xsi:type="dcterms:W3CDTF">2006-09-28T05:33:49Z</dcterms:created>
  <dcterms:modified xsi:type="dcterms:W3CDTF">2025-07-17T11:02:17Z</dcterms:modified>
</cp:coreProperties>
</file>