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сесія" sheetId="7" r:id="rId1"/>
    <sheet name="Лист1" sheetId="5" r:id="rId2"/>
  </sheets>
  <definedNames>
    <definedName name="_xlnm.Print_Area" localSheetId="0">сесія!$A$6:$G$97</definedName>
  </definedNames>
  <calcPr calcId="162913"/>
</workbook>
</file>

<file path=xl/calcChain.xml><?xml version="1.0" encoding="utf-8"?>
<calcChain xmlns="http://schemas.openxmlformats.org/spreadsheetml/2006/main">
  <c r="E55" i="7" l="1"/>
  <c r="E52" i="7"/>
  <c r="E51" i="7"/>
  <c r="D45" i="7"/>
  <c r="D52" i="7"/>
  <c r="E47" i="7"/>
  <c r="E45" i="7"/>
  <c r="E44" i="7"/>
  <c r="F44" i="7"/>
  <c r="E31" i="7"/>
  <c r="D41" i="7" l="1"/>
  <c r="D48" i="7"/>
  <c r="D42" i="7"/>
  <c r="E42" i="7"/>
  <c r="E41" i="7"/>
  <c r="E82" i="7"/>
  <c r="F42" i="7" l="1"/>
  <c r="F41" i="7"/>
  <c r="F55" i="7"/>
  <c r="D61" i="7" l="1"/>
  <c r="E61" i="7"/>
  <c r="F61" i="7"/>
  <c r="G61" i="7"/>
  <c r="E49" i="7" l="1"/>
  <c r="G42" i="7" l="1"/>
  <c r="G41" i="7"/>
  <c r="D31" i="7"/>
  <c r="G30" i="7" l="1"/>
  <c r="E30" i="7"/>
  <c r="E29" i="7" s="1"/>
  <c r="G45" i="7" l="1"/>
  <c r="D47" i="7"/>
  <c r="E46" i="7"/>
  <c r="E43" i="7" s="1"/>
  <c r="E37" i="7"/>
  <c r="E68" i="7" l="1"/>
  <c r="F45" i="7" l="1"/>
  <c r="F30" i="7"/>
  <c r="C83" i="7" l="1"/>
  <c r="C82" i="7"/>
  <c r="C81" i="7"/>
  <c r="C80" i="7"/>
  <c r="G79" i="7"/>
  <c r="F79" i="7"/>
  <c r="E79" i="7"/>
  <c r="D79" i="7"/>
  <c r="C78" i="7"/>
  <c r="C77" i="7"/>
  <c r="C76" i="7"/>
  <c r="C75" i="7" s="1"/>
  <c r="G75" i="7"/>
  <c r="F75" i="7"/>
  <c r="E75" i="7"/>
  <c r="D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 s="1"/>
  <c r="G60" i="7"/>
  <c r="G58" i="7" s="1"/>
  <c r="G57" i="7" s="1"/>
  <c r="F60" i="7"/>
  <c r="C60" i="7"/>
  <c r="C59" i="7"/>
  <c r="F58" i="7"/>
  <c r="F57" i="7" s="1"/>
  <c r="E58" i="7"/>
  <c r="E57" i="7" s="1"/>
  <c r="C56" i="7"/>
  <c r="C55" i="7"/>
  <c r="C54" i="7"/>
  <c r="G53" i="7"/>
  <c r="F53" i="7"/>
  <c r="E53" i="7"/>
  <c r="E39" i="7" s="1"/>
  <c r="D53" i="7"/>
  <c r="C52" i="7"/>
  <c r="G49" i="7"/>
  <c r="C51" i="7"/>
  <c r="C50" i="7"/>
  <c r="F49" i="7"/>
  <c r="D49" i="7"/>
  <c r="C48" i="7"/>
  <c r="F47" i="7"/>
  <c r="C47" i="7" s="1"/>
  <c r="C46" i="7"/>
  <c r="C45" i="7"/>
  <c r="C44" i="7"/>
  <c r="G43" i="7"/>
  <c r="F43" i="7"/>
  <c r="G40" i="7"/>
  <c r="F40" i="7"/>
  <c r="E40" i="7"/>
  <c r="C41" i="7"/>
  <c r="D40" i="7"/>
  <c r="C38" i="7"/>
  <c r="C37" i="7"/>
  <c r="C36" i="7"/>
  <c r="C35" i="7"/>
  <c r="G34" i="7"/>
  <c r="F34" i="7"/>
  <c r="E34" i="7"/>
  <c r="D34" i="7"/>
  <c r="C33" i="7"/>
  <c r="C32" i="7"/>
  <c r="C31" i="7"/>
  <c r="C30" i="7"/>
  <c r="G29" i="7"/>
  <c r="G28" i="7" s="1"/>
  <c r="F29" i="7"/>
  <c r="E28" i="7"/>
  <c r="D29" i="7"/>
  <c r="C58" i="7" l="1"/>
  <c r="C57" i="7" s="1"/>
  <c r="J30" i="7"/>
  <c r="J28" i="7"/>
  <c r="C79" i="7"/>
  <c r="C49" i="7"/>
  <c r="G39" i="7"/>
  <c r="L28" i="7" s="1"/>
  <c r="C43" i="7"/>
  <c r="F28" i="7"/>
  <c r="C34" i="7"/>
  <c r="C42" i="7"/>
  <c r="C40" i="7" s="1"/>
  <c r="C29" i="7"/>
  <c r="C53" i="7"/>
  <c r="F39" i="7"/>
  <c r="D58" i="7"/>
  <c r="D57" i="7" s="1"/>
  <c r="D28" i="7"/>
  <c r="D43" i="7"/>
  <c r="D39" i="7" s="1"/>
  <c r="K28" i="7" l="1"/>
  <c r="I30" i="7"/>
  <c r="I28" i="7"/>
  <c r="K30" i="7"/>
  <c r="L30" i="7"/>
  <c r="C39" i="7"/>
  <c r="C28" i="7"/>
</calcChain>
</file>

<file path=xl/sharedStrings.xml><?xml version="1.0" encoding="utf-8"?>
<sst xmlns="http://schemas.openxmlformats.org/spreadsheetml/2006/main" count="134" uniqueCount="113">
  <si>
    <t xml:space="preserve">Підприємство    </t>
  </si>
  <si>
    <t>Коди</t>
  </si>
  <si>
    <t>Орган управління</t>
  </si>
  <si>
    <t>За ЕДРПОУ</t>
  </si>
  <si>
    <t xml:space="preserve">Галузь   </t>
  </si>
  <si>
    <t xml:space="preserve">Місцезнаходження   </t>
  </si>
  <si>
    <t>За КВЕД</t>
  </si>
  <si>
    <t xml:space="preserve">Телефон </t>
  </si>
  <si>
    <t xml:space="preserve">Керівник    </t>
  </si>
  <si>
    <t>одиниця виміру: тис. гривень</t>
  </si>
  <si>
    <t>Показники</t>
  </si>
  <si>
    <t>Код рядка</t>
  </si>
  <si>
    <t>Плановий рік, усього</t>
  </si>
  <si>
    <t>У тому числі за кварталами</t>
  </si>
  <si>
    <t>І</t>
  </si>
  <si>
    <t>ІІ</t>
  </si>
  <si>
    <t>ІІІ</t>
  </si>
  <si>
    <t>ІV</t>
  </si>
  <si>
    <t>на 1.01</t>
  </si>
  <si>
    <t>на 1.04</t>
  </si>
  <si>
    <t>на 1.07</t>
  </si>
  <si>
    <t>на 1.10</t>
  </si>
  <si>
    <t>на 31.12</t>
  </si>
  <si>
    <t>Чисельність працівників</t>
  </si>
  <si>
    <t>М. П.</t>
  </si>
  <si>
    <t xml:space="preserve"> Додаток 1</t>
  </si>
  <si>
    <t>За СПОДУ</t>
  </si>
  <si>
    <t xml:space="preserve">Головний бухгалтер </t>
  </si>
  <si>
    <t>Податкова заборгованість</t>
  </si>
  <si>
    <t>Заборгованість перед працівниками за заробітною платою</t>
  </si>
  <si>
    <t xml:space="preserve">Вид економічної діяльності  </t>
  </si>
  <si>
    <t xml:space="preserve">Дохід  (виручка) від реалізації продукції (товарів, робіт, послуг) ,  в т.ч. : </t>
  </si>
  <si>
    <t>- оплата послуг за програмою медичних гарантій (НСЗУ)</t>
  </si>
  <si>
    <t xml:space="preserve">- кошти місцевих бюджетів </t>
  </si>
  <si>
    <t xml:space="preserve">- кошти бюджету розвитку </t>
  </si>
  <si>
    <t>- дохід від реалізації необоротних активів</t>
  </si>
  <si>
    <t xml:space="preserve">- благодійні надходження </t>
  </si>
  <si>
    <t xml:space="preserve">- інші надходження </t>
  </si>
  <si>
    <t xml:space="preserve">Оплата праці </t>
  </si>
  <si>
    <t xml:space="preserve">- заробітна плата </t>
  </si>
  <si>
    <t xml:space="preserve">- нарахування на заробітну плату </t>
  </si>
  <si>
    <t>- предмети, матеріали, обладнання та інвентар</t>
  </si>
  <si>
    <t>- медикаменти та перев"язувальні матеріали</t>
  </si>
  <si>
    <t>- продукти харчування</t>
  </si>
  <si>
    <t>- оплата водопостачання та водовідведення</t>
  </si>
  <si>
    <t xml:space="preserve">- оплата електроенергії </t>
  </si>
  <si>
    <t>- оплата інших енергоносіїв</t>
  </si>
  <si>
    <t>- виплата пенсій і допомоги</t>
  </si>
  <si>
    <t>- інші виплати населенню</t>
  </si>
  <si>
    <t xml:space="preserve">Матеріальні завтрати </t>
  </si>
  <si>
    <t>2220</t>
  </si>
  <si>
    <t>2230</t>
  </si>
  <si>
    <t>Видатки на відрядження</t>
  </si>
  <si>
    <t>Оплата послуг (крім комунальних)</t>
  </si>
  <si>
    <t>Оплата комунальних послуг та енергоносіїв</t>
  </si>
  <si>
    <t>2510</t>
  </si>
  <si>
    <t>2520</t>
  </si>
  <si>
    <t>2530</t>
  </si>
  <si>
    <t xml:space="preserve">Соціальне забезпечення </t>
  </si>
  <si>
    <t>2600</t>
  </si>
  <si>
    <t>2610</t>
  </si>
  <si>
    <t>2620</t>
  </si>
  <si>
    <t xml:space="preserve">Інші поточні видатки </t>
  </si>
  <si>
    <t>2700</t>
  </si>
  <si>
    <t xml:space="preserve">Поточні видатки , в т.ч. адміністративні видатки </t>
  </si>
  <si>
    <t>3000</t>
  </si>
  <si>
    <t xml:space="preserve">- придбання обладнання і предметів довгострокового користування </t>
  </si>
  <si>
    <t>3100</t>
  </si>
  <si>
    <t>- капітальний ремонт інших об"єктів</t>
  </si>
  <si>
    <t>-реконструкція та реставрація інших об"єктів</t>
  </si>
  <si>
    <t>3110</t>
  </si>
  <si>
    <t>3120</t>
  </si>
  <si>
    <t>4000</t>
  </si>
  <si>
    <t>4100</t>
  </si>
  <si>
    <t xml:space="preserve">- благодійні видатки </t>
  </si>
  <si>
    <t>4200</t>
  </si>
  <si>
    <t xml:space="preserve">- інші видатки </t>
  </si>
  <si>
    <t>4300</t>
  </si>
  <si>
    <t xml:space="preserve">2. Поточні видатки </t>
  </si>
  <si>
    <t xml:space="preserve">3. Капітальні видатки </t>
  </si>
  <si>
    <t xml:space="preserve">4. Інші видатки </t>
  </si>
  <si>
    <t>1. Доходи (план)</t>
  </si>
  <si>
    <t xml:space="preserve">до Порядку складання, затвердження та </t>
  </si>
  <si>
    <t>контролю виконання фінансового плану</t>
  </si>
  <si>
    <t xml:space="preserve"> </t>
  </si>
  <si>
    <t>___________</t>
  </si>
  <si>
    <t>(підпис)</t>
  </si>
  <si>
    <t>(ініціали, прізвище)</t>
  </si>
  <si>
    <t xml:space="preserve">Комунальне некомерційне підприємство "Центр первинної медико-санітарної допомоги" Новоукраїнської міської ради </t>
  </si>
  <si>
    <t xml:space="preserve">Управління соціального захисту та охорони здоров"я  Новоукраїнської міської ради Кіровоградської області </t>
  </si>
  <si>
    <t xml:space="preserve">Охорона здоров"я </t>
  </si>
  <si>
    <t>43962014</t>
  </si>
  <si>
    <t xml:space="preserve">Діяльність лікарняних закладів </t>
  </si>
  <si>
    <t>86.10</t>
  </si>
  <si>
    <t>27100, Кіровоградська область, м.Новоукраїнка, пров.Лікарняний,1</t>
  </si>
  <si>
    <t xml:space="preserve">Фортинська Валентина Володимирівна </t>
  </si>
  <si>
    <t xml:space="preserve">за ЕДРПОУ </t>
  </si>
  <si>
    <t xml:space="preserve">Наталія ДРОБОТ </t>
  </si>
  <si>
    <t xml:space="preserve">Інші надходження, в т.ч. : </t>
  </si>
  <si>
    <t>- залучений залишок  коштів минулого року</t>
  </si>
  <si>
    <t xml:space="preserve">комунального підприємства </t>
  </si>
  <si>
    <t>Валентина ФОРТИНСЬКА</t>
  </si>
  <si>
    <t xml:space="preserve">Централізоване постачання за рахунок коштів Державного бюджету України </t>
  </si>
  <si>
    <t>5.Поточні та капітальні видатки за рахунок коштів з Державного бюджету</t>
  </si>
  <si>
    <t>5000</t>
  </si>
  <si>
    <t>6. Додаткова інформація</t>
  </si>
  <si>
    <t xml:space="preserve">Директор </t>
  </si>
  <si>
    <t>ЗАТВЕРДЖЕНО</t>
  </si>
  <si>
    <t xml:space="preserve">Рішення Новоукраїнської міської ради  </t>
  </si>
  <si>
    <t>Фінансовий  план  підприємства</t>
  </si>
  <si>
    <t xml:space="preserve">Залишок коштів станом на 01.01.2025 року - 2633,7 тис.грн  </t>
  </si>
  <si>
    <t>на 2025 рік (зі змінами)</t>
  </si>
  <si>
    <t xml:space="preserve">від             серпня  2025 р. 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</si>
</sst>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0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9"/>
      <color indexed="8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u/>
      <sz val="12"/>
      <color indexed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7FF8B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7" fillId="0" borderId="0" xfId="0" applyFont="1"/>
    <xf numFmtId="0" fontId="6" fillId="0" borderId="0" xfId="0" applyFont="1" applyAlignment="1">
      <alignment horizontal="justify"/>
    </xf>
    <xf numFmtId="0" fontId="9" fillId="0" borderId="0" xfId="0" applyFont="1" applyAlignment="1">
      <alignment horizontal="center"/>
    </xf>
    <xf numFmtId="0" fontId="7" fillId="0" borderId="1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0" fillId="0" borderId="0" xfId="0" applyBorder="1"/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justify"/>
    </xf>
    <xf numFmtId="0" fontId="7" fillId="0" borderId="0" xfId="0" applyFont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0" fillId="2" borderId="0" xfId="0" applyFill="1"/>
    <xf numFmtId="49" fontId="7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justify"/>
    </xf>
    <xf numFmtId="0" fontId="1" fillId="2" borderId="0" xfId="0" applyFont="1" applyFill="1" applyBorder="1"/>
    <xf numFmtId="0" fontId="0" fillId="2" borderId="0" xfId="0" applyFill="1" applyBorder="1"/>
    <xf numFmtId="0" fontId="1" fillId="2" borderId="0" xfId="0" applyFont="1" applyFill="1"/>
    <xf numFmtId="49" fontId="10" fillId="2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164" fontId="0" fillId="0" borderId="0" xfId="0" applyNumberFormat="1"/>
    <xf numFmtId="164" fontId="5" fillId="3" borderId="1" xfId="0" applyNumberFormat="1" applyFont="1" applyFill="1" applyBorder="1" applyAlignment="1">
      <alignment horizontal="center" wrapText="1"/>
    </xf>
    <xf numFmtId="164" fontId="10" fillId="3" borderId="1" xfId="0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165" fontId="5" fillId="3" borderId="1" xfId="0" applyNumberFormat="1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49" fontId="5" fillId="2" borderId="1" xfId="0" applyNumberFormat="1" applyFont="1" applyFill="1" applyBorder="1" applyAlignment="1">
      <alignment wrapText="1"/>
    </xf>
    <xf numFmtId="49" fontId="4" fillId="4" borderId="1" xfId="0" applyNumberFormat="1" applyFont="1" applyFill="1" applyBorder="1" applyAlignment="1">
      <alignment wrapText="1"/>
    </xf>
    <xf numFmtId="164" fontId="4" fillId="4" borderId="1" xfId="0" applyNumberFormat="1" applyFont="1" applyFill="1" applyBorder="1" applyAlignment="1">
      <alignment horizontal="center" wrapText="1"/>
    </xf>
    <xf numFmtId="0" fontId="11" fillId="4" borderId="1" xfId="0" applyFont="1" applyFill="1" applyBorder="1" applyAlignment="1">
      <alignment horizontal="center" wrapText="1"/>
    </xf>
    <xf numFmtId="164" fontId="11" fillId="4" borderId="1" xfId="0" applyNumberFormat="1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164" fontId="4" fillId="5" borderId="1" xfId="0" applyNumberFormat="1" applyFont="1" applyFill="1" applyBorder="1" applyAlignment="1">
      <alignment horizontal="center" wrapText="1"/>
    </xf>
    <xf numFmtId="49" fontId="4" fillId="7" borderId="1" xfId="0" applyNumberFormat="1" applyFont="1" applyFill="1" applyBorder="1" applyAlignment="1">
      <alignment horizontal="center" wrapText="1"/>
    </xf>
    <xf numFmtId="0" fontId="11" fillId="7" borderId="1" xfId="0" applyFont="1" applyFill="1" applyBorder="1" applyAlignment="1">
      <alignment horizontal="center" wrapText="1"/>
    </xf>
    <xf numFmtId="164" fontId="11" fillId="7" borderId="1" xfId="0" applyNumberFormat="1" applyFont="1" applyFill="1" applyBorder="1" applyAlignment="1">
      <alignment horizontal="center" wrapText="1"/>
    </xf>
    <xf numFmtId="0" fontId="13" fillId="6" borderId="1" xfId="0" applyFont="1" applyFill="1" applyBorder="1" applyAlignment="1">
      <alignment horizontal="center" wrapText="1"/>
    </xf>
    <xf numFmtId="164" fontId="13" fillId="6" borderId="1" xfId="0" applyNumberFormat="1" applyFont="1" applyFill="1" applyBorder="1" applyAlignment="1">
      <alignment horizontal="center" wrapText="1"/>
    </xf>
    <xf numFmtId="49" fontId="12" fillId="6" borderId="1" xfId="0" applyNumberFormat="1" applyFont="1" applyFill="1" applyBorder="1" applyAlignment="1">
      <alignment horizontal="left" wrapText="1"/>
    </xf>
    <xf numFmtId="49" fontId="12" fillId="6" borderId="1" xfId="0" applyNumberFormat="1" applyFont="1" applyFill="1" applyBorder="1" applyAlignment="1">
      <alignment wrapText="1"/>
    </xf>
    <xf numFmtId="164" fontId="12" fillId="6" borderId="1" xfId="0" applyNumberFormat="1" applyFont="1" applyFill="1" applyBorder="1" applyAlignment="1">
      <alignment horizontal="center" wrapText="1"/>
    </xf>
    <xf numFmtId="49" fontId="13" fillId="6" borderId="1" xfId="0" applyNumberFormat="1" applyFont="1" applyFill="1" applyBorder="1" applyAlignment="1">
      <alignment horizontal="center" wrapText="1"/>
    </xf>
    <xf numFmtId="49" fontId="4" fillId="8" borderId="1" xfId="0" applyNumberFormat="1" applyFont="1" applyFill="1" applyBorder="1" applyAlignment="1">
      <alignment horizontal="center" wrapText="1"/>
    </xf>
    <xf numFmtId="0" fontId="11" fillId="8" borderId="1" xfId="0" applyFont="1" applyFill="1" applyBorder="1" applyAlignment="1">
      <alignment horizontal="center" wrapText="1"/>
    </xf>
    <xf numFmtId="164" fontId="11" fillId="8" borderId="1" xfId="0" applyNumberFormat="1" applyFont="1" applyFill="1" applyBorder="1" applyAlignment="1">
      <alignment horizontal="center" wrapText="1"/>
    </xf>
    <xf numFmtId="49" fontId="11" fillId="9" borderId="1" xfId="0" applyNumberFormat="1" applyFont="1" applyFill="1" applyBorder="1" applyAlignment="1">
      <alignment horizontal="center" wrapText="1"/>
    </xf>
    <xf numFmtId="164" fontId="4" fillId="9" borderId="1" xfId="0" applyNumberFormat="1" applyFont="1" applyFill="1" applyBorder="1" applyAlignment="1">
      <alignment horizontal="center" wrapText="1"/>
    </xf>
    <xf numFmtId="49" fontId="11" fillId="10" borderId="1" xfId="0" applyNumberFormat="1" applyFont="1" applyFill="1" applyBorder="1" applyAlignment="1">
      <alignment horizontal="center" wrapText="1"/>
    </xf>
    <xf numFmtId="164" fontId="11" fillId="10" borderId="1" xfId="0" applyNumberFormat="1" applyFont="1" applyFill="1" applyBorder="1" applyAlignment="1">
      <alignment horizontal="center" wrapText="1"/>
    </xf>
    <xf numFmtId="164" fontId="0" fillId="0" borderId="0" xfId="0" applyNumberFormat="1" applyBorder="1"/>
    <xf numFmtId="49" fontId="4" fillId="10" borderId="1" xfId="0" applyNumberFormat="1" applyFont="1" applyFill="1" applyBorder="1" applyAlignment="1">
      <alignment horizontal="center" wrapText="1"/>
    </xf>
    <xf numFmtId="49" fontId="4" fillId="9" borderId="1" xfId="0" applyNumberFormat="1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justify"/>
    </xf>
    <xf numFmtId="0" fontId="5" fillId="2" borderId="0" xfId="0" applyFont="1" applyFill="1" applyBorder="1"/>
    <xf numFmtId="0" fontId="15" fillId="2" borderId="0" xfId="0" applyFont="1" applyFill="1" applyBorder="1"/>
    <xf numFmtId="164" fontId="11" fillId="11" borderId="1" xfId="0" applyNumberFormat="1" applyFont="1" applyFill="1" applyBorder="1" applyAlignment="1">
      <alignment horizontal="center" wrapText="1"/>
    </xf>
    <xf numFmtId="0" fontId="16" fillId="2" borderId="0" xfId="0" applyFont="1" applyFill="1" applyBorder="1"/>
    <xf numFmtId="0" fontId="7" fillId="2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17" fillId="2" borderId="0" xfId="0" applyFont="1" applyFill="1"/>
    <xf numFmtId="0" fontId="2" fillId="2" borderId="0" xfId="0" applyFont="1" applyFill="1"/>
    <xf numFmtId="0" fontId="0" fillId="2" borderId="0" xfId="0" applyFont="1" applyFill="1"/>
    <xf numFmtId="0" fontId="19" fillId="2" borderId="0" xfId="0" applyFont="1" applyFill="1"/>
    <xf numFmtId="0" fontId="19" fillId="0" borderId="0" xfId="0" applyFont="1" applyAlignment="1"/>
    <xf numFmtId="49" fontId="4" fillId="11" borderId="1" xfId="0" applyNumberFormat="1" applyFont="1" applyFill="1" applyBorder="1" applyAlignment="1">
      <alignment wrapText="1"/>
    </xf>
    <xf numFmtId="49" fontId="11" fillId="11" borderId="1" xfId="0" applyNumberFormat="1" applyFont="1" applyFill="1" applyBorder="1" applyAlignment="1">
      <alignment horizontal="center" wrapText="1"/>
    </xf>
    <xf numFmtId="164" fontId="4" fillId="11" borderId="1" xfId="0" applyNumberFormat="1" applyFont="1" applyFill="1" applyBorder="1" applyAlignment="1">
      <alignment horizontal="center" wrapText="1"/>
    </xf>
    <xf numFmtId="0" fontId="0" fillId="3" borderId="0" xfId="0" applyFill="1"/>
    <xf numFmtId="164" fontId="0" fillId="3" borderId="0" xfId="0" applyNumberFormat="1" applyFill="1"/>
    <xf numFmtId="164" fontId="12" fillId="3" borderId="1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wrapText="1"/>
    </xf>
    <xf numFmtId="0" fontId="19" fillId="2" borderId="0" xfId="0" applyFont="1" applyFill="1" applyAlignment="1">
      <alignment horizontal="left"/>
    </xf>
    <xf numFmtId="0" fontId="3" fillId="0" borderId="0" xfId="0" applyFont="1" applyAlignment="1">
      <alignment horizontal="center"/>
    </xf>
    <xf numFmtId="0" fontId="0" fillId="12" borderId="0" xfId="0" applyFill="1"/>
    <xf numFmtId="0" fontId="5" fillId="3" borderId="13" xfId="0" applyFont="1" applyFill="1" applyBorder="1" applyAlignment="1">
      <alignment horizontal="center" wrapText="1"/>
    </xf>
    <xf numFmtId="164" fontId="5" fillId="3" borderId="13" xfId="0" applyNumberFormat="1" applyFont="1" applyFill="1" applyBorder="1" applyAlignment="1">
      <alignment horizontal="center" wrapText="1"/>
    </xf>
    <xf numFmtId="164" fontId="5" fillId="3" borderId="0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0" fontId="6" fillId="2" borderId="1" xfId="0" applyFont="1" applyFill="1" applyBorder="1" applyAlignment="1">
      <alignment horizontal="center" vertical="top" wrapText="1"/>
    </xf>
    <xf numFmtId="0" fontId="7" fillId="0" borderId="10" xfId="0" applyFont="1" applyBorder="1" applyAlignment="1">
      <alignment horizontal="left" wrapText="1"/>
    </xf>
    <xf numFmtId="0" fontId="7" fillId="0" borderId="11" xfId="0" applyFont="1" applyBorder="1" applyAlignment="1">
      <alignment horizontal="left" wrapText="1"/>
    </xf>
    <xf numFmtId="0" fontId="7" fillId="0" borderId="12" xfId="0" applyFont="1" applyBorder="1" applyAlignment="1">
      <alignment horizontal="left" wrapText="1"/>
    </xf>
    <xf numFmtId="0" fontId="5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left" wrapText="1"/>
    </xf>
    <xf numFmtId="0" fontId="7" fillId="2" borderId="11" xfId="0" applyFont="1" applyFill="1" applyBorder="1" applyAlignment="1">
      <alignment horizontal="left" wrapText="1"/>
    </xf>
    <xf numFmtId="0" fontId="7" fillId="2" borderId="12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/>
    </xf>
    <xf numFmtId="0" fontId="18" fillId="2" borderId="0" xfId="0" applyFont="1" applyFill="1" applyAlignment="1">
      <alignment horizontal="left"/>
    </xf>
    <xf numFmtId="0" fontId="3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7FF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7"/>
  <sheetViews>
    <sheetView showZeros="0" tabSelected="1" topLeftCell="A27" zoomScaleNormal="100" workbookViewId="0">
      <selection activeCell="M39" sqref="M39"/>
    </sheetView>
  </sheetViews>
  <sheetFormatPr defaultRowHeight="15" x14ac:dyDescent="0.25"/>
  <cols>
    <col min="1" max="1" width="35" customWidth="1"/>
    <col min="2" max="2" width="13.42578125" style="11" customWidth="1"/>
    <col min="3" max="3" width="10.7109375" style="11" customWidth="1"/>
    <col min="4" max="4" width="9.7109375" style="11" customWidth="1"/>
    <col min="5" max="5" width="8.28515625" style="11" customWidth="1"/>
    <col min="6" max="6" width="10.28515625" style="11" customWidth="1"/>
    <col min="7" max="7" width="9.28515625" style="11" customWidth="1"/>
  </cols>
  <sheetData>
    <row r="1" spans="1:9" ht="14.25" customHeight="1" x14ac:dyDescent="0.25">
      <c r="D1" s="64"/>
      <c r="E1" s="65" t="s">
        <v>25</v>
      </c>
      <c r="F1" s="65"/>
      <c r="G1" s="65"/>
    </row>
    <row r="2" spans="1:9" ht="9.75" customHeight="1" x14ac:dyDescent="0.25">
      <c r="D2" s="94" t="s">
        <v>82</v>
      </c>
      <c r="E2" s="94"/>
      <c r="F2" s="94"/>
      <c r="G2" s="94"/>
    </row>
    <row r="3" spans="1:9" ht="9.75" customHeight="1" x14ac:dyDescent="0.25">
      <c r="D3" s="95" t="s">
        <v>83</v>
      </c>
      <c r="E3" s="95"/>
      <c r="F3" s="95"/>
      <c r="G3" s="95"/>
    </row>
    <row r="4" spans="1:9" ht="9" customHeight="1" x14ac:dyDescent="0.25">
      <c r="D4" s="95" t="s">
        <v>100</v>
      </c>
      <c r="E4" s="95"/>
      <c r="F4" s="95"/>
      <c r="G4" s="95"/>
    </row>
    <row r="5" spans="1:9" ht="7.5" customHeight="1" x14ac:dyDescent="0.25">
      <c r="D5" s="61"/>
      <c r="E5" s="61"/>
      <c r="F5" s="61"/>
      <c r="G5" s="61"/>
    </row>
    <row r="6" spans="1:9" x14ac:dyDescent="0.25">
      <c r="A6" s="68"/>
      <c r="D6" s="66" t="s">
        <v>107</v>
      </c>
      <c r="E6" s="67"/>
      <c r="F6" s="67"/>
      <c r="G6" s="67"/>
    </row>
    <row r="7" spans="1:9" x14ac:dyDescent="0.25">
      <c r="A7" s="62"/>
      <c r="D7" s="77" t="s">
        <v>108</v>
      </c>
      <c r="E7" s="77"/>
      <c r="F7" s="77"/>
      <c r="G7" s="77"/>
    </row>
    <row r="8" spans="1:9" x14ac:dyDescent="0.25">
      <c r="A8" s="62"/>
      <c r="D8" s="77" t="s">
        <v>112</v>
      </c>
      <c r="E8" s="77"/>
      <c r="F8" s="77"/>
      <c r="G8" s="77"/>
    </row>
    <row r="9" spans="1:9" x14ac:dyDescent="0.25">
      <c r="A9" s="63"/>
      <c r="D9" s="60"/>
      <c r="E9" s="60"/>
      <c r="F9" s="60"/>
      <c r="G9" s="60"/>
    </row>
    <row r="10" spans="1:9" hidden="1" x14ac:dyDescent="0.25">
      <c r="A10" s="63"/>
      <c r="D10" s="60"/>
      <c r="E10" s="60"/>
      <c r="F10" s="60"/>
      <c r="G10" s="60"/>
    </row>
    <row r="11" spans="1:9" ht="15" customHeight="1" x14ac:dyDescent="0.25">
      <c r="A11" s="96" t="s">
        <v>109</v>
      </c>
      <c r="B11" s="96"/>
      <c r="C11" s="96"/>
      <c r="D11" s="96"/>
      <c r="E11" s="96"/>
      <c r="F11" s="96"/>
      <c r="G11" s="96"/>
      <c r="I11" s="6"/>
    </row>
    <row r="12" spans="1:9" ht="15.75" x14ac:dyDescent="0.25">
      <c r="A12" s="96" t="s">
        <v>111</v>
      </c>
      <c r="B12" s="96"/>
      <c r="C12" s="96"/>
      <c r="D12" s="96"/>
      <c r="E12" s="96"/>
      <c r="F12" s="96"/>
      <c r="G12" s="96"/>
    </row>
    <row r="13" spans="1:9" ht="1.5" customHeight="1" x14ac:dyDescent="0.25">
      <c r="A13" s="78"/>
    </row>
    <row r="14" spans="1:9" ht="25.9" customHeight="1" x14ac:dyDescent="0.25">
      <c r="A14" s="97" t="s">
        <v>0</v>
      </c>
      <c r="B14" s="99" t="s">
        <v>88</v>
      </c>
      <c r="C14" s="100"/>
      <c r="D14" s="101"/>
      <c r="E14" s="105" t="s">
        <v>1</v>
      </c>
      <c r="F14" s="106"/>
      <c r="G14" s="107">
        <v>36434786</v>
      </c>
    </row>
    <row r="15" spans="1:9" ht="27" customHeight="1" x14ac:dyDescent="0.25">
      <c r="A15" s="98"/>
      <c r="B15" s="102"/>
      <c r="C15" s="103"/>
      <c r="D15" s="104"/>
      <c r="E15" s="105" t="s">
        <v>96</v>
      </c>
      <c r="F15" s="106"/>
      <c r="G15" s="108"/>
    </row>
    <row r="16" spans="1:9" ht="39" customHeight="1" x14ac:dyDescent="0.25">
      <c r="A16" s="4" t="s">
        <v>2</v>
      </c>
      <c r="B16" s="91" t="s">
        <v>89</v>
      </c>
      <c r="C16" s="92"/>
      <c r="D16" s="93"/>
      <c r="E16" s="90" t="s">
        <v>3</v>
      </c>
      <c r="F16" s="90"/>
      <c r="G16" s="12" t="s">
        <v>91</v>
      </c>
    </row>
    <row r="17" spans="1:16" ht="15" customHeight="1" x14ac:dyDescent="0.25">
      <c r="A17" s="4" t="s">
        <v>4</v>
      </c>
      <c r="B17" s="89" t="s">
        <v>90</v>
      </c>
      <c r="C17" s="89"/>
      <c r="D17" s="89"/>
      <c r="E17" s="90" t="s">
        <v>26</v>
      </c>
      <c r="F17" s="90"/>
      <c r="G17" s="12"/>
    </row>
    <row r="18" spans="1:16" ht="13.5" customHeight="1" x14ac:dyDescent="0.25">
      <c r="A18" s="4" t="s">
        <v>30</v>
      </c>
      <c r="B18" s="89" t="s">
        <v>92</v>
      </c>
      <c r="C18" s="89"/>
      <c r="D18" s="89"/>
      <c r="E18" s="90" t="s">
        <v>6</v>
      </c>
      <c r="F18" s="90"/>
      <c r="G18" s="12" t="s">
        <v>93</v>
      </c>
    </row>
    <row r="19" spans="1:16" ht="29.45" customHeight="1" x14ac:dyDescent="0.25">
      <c r="A19" s="4" t="s">
        <v>5</v>
      </c>
      <c r="B19" s="83" t="s">
        <v>94</v>
      </c>
      <c r="C19" s="83"/>
      <c r="D19" s="83"/>
      <c r="E19" s="90" t="s">
        <v>84</v>
      </c>
      <c r="F19" s="90"/>
      <c r="G19" s="21"/>
    </row>
    <row r="20" spans="1:16" ht="14.25" customHeight="1" x14ac:dyDescent="0.25">
      <c r="A20" s="4" t="s">
        <v>7</v>
      </c>
      <c r="B20" s="83">
        <v>21493</v>
      </c>
      <c r="C20" s="83"/>
      <c r="D20" s="83"/>
      <c r="E20" s="84"/>
      <c r="F20" s="84"/>
      <c r="G20" s="75"/>
    </row>
    <row r="21" spans="1:16" ht="14.25" customHeight="1" x14ac:dyDescent="0.25">
      <c r="A21" s="4" t="s">
        <v>8</v>
      </c>
      <c r="B21" s="85" t="s">
        <v>95</v>
      </c>
      <c r="C21" s="86"/>
      <c r="D21" s="87"/>
      <c r="E21" s="84"/>
      <c r="F21" s="84"/>
      <c r="G21" s="75"/>
    </row>
    <row r="22" spans="1:16" ht="0.75" customHeight="1" x14ac:dyDescent="0.25">
      <c r="A22" s="1"/>
    </row>
    <row r="23" spans="1:16" x14ac:dyDescent="0.25">
      <c r="A23" s="1" t="s">
        <v>9</v>
      </c>
    </row>
    <row r="24" spans="1:16" x14ac:dyDescent="0.25">
      <c r="A24" s="10"/>
      <c r="B24" s="88" t="s">
        <v>11</v>
      </c>
      <c r="C24" s="88" t="s">
        <v>12</v>
      </c>
      <c r="D24" s="88" t="s">
        <v>13</v>
      </c>
      <c r="E24" s="88"/>
      <c r="F24" s="88"/>
      <c r="G24" s="88"/>
    </row>
    <row r="25" spans="1:16" x14ac:dyDescent="0.25">
      <c r="A25" s="10" t="s">
        <v>10</v>
      </c>
      <c r="B25" s="88"/>
      <c r="C25" s="88"/>
      <c r="D25" s="76" t="s">
        <v>14</v>
      </c>
      <c r="E25" s="76" t="s">
        <v>15</v>
      </c>
      <c r="F25" s="76" t="s">
        <v>16</v>
      </c>
      <c r="G25" s="76" t="s">
        <v>17</v>
      </c>
    </row>
    <row r="26" spans="1:16" x14ac:dyDescent="0.25">
      <c r="A26" s="10">
        <v>1</v>
      </c>
      <c r="B26" s="76">
        <v>2</v>
      </c>
      <c r="C26" s="76">
        <v>3</v>
      </c>
      <c r="D26" s="76">
        <v>4</v>
      </c>
      <c r="E26" s="76">
        <v>5</v>
      </c>
      <c r="F26" s="76">
        <v>6</v>
      </c>
      <c r="G26" s="76">
        <v>7</v>
      </c>
    </row>
    <row r="27" spans="1:16" ht="45.75" customHeight="1" x14ac:dyDescent="0.25">
      <c r="A27" s="10" t="s">
        <v>110</v>
      </c>
      <c r="B27" s="76"/>
      <c r="C27" s="76"/>
      <c r="D27" s="76"/>
      <c r="E27" s="76"/>
      <c r="F27" s="76"/>
      <c r="G27" s="76"/>
    </row>
    <row r="28" spans="1:16" x14ac:dyDescent="0.25">
      <c r="A28" s="34" t="s">
        <v>81</v>
      </c>
      <c r="B28" s="34">
        <v>1000</v>
      </c>
      <c r="C28" s="35">
        <f>C29+C34+C38</f>
        <v>31032.100000000006</v>
      </c>
      <c r="D28" s="35">
        <f t="shared" ref="D28:G28" si="0">D29+D34+D38</f>
        <v>8700.2999999999993</v>
      </c>
      <c r="E28" s="35">
        <f>E29+E34+E38</f>
        <v>8921.7000000000007</v>
      </c>
      <c r="F28" s="35">
        <f t="shared" si="0"/>
        <v>8829.1</v>
      </c>
      <c r="G28" s="35">
        <f t="shared" si="0"/>
        <v>4581</v>
      </c>
      <c r="I28" s="22">
        <f>D28-D39-D75-D79-D38</f>
        <v>432.79999999999967</v>
      </c>
      <c r="J28" s="22">
        <f>E28-E39-E75-E79-E38</f>
        <v>395.90000000000123</v>
      </c>
      <c r="K28" s="22">
        <f>F28-F39-F75-F79-F38</f>
        <v>0</v>
      </c>
      <c r="L28" s="22">
        <f t="shared" ref="L28" si="1">G28-G39-G75-G79-G38</f>
        <v>9.0949470177292824E-13</v>
      </c>
    </row>
    <row r="29" spans="1:16" ht="25.9" customHeight="1" x14ac:dyDescent="0.25">
      <c r="A29" s="30" t="s">
        <v>31</v>
      </c>
      <c r="B29" s="32">
        <v>1010</v>
      </c>
      <c r="C29" s="31">
        <f>D29+E29+F29+G29</f>
        <v>29434.300000000003</v>
      </c>
      <c r="D29" s="31">
        <f>D30+D31+D32+D33</f>
        <v>8130.7000000000007</v>
      </c>
      <c r="E29" s="31">
        <f>E30+E31+E32+E33</f>
        <v>7953.5</v>
      </c>
      <c r="F29" s="31">
        <f t="shared" ref="F29:G29" si="2">F30+F31+F32+F33</f>
        <v>8799.1</v>
      </c>
      <c r="G29" s="31">
        <f t="shared" si="2"/>
        <v>4551</v>
      </c>
      <c r="I29" s="22"/>
      <c r="J29" s="22"/>
      <c r="K29" s="22"/>
      <c r="L29" s="22"/>
    </row>
    <row r="30" spans="1:16" ht="29.25" customHeight="1" x14ac:dyDescent="0.25">
      <c r="A30" s="29" t="s">
        <v>32</v>
      </c>
      <c r="B30" s="14">
        <v>1011</v>
      </c>
      <c r="C30" s="13">
        <f>D30+E30+F30+G30</f>
        <v>22069.399999999998</v>
      </c>
      <c r="D30" s="25">
        <v>5757.3</v>
      </c>
      <c r="E30" s="25">
        <f>6200+688.3-627-13</f>
        <v>6248.3</v>
      </c>
      <c r="F30" s="25">
        <f>6000+447.7</f>
        <v>6447.7</v>
      </c>
      <c r="G30" s="25">
        <f>2803.1+500+300+13</f>
        <v>3616.1</v>
      </c>
      <c r="H30" s="80"/>
      <c r="I30" s="52">
        <f>2633.7+D28-D39-D75-D79-D83</f>
        <v>3066.5</v>
      </c>
      <c r="J30" s="52">
        <f>3066.5+E28-E39-E75-E79-E83</f>
        <v>3462.4000000000015</v>
      </c>
      <c r="K30" s="52">
        <f>2633.7+F28-F39-F75-F79-F83</f>
        <v>2633.6999999999989</v>
      </c>
      <c r="L30" s="52">
        <f>2633.7+G28-G39-G75-G79-G83</f>
        <v>2633.7000000000007</v>
      </c>
      <c r="M30" s="52"/>
      <c r="N30" s="52"/>
      <c r="O30" s="52"/>
      <c r="P30" s="52"/>
    </row>
    <row r="31" spans="1:16" ht="14.45" customHeight="1" x14ac:dyDescent="0.25">
      <c r="A31" s="29" t="s">
        <v>33</v>
      </c>
      <c r="B31" s="14">
        <v>1012</v>
      </c>
      <c r="C31" s="13">
        <f>D31+E31+F31+G31</f>
        <v>5692.4</v>
      </c>
      <c r="D31" s="25">
        <f>1900.9+100</f>
        <v>2000.9</v>
      </c>
      <c r="E31" s="25">
        <f>1255.2+450</f>
        <v>1705.2</v>
      </c>
      <c r="F31" s="25">
        <v>1051.4000000000001</v>
      </c>
      <c r="G31" s="23">
        <v>934.9</v>
      </c>
      <c r="H31" s="72"/>
      <c r="I31" s="6"/>
    </row>
    <row r="32" spans="1:16" ht="14.45" customHeight="1" x14ac:dyDescent="0.25">
      <c r="A32" s="29" t="s">
        <v>34</v>
      </c>
      <c r="B32" s="14">
        <v>1013</v>
      </c>
      <c r="C32" s="13">
        <f>D32+E32+F32+G32</f>
        <v>372.5</v>
      </c>
      <c r="D32" s="26">
        <v>372.5</v>
      </c>
      <c r="E32" s="23"/>
      <c r="F32" s="23"/>
      <c r="G32" s="23"/>
      <c r="H32" s="81"/>
      <c r="I32" s="52"/>
      <c r="J32" s="52"/>
      <c r="K32" s="52"/>
      <c r="L32" s="52"/>
      <c r="M32" s="52"/>
      <c r="N32" s="52"/>
    </row>
    <row r="33" spans="1:10" ht="14.45" customHeight="1" x14ac:dyDescent="0.25">
      <c r="A33" s="29" t="s">
        <v>99</v>
      </c>
      <c r="B33" s="14">
        <v>1014</v>
      </c>
      <c r="C33" s="13">
        <f>D33+E33+F33+G33</f>
        <v>1300</v>
      </c>
      <c r="D33" s="26"/>
      <c r="E33" s="23"/>
      <c r="F33" s="23">
        <v>1300</v>
      </c>
      <c r="G33" s="23"/>
      <c r="H33" s="82"/>
      <c r="I33" s="52"/>
    </row>
    <row r="34" spans="1:10" ht="17.25" customHeight="1" x14ac:dyDescent="0.25">
      <c r="A34" s="30" t="s">
        <v>98</v>
      </c>
      <c r="B34" s="32">
        <v>1020</v>
      </c>
      <c r="C34" s="33">
        <f>C35+C36+C37</f>
        <v>1354.4</v>
      </c>
      <c r="D34" s="33">
        <f>D35+D36+D37</f>
        <v>427.8</v>
      </c>
      <c r="E34" s="33">
        <f>E35+E36+E37</f>
        <v>866.6</v>
      </c>
      <c r="F34" s="33">
        <f>F35+F36+F37</f>
        <v>30</v>
      </c>
      <c r="G34" s="33">
        <f>G35+G36+G37</f>
        <v>30</v>
      </c>
      <c r="H34" s="73"/>
      <c r="I34" s="22"/>
      <c r="J34" s="22"/>
    </row>
    <row r="35" spans="1:10" ht="15" customHeight="1" x14ac:dyDescent="0.25">
      <c r="A35" s="29" t="s">
        <v>35</v>
      </c>
      <c r="B35" s="14">
        <v>1021</v>
      </c>
      <c r="C35" s="23">
        <f>D35+E35+F35+G35</f>
        <v>0</v>
      </c>
      <c r="D35" s="23"/>
      <c r="E35" s="23"/>
      <c r="F35" s="23"/>
      <c r="G35" s="23"/>
      <c r="H35" s="73"/>
      <c r="I35" s="22"/>
      <c r="J35" s="22"/>
    </row>
    <row r="36" spans="1:10" ht="15" customHeight="1" x14ac:dyDescent="0.25">
      <c r="A36" s="29" t="s">
        <v>36</v>
      </c>
      <c r="B36" s="14">
        <v>1022</v>
      </c>
      <c r="C36" s="23">
        <f>D36+E36+F36+G36</f>
        <v>420.5</v>
      </c>
      <c r="D36" s="23">
        <v>369.1</v>
      </c>
      <c r="E36" s="23">
        <v>51.4</v>
      </c>
      <c r="F36" s="23"/>
      <c r="G36" s="23"/>
      <c r="H36" s="73"/>
      <c r="I36" s="22"/>
      <c r="J36" s="22"/>
    </row>
    <row r="37" spans="1:10" ht="15" customHeight="1" x14ac:dyDescent="0.25">
      <c r="A37" s="29" t="s">
        <v>37</v>
      </c>
      <c r="B37" s="14">
        <v>1023</v>
      </c>
      <c r="C37" s="23">
        <f>D37+E37+F37+G37</f>
        <v>933.90000000000009</v>
      </c>
      <c r="D37" s="23">
        <v>58.7</v>
      </c>
      <c r="E37" s="23">
        <f>50+765.2</f>
        <v>815.2</v>
      </c>
      <c r="F37" s="23">
        <v>30</v>
      </c>
      <c r="G37" s="23">
        <v>30</v>
      </c>
      <c r="H37" s="22"/>
      <c r="I37" s="22"/>
      <c r="J37" s="22"/>
    </row>
    <row r="38" spans="1:10" ht="30.75" customHeight="1" x14ac:dyDescent="0.25">
      <c r="A38" s="30" t="s">
        <v>102</v>
      </c>
      <c r="B38" s="32">
        <v>1030</v>
      </c>
      <c r="C38" s="31">
        <f>D38+E38+F38+G38</f>
        <v>243.4</v>
      </c>
      <c r="D38" s="31">
        <v>141.80000000000001</v>
      </c>
      <c r="E38" s="31">
        <v>101.6</v>
      </c>
      <c r="F38" s="31"/>
      <c r="G38" s="31"/>
      <c r="H38" s="22"/>
      <c r="I38" s="22"/>
      <c r="J38" s="22"/>
    </row>
    <row r="39" spans="1:10" ht="15" customHeight="1" x14ac:dyDescent="0.25">
      <c r="A39" s="36" t="s">
        <v>78</v>
      </c>
      <c r="B39" s="37">
        <v>2000</v>
      </c>
      <c r="C39" s="38">
        <f>C40+C43+C47+C48+C49+C53+C56</f>
        <v>28183.1</v>
      </c>
      <c r="D39" s="58">
        <f>D40+D43+D47+D48+D49+D53+D56</f>
        <v>7325.4</v>
      </c>
      <c r="E39" s="38">
        <f>E40+E43+E47+E48+E49+E53+E56</f>
        <v>7557.5999999999995</v>
      </c>
      <c r="F39" s="38">
        <f>F40+F43+F47+F48+F49+F53+F56</f>
        <v>8749.1</v>
      </c>
      <c r="G39" s="38">
        <f>G40+G43+G47+G48+G49+G53+G56</f>
        <v>4550.9999999999991</v>
      </c>
      <c r="H39" s="22"/>
      <c r="I39" s="22"/>
      <c r="J39" s="22"/>
    </row>
    <row r="40" spans="1:10" ht="15" customHeight="1" x14ac:dyDescent="0.25">
      <c r="A40" s="41" t="s">
        <v>38</v>
      </c>
      <c r="B40" s="39">
        <v>2100</v>
      </c>
      <c r="C40" s="40">
        <f>C41+C42</f>
        <v>23843.7</v>
      </c>
      <c r="D40" s="40">
        <f>D41+D42</f>
        <v>5819.2</v>
      </c>
      <c r="E40" s="40">
        <f>E41+E42</f>
        <v>6136.7</v>
      </c>
      <c r="F40" s="40">
        <f>F41+F42</f>
        <v>7900.2</v>
      </c>
      <c r="G40" s="40">
        <f>G41+G42</f>
        <v>3987.6</v>
      </c>
      <c r="H40" s="22"/>
      <c r="I40" s="22"/>
      <c r="J40" s="22"/>
    </row>
    <row r="41" spans="1:10" ht="13.15" customHeight="1" x14ac:dyDescent="0.25">
      <c r="A41" s="29" t="s">
        <v>39</v>
      </c>
      <c r="B41" s="14">
        <v>2010</v>
      </c>
      <c r="C41" s="23">
        <f>D41+E41+F41+G41</f>
        <v>19580.2</v>
      </c>
      <c r="D41" s="23">
        <f>4800-10.8</f>
        <v>4789.2</v>
      </c>
      <c r="E41" s="23">
        <f>5040+29</f>
        <v>5069</v>
      </c>
      <c r="F41" s="23">
        <f>5400+1200-138</f>
        <v>6462</v>
      </c>
      <c r="G41" s="23">
        <f>5000-2000+250+10</f>
        <v>3260</v>
      </c>
      <c r="I41" s="22"/>
    </row>
    <row r="42" spans="1:10" ht="13.15" customHeight="1" x14ac:dyDescent="0.25">
      <c r="A42" s="29" t="s">
        <v>40</v>
      </c>
      <c r="B42" s="14">
        <v>2020</v>
      </c>
      <c r="C42" s="23">
        <f>D42+E42+F42+G42</f>
        <v>4263.5</v>
      </c>
      <c r="D42" s="23">
        <f>1050-20</f>
        <v>1030</v>
      </c>
      <c r="E42" s="23">
        <f>1061.3+6.4</f>
        <v>1067.7</v>
      </c>
      <c r="F42" s="23">
        <f>1204.2+264-30</f>
        <v>1438.2</v>
      </c>
      <c r="G42" s="23">
        <f>724.7+2.9</f>
        <v>727.6</v>
      </c>
    </row>
    <row r="43" spans="1:10" ht="13.15" customHeight="1" x14ac:dyDescent="0.25">
      <c r="A43" s="42" t="s">
        <v>49</v>
      </c>
      <c r="B43" s="39">
        <v>2200</v>
      </c>
      <c r="C43" s="43">
        <f>C44+C45+C46</f>
        <v>1814.1</v>
      </c>
      <c r="D43" s="43">
        <f>D44+D45+D46</f>
        <v>524</v>
      </c>
      <c r="E43" s="43">
        <f>E44+E45+E46</f>
        <v>737.09999999999991</v>
      </c>
      <c r="F43" s="43">
        <f>F44+F45+F46</f>
        <v>388.2</v>
      </c>
      <c r="G43" s="43">
        <f>G44+G45+G46</f>
        <v>164.8</v>
      </c>
    </row>
    <row r="44" spans="1:10" ht="14.45" customHeight="1" x14ac:dyDescent="0.25">
      <c r="A44" s="29" t="s">
        <v>41</v>
      </c>
      <c r="B44" s="14">
        <v>2210</v>
      </c>
      <c r="C44" s="23">
        <f>D44+E44+F44+G44</f>
        <v>700.2</v>
      </c>
      <c r="D44" s="23">
        <v>164.4</v>
      </c>
      <c r="E44" s="23">
        <f>101.7+215.1</f>
        <v>316.8</v>
      </c>
      <c r="F44" s="23">
        <f>30+150+39-50</f>
        <v>169</v>
      </c>
      <c r="G44" s="23">
        <v>50</v>
      </c>
      <c r="H44" s="72"/>
      <c r="I44" s="72"/>
    </row>
    <row r="45" spans="1:10" ht="14.45" customHeight="1" x14ac:dyDescent="0.25">
      <c r="A45" s="29" t="s">
        <v>42</v>
      </c>
      <c r="B45" s="20" t="s">
        <v>50</v>
      </c>
      <c r="C45" s="23">
        <f>D45+E45+F45+G45</f>
        <v>1098.3999999999999</v>
      </c>
      <c r="D45" s="23">
        <f>333.6+20</f>
        <v>353.6</v>
      </c>
      <c r="E45" s="23">
        <f>383.9+30.4</f>
        <v>414.29999999999995</v>
      </c>
      <c r="F45" s="23">
        <f>50+12+20+133.7</f>
        <v>215.7</v>
      </c>
      <c r="G45" s="23">
        <f>350-71.7-196.8-5.7+39</f>
        <v>114.8</v>
      </c>
      <c r="H45" s="72"/>
      <c r="I45" s="72"/>
    </row>
    <row r="46" spans="1:10" ht="13.15" customHeight="1" x14ac:dyDescent="0.25">
      <c r="A46" s="29" t="s">
        <v>43</v>
      </c>
      <c r="B46" s="20" t="s">
        <v>51</v>
      </c>
      <c r="C46" s="23">
        <f>D46+E46+F46+G46</f>
        <v>15.5</v>
      </c>
      <c r="D46" s="23">
        <v>6</v>
      </c>
      <c r="E46" s="23">
        <f>6</f>
        <v>6</v>
      </c>
      <c r="F46" s="24">
        <v>3.5</v>
      </c>
      <c r="G46" s="24">
        <v>0</v>
      </c>
      <c r="H46" s="79"/>
      <c r="I46" s="72"/>
    </row>
    <row r="47" spans="1:10" ht="16.149999999999999" customHeight="1" x14ac:dyDescent="0.25">
      <c r="A47" s="42" t="s">
        <v>53</v>
      </c>
      <c r="B47" s="39">
        <v>2300</v>
      </c>
      <c r="C47" s="43">
        <f>D47+E47+F47+G47</f>
        <v>486.5</v>
      </c>
      <c r="D47" s="43">
        <f>200-49</f>
        <v>151</v>
      </c>
      <c r="E47" s="43">
        <f>61.6+112.5</f>
        <v>174.1</v>
      </c>
      <c r="F47" s="43">
        <f>50+11.4</f>
        <v>61.4</v>
      </c>
      <c r="G47" s="43">
        <v>100</v>
      </c>
      <c r="H47" s="73"/>
      <c r="I47" s="73"/>
    </row>
    <row r="48" spans="1:10" ht="16.149999999999999" customHeight="1" x14ac:dyDescent="0.25">
      <c r="A48" s="42" t="s">
        <v>52</v>
      </c>
      <c r="B48" s="39">
        <v>2400</v>
      </c>
      <c r="C48" s="43">
        <f>D48+E48+F48+G48</f>
        <v>20.100000000000001</v>
      </c>
      <c r="D48" s="43">
        <f>6+15.1-7</f>
        <v>14.100000000000001</v>
      </c>
      <c r="E48" s="43">
        <v>6</v>
      </c>
      <c r="F48" s="43">
        <v>0</v>
      </c>
      <c r="G48" s="43">
        <v>0</v>
      </c>
      <c r="H48" s="72"/>
      <c r="I48" s="72"/>
    </row>
    <row r="49" spans="1:11" ht="16.149999999999999" customHeight="1" x14ac:dyDescent="0.25">
      <c r="A49" s="42" t="s">
        <v>54</v>
      </c>
      <c r="B49" s="39">
        <v>2500</v>
      </c>
      <c r="C49" s="43">
        <f>C50+C51+C52</f>
        <v>1231.2</v>
      </c>
      <c r="D49" s="43">
        <f>D50+D51+D52</f>
        <v>575.29999999999995</v>
      </c>
      <c r="E49" s="43">
        <f>E50+E51+E52</f>
        <v>257.39999999999998</v>
      </c>
      <c r="F49" s="43">
        <f>F50+F51+F52</f>
        <v>124.6</v>
      </c>
      <c r="G49" s="43">
        <f>G50+G51+G52</f>
        <v>273.89999999999998</v>
      </c>
      <c r="H49" s="72"/>
      <c r="I49" s="72"/>
    </row>
    <row r="50" spans="1:11" ht="16.149999999999999" customHeight="1" x14ac:dyDescent="0.25">
      <c r="A50" s="29" t="s">
        <v>44</v>
      </c>
      <c r="B50" s="20" t="s">
        <v>55</v>
      </c>
      <c r="C50" s="23">
        <f>D50+E50+F50+G50</f>
        <v>17.5</v>
      </c>
      <c r="D50" s="23">
        <v>8.4</v>
      </c>
      <c r="E50" s="23">
        <v>6.5</v>
      </c>
      <c r="F50" s="23">
        <v>2.6</v>
      </c>
      <c r="G50" s="24">
        <v>0</v>
      </c>
      <c r="H50" s="79"/>
      <c r="I50" s="72"/>
    </row>
    <row r="51" spans="1:11" ht="16.149999999999999" customHeight="1" x14ac:dyDescent="0.25">
      <c r="A51" s="29" t="s">
        <v>45</v>
      </c>
      <c r="B51" s="20" t="s">
        <v>56</v>
      </c>
      <c r="C51" s="23">
        <f>D51+E51+F51+G51</f>
        <v>805.4</v>
      </c>
      <c r="D51" s="23">
        <v>416.9</v>
      </c>
      <c r="E51" s="23">
        <f>178.9+62-50</f>
        <v>190.9</v>
      </c>
      <c r="F51" s="23">
        <v>37</v>
      </c>
      <c r="G51" s="23">
        <v>160.6</v>
      </c>
      <c r="H51" s="79"/>
      <c r="I51" s="72"/>
    </row>
    <row r="52" spans="1:11" ht="14.25" customHeight="1" x14ac:dyDescent="0.25">
      <c r="A52" s="29" t="s">
        <v>46</v>
      </c>
      <c r="B52" s="20" t="s">
        <v>57</v>
      </c>
      <c r="C52" s="23">
        <f>D52+E52+F52+G52</f>
        <v>408.3</v>
      </c>
      <c r="D52" s="23">
        <f>120+50-20</f>
        <v>150</v>
      </c>
      <c r="E52" s="23">
        <f>110-50</f>
        <v>60</v>
      </c>
      <c r="F52" s="23">
        <v>85</v>
      </c>
      <c r="G52" s="23">
        <v>113.3</v>
      </c>
      <c r="H52" s="79"/>
      <c r="I52" s="72"/>
    </row>
    <row r="53" spans="1:11" ht="14.25" customHeight="1" x14ac:dyDescent="0.25">
      <c r="A53" s="42" t="s">
        <v>58</v>
      </c>
      <c r="B53" s="44" t="s">
        <v>59</v>
      </c>
      <c r="C53" s="43">
        <f>C54+C55</f>
        <v>777.90000000000009</v>
      </c>
      <c r="D53" s="43">
        <f>D54+D55</f>
        <v>234.9</v>
      </c>
      <c r="E53" s="43">
        <f>E54+E55</f>
        <v>245.6</v>
      </c>
      <c r="F53" s="43">
        <f>F54+F55</f>
        <v>274.7</v>
      </c>
      <c r="G53" s="43">
        <f>G54+G55</f>
        <v>22.7</v>
      </c>
      <c r="H53" s="72"/>
      <c r="I53" s="72"/>
    </row>
    <row r="54" spans="1:11" ht="14.25" customHeight="1" x14ac:dyDescent="0.25">
      <c r="A54" s="29" t="s">
        <v>47</v>
      </c>
      <c r="B54" s="20" t="s">
        <v>60</v>
      </c>
      <c r="C54" s="23">
        <f>D54+E54+F54+G54</f>
        <v>0</v>
      </c>
      <c r="D54" s="23">
        <v>0</v>
      </c>
      <c r="E54" s="23">
        <v>0</v>
      </c>
      <c r="F54" s="23">
        <v>0</v>
      </c>
      <c r="G54" s="23">
        <v>0</v>
      </c>
      <c r="H54" s="72"/>
      <c r="I54" s="72"/>
    </row>
    <row r="55" spans="1:11" ht="14.25" customHeight="1" x14ac:dyDescent="0.25">
      <c r="A55" s="29" t="s">
        <v>48</v>
      </c>
      <c r="B55" s="20" t="s">
        <v>61</v>
      </c>
      <c r="C55" s="23">
        <f>D55+E55+F55+G55</f>
        <v>777.90000000000009</v>
      </c>
      <c r="D55" s="23">
        <v>234.9</v>
      </c>
      <c r="E55" s="23">
        <f>115.6+30+100</f>
        <v>245.6</v>
      </c>
      <c r="F55" s="23">
        <f>106.7+168</f>
        <v>274.7</v>
      </c>
      <c r="G55" s="23">
        <v>22.7</v>
      </c>
      <c r="H55" s="79"/>
      <c r="I55" s="72"/>
      <c r="J55" s="82"/>
      <c r="K55" s="22"/>
    </row>
    <row r="56" spans="1:11" ht="14.25" customHeight="1" x14ac:dyDescent="0.25">
      <c r="A56" s="42" t="s">
        <v>62</v>
      </c>
      <c r="B56" s="44" t="s">
        <v>63</v>
      </c>
      <c r="C56" s="43">
        <f>D56+E56+F56+G56</f>
        <v>9.6000000000000014</v>
      </c>
      <c r="D56" s="43">
        <v>6.9</v>
      </c>
      <c r="E56" s="43">
        <v>0.7</v>
      </c>
      <c r="F56" s="43">
        <v>0</v>
      </c>
      <c r="G56" s="43">
        <v>2</v>
      </c>
      <c r="H56" s="72"/>
      <c r="I56" s="72"/>
    </row>
    <row r="57" spans="1:11" ht="24.75" x14ac:dyDescent="0.25">
      <c r="A57" s="45" t="s">
        <v>64</v>
      </c>
      <c r="B57" s="46"/>
      <c r="C57" s="47">
        <f>C58+C61+C65+C66+C67+C71+C74</f>
        <v>3931.1</v>
      </c>
      <c r="D57" s="47">
        <f t="shared" ref="D57:G57" si="3">D58+D61+D65+D66+D67+D71+D74</f>
        <v>895.19999999999993</v>
      </c>
      <c r="E57" s="47">
        <f t="shared" si="3"/>
        <v>1011.9000000000001</v>
      </c>
      <c r="F57" s="47">
        <f t="shared" si="3"/>
        <v>1011</v>
      </c>
      <c r="G57" s="47">
        <f t="shared" si="3"/>
        <v>1013</v>
      </c>
      <c r="H57" s="72"/>
      <c r="I57" s="72"/>
      <c r="K57" s="22"/>
    </row>
    <row r="58" spans="1:11" x14ac:dyDescent="0.25">
      <c r="A58" s="41" t="s">
        <v>38</v>
      </c>
      <c r="B58" s="39"/>
      <c r="C58" s="40">
        <f>C59+C60</f>
        <v>3782</v>
      </c>
      <c r="D58" s="40">
        <f>D59+D60</f>
        <v>854</v>
      </c>
      <c r="E58" s="40">
        <f>E59+E60</f>
        <v>976</v>
      </c>
      <c r="F58" s="40">
        <f>F59+F60</f>
        <v>976</v>
      </c>
      <c r="G58" s="40">
        <f>G59+G60</f>
        <v>976</v>
      </c>
    </row>
    <row r="59" spans="1:11" ht="18" customHeight="1" x14ac:dyDescent="0.25">
      <c r="A59" s="29" t="s">
        <v>39</v>
      </c>
      <c r="B59" s="14"/>
      <c r="C59" s="23">
        <f>D59+E59+F59+G59</f>
        <v>3100</v>
      </c>
      <c r="D59" s="23">
        <v>700</v>
      </c>
      <c r="E59" s="23">
        <v>800</v>
      </c>
      <c r="F59" s="23">
        <v>800</v>
      </c>
      <c r="G59" s="23">
        <v>800</v>
      </c>
    </row>
    <row r="60" spans="1:11" ht="15" customHeight="1" x14ac:dyDescent="0.25">
      <c r="A60" s="29" t="s">
        <v>40</v>
      </c>
      <c r="B60" s="14"/>
      <c r="C60" s="23">
        <f>D60+E60+F60+G60</f>
        <v>682</v>
      </c>
      <c r="D60" s="23">
        <v>154</v>
      </c>
      <c r="E60" s="23">
        <v>176</v>
      </c>
      <c r="F60" s="23">
        <f t="shared" ref="F60:G60" si="4">F59*22%</f>
        <v>176</v>
      </c>
      <c r="G60" s="23">
        <f t="shared" si="4"/>
        <v>176</v>
      </c>
    </row>
    <row r="61" spans="1:11" ht="15" customHeight="1" x14ac:dyDescent="0.25">
      <c r="A61" s="42" t="s">
        <v>49</v>
      </c>
      <c r="B61" s="39"/>
      <c r="C61" s="43">
        <f>C62+C63+C64</f>
        <v>64.5</v>
      </c>
      <c r="D61" s="43">
        <f t="shared" ref="D61:G61" si="5">D62+D63+D64</f>
        <v>14.3</v>
      </c>
      <c r="E61" s="43">
        <f t="shared" si="5"/>
        <v>10.199999999999999</v>
      </c>
      <c r="F61" s="43">
        <f t="shared" si="5"/>
        <v>20</v>
      </c>
      <c r="G61" s="43">
        <f t="shared" si="5"/>
        <v>20</v>
      </c>
    </row>
    <row r="62" spans="1:11" ht="15" customHeight="1" x14ac:dyDescent="0.25">
      <c r="A62" s="29" t="s">
        <v>41</v>
      </c>
      <c r="B62" s="14"/>
      <c r="C62" s="23">
        <f t="shared" ref="C62:C74" si="6">D62+E62+F62+G62</f>
        <v>64.5</v>
      </c>
      <c r="D62" s="23">
        <v>14.3</v>
      </c>
      <c r="E62" s="23">
        <v>10.199999999999999</v>
      </c>
      <c r="F62" s="23">
        <v>20</v>
      </c>
      <c r="G62" s="23">
        <v>20</v>
      </c>
    </row>
    <row r="63" spans="1:11" ht="15" customHeight="1" x14ac:dyDescent="0.25">
      <c r="A63" s="29" t="s">
        <v>42</v>
      </c>
      <c r="B63" s="20"/>
      <c r="C63" s="23">
        <f t="shared" si="6"/>
        <v>0</v>
      </c>
      <c r="D63" s="23"/>
      <c r="E63" s="23"/>
      <c r="F63" s="24"/>
      <c r="G63" s="24"/>
    </row>
    <row r="64" spans="1:11" ht="15" customHeight="1" x14ac:dyDescent="0.25">
      <c r="A64" s="29" t="s">
        <v>43</v>
      </c>
      <c r="B64" s="20"/>
      <c r="C64" s="23">
        <f t="shared" si="6"/>
        <v>0</v>
      </c>
      <c r="D64" s="23"/>
      <c r="E64" s="23"/>
      <c r="F64" s="24"/>
      <c r="G64" s="24"/>
    </row>
    <row r="65" spans="1:7" x14ac:dyDescent="0.25">
      <c r="A65" s="42" t="s">
        <v>53</v>
      </c>
      <c r="B65" s="39"/>
      <c r="C65" s="43">
        <f t="shared" si="6"/>
        <v>70</v>
      </c>
      <c r="D65" s="43">
        <v>15</v>
      </c>
      <c r="E65" s="43">
        <v>25</v>
      </c>
      <c r="F65" s="43">
        <v>15</v>
      </c>
      <c r="G65" s="43">
        <v>15</v>
      </c>
    </row>
    <row r="66" spans="1:7" x14ac:dyDescent="0.25">
      <c r="A66" s="42" t="s">
        <v>52</v>
      </c>
      <c r="B66" s="39"/>
      <c r="C66" s="43">
        <f t="shared" si="6"/>
        <v>5</v>
      </c>
      <c r="D66" s="43">
        <v>5</v>
      </c>
      <c r="E66" s="43"/>
      <c r="F66" s="43"/>
      <c r="G66" s="43"/>
    </row>
    <row r="67" spans="1:7" ht="24.75" x14ac:dyDescent="0.25">
      <c r="A67" s="42" t="s">
        <v>54</v>
      </c>
      <c r="B67" s="39"/>
      <c r="C67" s="43">
        <f t="shared" si="6"/>
        <v>0</v>
      </c>
      <c r="D67" s="43"/>
      <c r="E67" s="43"/>
      <c r="F67" s="43"/>
      <c r="G67" s="43"/>
    </row>
    <row r="68" spans="1:7" x14ac:dyDescent="0.25">
      <c r="A68" s="29" t="s">
        <v>44</v>
      </c>
      <c r="B68" s="20"/>
      <c r="C68" s="74">
        <f t="shared" si="6"/>
        <v>4.3</v>
      </c>
      <c r="D68" s="23">
        <v>0.5</v>
      </c>
      <c r="E68" s="23">
        <f>0.5+2.3</f>
        <v>2.8</v>
      </c>
      <c r="F68" s="23">
        <v>0.5</v>
      </c>
      <c r="G68" s="23">
        <v>0.5</v>
      </c>
    </row>
    <row r="69" spans="1:7" x14ac:dyDescent="0.25">
      <c r="A69" s="29" t="s">
        <v>45</v>
      </c>
      <c r="B69" s="20"/>
      <c r="C69" s="74">
        <f t="shared" si="6"/>
        <v>25</v>
      </c>
      <c r="D69" s="23">
        <v>2</v>
      </c>
      <c r="E69" s="23">
        <v>7</v>
      </c>
      <c r="F69" s="23">
        <v>8</v>
      </c>
      <c r="G69" s="23">
        <v>8</v>
      </c>
    </row>
    <row r="70" spans="1:7" ht="16.899999999999999" customHeight="1" x14ac:dyDescent="0.25">
      <c r="A70" s="29" t="s">
        <v>46</v>
      </c>
      <c r="B70" s="20"/>
      <c r="C70" s="74">
        <f t="shared" si="6"/>
        <v>33</v>
      </c>
      <c r="D70" s="23">
        <v>13</v>
      </c>
      <c r="E70" s="23">
        <v>8</v>
      </c>
      <c r="F70" s="23"/>
      <c r="G70" s="23">
        <v>12</v>
      </c>
    </row>
    <row r="71" spans="1:7" ht="16.899999999999999" customHeight="1" x14ac:dyDescent="0.25">
      <c r="A71" s="42" t="s">
        <v>58</v>
      </c>
      <c r="B71" s="44"/>
      <c r="C71" s="43">
        <f t="shared" si="6"/>
        <v>0</v>
      </c>
      <c r="D71" s="43"/>
      <c r="E71" s="43"/>
      <c r="F71" s="43"/>
      <c r="G71" s="43"/>
    </row>
    <row r="72" spans="1:7" ht="16.899999999999999" customHeight="1" x14ac:dyDescent="0.25">
      <c r="A72" s="29" t="s">
        <v>47</v>
      </c>
      <c r="B72" s="20"/>
      <c r="C72" s="74">
        <f t="shared" si="6"/>
        <v>0</v>
      </c>
      <c r="D72" s="23"/>
      <c r="E72" s="23"/>
      <c r="F72" s="23"/>
      <c r="G72" s="23"/>
    </row>
    <row r="73" spans="1:7" x14ac:dyDescent="0.25">
      <c r="A73" s="29" t="s">
        <v>48</v>
      </c>
      <c r="B73" s="20"/>
      <c r="C73" s="74">
        <f t="shared" si="6"/>
        <v>0</v>
      </c>
      <c r="D73" s="23"/>
      <c r="E73" s="23"/>
      <c r="F73" s="23"/>
      <c r="G73" s="23"/>
    </row>
    <row r="74" spans="1:7" x14ac:dyDescent="0.25">
      <c r="A74" s="42" t="s">
        <v>62</v>
      </c>
      <c r="B74" s="44"/>
      <c r="C74" s="43">
        <f t="shared" si="6"/>
        <v>9.6000000000000014</v>
      </c>
      <c r="D74" s="43">
        <v>6.9</v>
      </c>
      <c r="E74" s="43">
        <v>0.7</v>
      </c>
      <c r="F74" s="43"/>
      <c r="G74" s="43">
        <v>2</v>
      </c>
    </row>
    <row r="75" spans="1:7" ht="16.5" customHeight="1" x14ac:dyDescent="0.25">
      <c r="A75" s="53" t="s">
        <v>79</v>
      </c>
      <c r="B75" s="50" t="s">
        <v>65</v>
      </c>
      <c r="C75" s="51">
        <f>C76+C77+C78</f>
        <v>422.5</v>
      </c>
      <c r="D75" s="51">
        <f>D76+D77+D78</f>
        <v>372.5</v>
      </c>
      <c r="E75" s="51">
        <f>E76+E77+E78</f>
        <v>0</v>
      </c>
      <c r="F75" s="51">
        <f>F76+F77+F78</f>
        <v>50</v>
      </c>
      <c r="G75" s="51">
        <f>G76+G77+G78</f>
        <v>0</v>
      </c>
    </row>
    <row r="76" spans="1:7" ht="30.75" customHeight="1" x14ac:dyDescent="0.25">
      <c r="A76" s="29" t="s">
        <v>66</v>
      </c>
      <c r="B76" s="20" t="s">
        <v>67</v>
      </c>
      <c r="C76" s="23">
        <f>D76+E76+F76+G76</f>
        <v>422.5</v>
      </c>
      <c r="D76" s="23">
        <v>372.5</v>
      </c>
      <c r="E76" s="23"/>
      <c r="F76" s="23">
        <v>50</v>
      </c>
      <c r="G76" s="23"/>
    </row>
    <row r="77" spans="1:7" x14ac:dyDescent="0.25">
      <c r="A77" s="29" t="s">
        <v>68</v>
      </c>
      <c r="B77" s="20" t="s">
        <v>70</v>
      </c>
      <c r="C77" s="23">
        <f>D77+E77+F77+G77</f>
        <v>0</v>
      </c>
      <c r="D77" s="23"/>
      <c r="E77" s="23"/>
      <c r="F77" s="23"/>
      <c r="G77" s="23"/>
    </row>
    <row r="78" spans="1:7" ht="14.45" customHeight="1" x14ac:dyDescent="0.25">
      <c r="A78" s="29" t="s">
        <v>69</v>
      </c>
      <c r="B78" s="20" t="s">
        <v>71</v>
      </c>
      <c r="C78" s="23">
        <f>D78+E78+F78+G78</f>
        <v>0</v>
      </c>
      <c r="D78" s="23">
        <v>0</v>
      </c>
      <c r="E78" s="23">
        <v>0</v>
      </c>
      <c r="F78" s="23"/>
      <c r="G78" s="23"/>
    </row>
    <row r="79" spans="1:7" x14ac:dyDescent="0.25">
      <c r="A79" s="54" t="s">
        <v>80</v>
      </c>
      <c r="B79" s="48" t="s">
        <v>72</v>
      </c>
      <c r="C79" s="49">
        <f>C80+C81+C82</f>
        <v>1354.4</v>
      </c>
      <c r="D79" s="49">
        <f>D80+D81+D82</f>
        <v>427.8</v>
      </c>
      <c r="E79" s="49">
        <f>E80+E81+E82</f>
        <v>866.6</v>
      </c>
      <c r="F79" s="49">
        <f>F80+F81+F82</f>
        <v>30</v>
      </c>
      <c r="G79" s="49">
        <f>G80+G81+G82</f>
        <v>30</v>
      </c>
    </row>
    <row r="80" spans="1:7" ht="13.9" customHeight="1" x14ac:dyDescent="0.25">
      <c r="A80" s="29" t="s">
        <v>35</v>
      </c>
      <c r="B80" s="20" t="s">
        <v>73</v>
      </c>
      <c r="C80" s="23">
        <f>D80+E80+F80+G80</f>
        <v>0</v>
      </c>
      <c r="D80" s="23"/>
      <c r="E80" s="23"/>
      <c r="F80" s="23"/>
      <c r="G80" s="23"/>
    </row>
    <row r="81" spans="1:7" ht="15" customHeight="1" x14ac:dyDescent="0.25">
      <c r="A81" s="29" t="s">
        <v>74</v>
      </c>
      <c r="B81" s="20" t="s">
        <v>75</v>
      </c>
      <c r="C81" s="23">
        <f>D81+E81+F81+G81</f>
        <v>420.5</v>
      </c>
      <c r="D81" s="23">
        <v>369.1</v>
      </c>
      <c r="E81" s="23">
        <v>51.4</v>
      </c>
      <c r="F81" s="23"/>
      <c r="G81" s="23"/>
    </row>
    <row r="82" spans="1:7" ht="15" customHeight="1" x14ac:dyDescent="0.25">
      <c r="A82" s="29" t="s">
        <v>76</v>
      </c>
      <c r="B82" s="20" t="s">
        <v>77</v>
      </c>
      <c r="C82" s="23">
        <f>D82+E82+F82+G82</f>
        <v>933.90000000000009</v>
      </c>
      <c r="D82" s="23">
        <v>58.7</v>
      </c>
      <c r="E82" s="23">
        <f>50+765.2</f>
        <v>815.2</v>
      </c>
      <c r="F82" s="23">
        <v>30</v>
      </c>
      <c r="G82" s="23">
        <v>30</v>
      </c>
    </row>
    <row r="83" spans="1:7" ht="24.75" customHeight="1" x14ac:dyDescent="0.25">
      <c r="A83" s="69" t="s">
        <v>103</v>
      </c>
      <c r="B83" s="70" t="s">
        <v>104</v>
      </c>
      <c r="C83" s="71">
        <f>D83+E83+F83+G83</f>
        <v>243.4</v>
      </c>
      <c r="D83" s="71">
        <v>141.80000000000001</v>
      </c>
      <c r="E83" s="71">
        <v>101.6</v>
      </c>
      <c r="F83" s="71"/>
      <c r="G83" s="71"/>
    </row>
    <row r="84" spans="1:7" x14ac:dyDescent="0.25">
      <c r="A84" s="28" t="s">
        <v>105</v>
      </c>
      <c r="B84" s="15">
        <v>6000</v>
      </c>
      <c r="C84" s="27" t="s">
        <v>18</v>
      </c>
      <c r="D84" s="27" t="s">
        <v>19</v>
      </c>
      <c r="E84" s="27" t="s">
        <v>20</v>
      </c>
      <c r="F84" s="27" t="s">
        <v>21</v>
      </c>
      <c r="G84" s="27" t="s">
        <v>22</v>
      </c>
    </row>
    <row r="85" spans="1:7" x14ac:dyDescent="0.25">
      <c r="A85" s="5" t="s">
        <v>23</v>
      </c>
      <c r="B85" s="14">
        <v>6100</v>
      </c>
      <c r="C85" s="25">
        <v>126.5</v>
      </c>
      <c r="D85" s="25">
        <v>126.5</v>
      </c>
      <c r="E85" s="25">
        <v>126.5</v>
      </c>
      <c r="F85" s="25">
        <v>126.5</v>
      </c>
      <c r="G85" s="25">
        <v>126.5</v>
      </c>
    </row>
    <row r="86" spans="1:7" x14ac:dyDescent="0.25">
      <c r="A86" s="5" t="s">
        <v>28</v>
      </c>
      <c r="B86" s="14">
        <v>6200</v>
      </c>
      <c r="C86" s="25"/>
      <c r="D86" s="25"/>
      <c r="E86" s="23"/>
      <c r="F86" s="23"/>
      <c r="G86" s="24">
        <v>0</v>
      </c>
    </row>
    <row r="87" spans="1:7" ht="24.75" x14ac:dyDescent="0.25">
      <c r="A87" s="5" t="s">
        <v>29</v>
      </c>
      <c r="B87" s="14">
        <v>6300</v>
      </c>
      <c r="C87" s="25"/>
      <c r="D87" s="25"/>
      <c r="E87" s="23"/>
      <c r="F87" s="23"/>
      <c r="G87" s="24"/>
    </row>
    <row r="88" spans="1:7" x14ac:dyDescent="0.25">
      <c r="A88" s="2"/>
    </row>
    <row r="89" spans="1:7" ht="17.25" customHeight="1" x14ac:dyDescent="0.25">
      <c r="A89" s="7" t="s">
        <v>106</v>
      </c>
      <c r="B89" s="16" t="s">
        <v>85</v>
      </c>
      <c r="C89" s="17"/>
      <c r="D89" s="17"/>
      <c r="E89" s="59" t="s">
        <v>101</v>
      </c>
      <c r="F89" s="17"/>
      <c r="G89" s="18"/>
    </row>
    <row r="90" spans="1:7" ht="17.25" customHeight="1" x14ac:dyDescent="0.25">
      <c r="A90" s="7"/>
      <c r="B90" s="55" t="s">
        <v>86</v>
      </c>
      <c r="C90" s="56"/>
      <c r="D90" s="56"/>
      <c r="E90" s="56" t="s">
        <v>87</v>
      </c>
      <c r="F90" s="56"/>
      <c r="G90" s="57"/>
    </row>
    <row r="91" spans="1:7" ht="15.75" x14ac:dyDescent="0.25">
      <c r="A91" s="7"/>
      <c r="B91" s="16"/>
      <c r="C91" s="17"/>
      <c r="D91" s="17"/>
      <c r="E91" s="17"/>
      <c r="F91" s="17"/>
      <c r="G91" s="18"/>
    </row>
    <row r="92" spans="1:7" ht="31.5" x14ac:dyDescent="0.25">
      <c r="A92" s="8" t="s">
        <v>27</v>
      </c>
      <c r="B92" s="16" t="s">
        <v>85</v>
      </c>
      <c r="C92" s="17"/>
      <c r="D92" s="17"/>
      <c r="E92" s="17" t="s">
        <v>97</v>
      </c>
      <c r="F92" s="17"/>
      <c r="G92" s="18"/>
    </row>
    <row r="93" spans="1:7" ht="15.75" x14ac:dyDescent="0.25">
      <c r="A93" s="8"/>
      <c r="B93" s="55" t="s">
        <v>86</v>
      </c>
      <c r="C93" s="56"/>
      <c r="D93" s="56"/>
      <c r="E93" s="56" t="s">
        <v>87</v>
      </c>
      <c r="F93" s="56"/>
      <c r="G93" s="57"/>
    </row>
    <row r="94" spans="1:7" ht="15.75" x14ac:dyDescent="0.25">
      <c r="A94" s="8"/>
      <c r="B94" s="19"/>
      <c r="C94" s="17"/>
      <c r="D94" s="17"/>
      <c r="E94" s="17"/>
      <c r="F94" s="16"/>
      <c r="G94" s="18"/>
    </row>
    <row r="95" spans="1:7" x14ac:dyDescent="0.25">
      <c r="A95" s="9" t="s">
        <v>24</v>
      </c>
      <c r="C95" s="18"/>
      <c r="D95" s="18"/>
      <c r="E95" s="18"/>
      <c r="F95" s="18"/>
      <c r="G95" s="18"/>
    </row>
    <row r="96" spans="1:7" ht="18.75" x14ac:dyDescent="0.3">
      <c r="A96" s="3"/>
      <c r="C96" s="18"/>
      <c r="D96" s="18"/>
      <c r="E96" s="18"/>
      <c r="F96" s="18"/>
      <c r="G96" s="18"/>
    </row>
    <row r="97" spans="3:7" x14ac:dyDescent="0.25">
      <c r="C97" s="18"/>
      <c r="D97" s="18"/>
      <c r="E97" s="18"/>
      <c r="F97" s="18"/>
      <c r="G97" s="18"/>
    </row>
  </sheetData>
  <mergeCells count="25">
    <mergeCell ref="B16:D16"/>
    <mergeCell ref="E16:F16"/>
    <mergeCell ref="D2:G2"/>
    <mergeCell ref="D3:G3"/>
    <mergeCell ref="D4:G4"/>
    <mergeCell ref="A11:G11"/>
    <mergeCell ref="A12:G12"/>
    <mergeCell ref="A14:A15"/>
    <mergeCell ref="B14:D15"/>
    <mergeCell ref="E14:F14"/>
    <mergeCell ref="G14:G15"/>
    <mergeCell ref="E15:F15"/>
    <mergeCell ref="B17:D17"/>
    <mergeCell ref="E17:F17"/>
    <mergeCell ref="B18:D18"/>
    <mergeCell ref="E18:F18"/>
    <mergeCell ref="B19:D19"/>
    <mergeCell ref="E19:F19"/>
    <mergeCell ref="B20:D20"/>
    <mergeCell ref="E20:F20"/>
    <mergeCell ref="B21:D21"/>
    <mergeCell ref="E21:F21"/>
    <mergeCell ref="B24:B25"/>
    <mergeCell ref="C24:C25"/>
    <mergeCell ref="D24:G24"/>
  </mergeCells>
  <pageMargins left="0.35433070866141736" right="0.19685039370078741" top="0.19685039370078741" bottom="0.23622047244094491" header="0.31496062992125984" footer="0.31496062992125984"/>
  <pageSetup paperSize="9" scale="95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9" sqref="K1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сесія</vt:lpstr>
      <vt:lpstr>Лист1</vt:lpstr>
      <vt:lpstr>сесія!Область_печати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2019-04-08T06:15:55Z</cp:lastPrinted>
  <dcterms:created xsi:type="dcterms:W3CDTF">2006-09-28T05:33:49Z</dcterms:created>
  <dcterms:modified xsi:type="dcterms:W3CDTF">2025-07-17T12:30:56Z</dcterms:modified>
</cp:coreProperties>
</file>