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00ED1FC5-1E8F-4467-A1B3-7B28E29D0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віт" sheetId="5" r:id="rId1"/>
    <sheet name="Лист1" sheetId="6" r:id="rId2"/>
  </sheets>
  <definedNames>
    <definedName name="_xlnm.Print_Area" localSheetId="0">Звіт!$A$1:$G$106</definedName>
  </definedNames>
  <calcPr calcId="181029"/>
</workbook>
</file>

<file path=xl/calcChain.xml><?xml version="1.0" encoding="utf-8"?>
<calcChain xmlns="http://schemas.openxmlformats.org/spreadsheetml/2006/main">
  <c r="D97" i="5" l="1"/>
  <c r="D44" i="5"/>
  <c r="D52" i="5"/>
  <c r="D56" i="5"/>
  <c r="D72" i="5"/>
  <c r="D74" i="5" l="1"/>
  <c r="E74" i="5"/>
  <c r="F74" i="5"/>
  <c r="G74" i="5"/>
  <c r="D33" i="5"/>
  <c r="G50" i="5"/>
  <c r="C39" i="5"/>
  <c r="D40" i="5"/>
  <c r="C66" i="5"/>
  <c r="G82" i="5"/>
  <c r="G60" i="5"/>
  <c r="G56" i="5"/>
  <c r="C41" i="5"/>
  <c r="G40" i="5"/>
  <c r="C38" i="5"/>
  <c r="C36" i="5"/>
  <c r="E33" i="5"/>
  <c r="F33" i="5"/>
  <c r="G33" i="5"/>
  <c r="C35" i="5" l="1"/>
  <c r="C33" i="5"/>
  <c r="D32" i="5"/>
  <c r="C77" i="5"/>
  <c r="C76" i="5"/>
  <c r="C75" i="5"/>
  <c r="C54" i="5" l="1"/>
  <c r="C37" i="5"/>
  <c r="C45" i="5" l="1"/>
  <c r="F94" i="5" l="1"/>
  <c r="C42" i="5" l="1"/>
  <c r="E40" i="5" l="1"/>
  <c r="F40" i="5"/>
  <c r="C43" i="5" l="1"/>
  <c r="G94" i="5" l="1"/>
  <c r="D94" i="5"/>
  <c r="E94" i="5"/>
  <c r="C94" i="5" l="1"/>
  <c r="H13" i="6" l="1"/>
  <c r="H12" i="6"/>
  <c r="C81" i="5" l="1"/>
  <c r="C80" i="5" l="1"/>
  <c r="C87" i="5" l="1"/>
  <c r="F86" i="5"/>
  <c r="E86" i="5"/>
  <c r="D86" i="5"/>
  <c r="C85" i="5"/>
  <c r="C84" i="5"/>
  <c r="C83" i="5"/>
  <c r="F82" i="5"/>
  <c r="E82" i="5"/>
  <c r="D82" i="5"/>
  <c r="G78" i="5"/>
  <c r="F78" i="5"/>
  <c r="E78" i="5"/>
  <c r="D78" i="5"/>
  <c r="C78" i="5"/>
  <c r="C73" i="5"/>
  <c r="C72" i="5"/>
  <c r="C71" i="5"/>
  <c r="C70" i="5"/>
  <c r="C69" i="5"/>
  <c r="G68" i="5"/>
  <c r="F68" i="5"/>
  <c r="E68" i="5"/>
  <c r="D68" i="5"/>
  <c r="C67" i="5"/>
  <c r="G65" i="5"/>
  <c r="F65" i="5"/>
  <c r="E65" i="5"/>
  <c r="D65" i="5"/>
  <c r="C63" i="5"/>
  <c r="C62" i="5"/>
  <c r="C61" i="5"/>
  <c r="F60" i="5"/>
  <c r="E60" i="5"/>
  <c r="D60" i="5"/>
  <c r="C59" i="5"/>
  <c r="C58" i="5"/>
  <c r="C57" i="5"/>
  <c r="F56" i="5"/>
  <c r="E56" i="5"/>
  <c r="C55" i="5"/>
  <c r="C53" i="5"/>
  <c r="C52" i="5"/>
  <c r="C51" i="5"/>
  <c r="F50" i="5"/>
  <c r="E50" i="5"/>
  <c r="D50" i="5"/>
  <c r="C49" i="5"/>
  <c r="C48" i="5"/>
  <c r="G47" i="5"/>
  <c r="G46" i="5" s="1"/>
  <c r="F47" i="5"/>
  <c r="E47" i="5"/>
  <c r="D47" i="5"/>
  <c r="C44" i="5"/>
  <c r="C40" i="5" s="1"/>
  <c r="C32" i="5" s="1"/>
  <c r="G32" i="5"/>
  <c r="G5" i="6" s="1"/>
  <c r="C34" i="5"/>
  <c r="F46" i="5" l="1"/>
  <c r="F8" i="6" s="1"/>
  <c r="E64" i="5"/>
  <c r="E46" i="5"/>
  <c r="D64" i="5"/>
  <c r="D46" i="5"/>
  <c r="G64" i="5"/>
  <c r="C60" i="5"/>
  <c r="C56" i="5"/>
  <c r="F64" i="5"/>
  <c r="C50" i="5"/>
  <c r="C82" i="5"/>
  <c r="G8" i="6"/>
  <c r="C47" i="5"/>
  <c r="C68" i="5"/>
  <c r="C86" i="5"/>
  <c r="E32" i="5"/>
  <c r="C65" i="5"/>
  <c r="D5" i="6"/>
  <c r="F32" i="5"/>
  <c r="F5" i="6" s="1"/>
  <c r="C74" i="5"/>
  <c r="E8" i="6" l="1"/>
  <c r="E5" i="6"/>
  <c r="C46" i="5"/>
  <c r="J96" i="5" s="1"/>
  <c r="J94" i="5" s="1"/>
  <c r="C64" i="5"/>
  <c r="D8" i="6"/>
  <c r="D11" i="6" s="1"/>
  <c r="E11" i="6" l="1"/>
  <c r="E13" i="6" s="1"/>
  <c r="F11" i="6"/>
  <c r="F12" i="6" s="1"/>
  <c r="G11" i="6"/>
  <c r="G12" i="6" s="1"/>
  <c r="D12" i="6"/>
  <c r="D13" i="6"/>
  <c r="E12" i="6" l="1"/>
  <c r="F13" i="6"/>
  <c r="G13" i="6"/>
</calcChain>
</file>

<file path=xl/sharedStrings.xml><?xml version="1.0" encoding="utf-8"?>
<sst xmlns="http://schemas.openxmlformats.org/spreadsheetml/2006/main" count="157" uniqueCount="136">
  <si>
    <t xml:space="preserve">Підприємство    </t>
  </si>
  <si>
    <t>Коди</t>
  </si>
  <si>
    <t>Орган управління</t>
  </si>
  <si>
    <t>За ЕДРПОУ</t>
  </si>
  <si>
    <t xml:space="preserve">Галузь   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</si>
  <si>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</si>
  <si>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</si>
  <si>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</si>
  <si>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</si>
  <si>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одиниця виміру: тис. гривень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</si>
  <si>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</si>
  <si>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</si>
  <si>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</si>
  <si>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</si>
  <si>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</si>
  <si>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</si>
  <si>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</si>
  <si>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</si>
  <si>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</si>
  <si>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</si>
  <si>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</si>
  <si>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</si>
  <si>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</si>
  <si>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</si>
  <si>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М. П.</t>
  </si>
  <si>
    <t>За СПОДУ</t>
  </si>
  <si>
    <t xml:space="preserve">Головний бухгалтер </t>
  </si>
  <si>
    <t>Податкова заборгованість</t>
  </si>
  <si>
    <t>Заборгованість перед працівниками за заробітною платою</t>
  </si>
  <si>
    <t xml:space="preserve">Вид економічної діяльності  </t>
  </si>
  <si>
    <t xml:space="preserve">Дохід  (виручка) від реалізації продукції (товарів, робіт, послуг) ,  в т.ч. : </t>
  </si>
  <si>
    <t xml:space="preserve">Інші доходи, в т.ч. : </t>
  </si>
  <si>
    <t>- оплата послуг за програмою медичних гарантій (НСЗУ)</t>
  </si>
  <si>
    <t xml:space="preserve">- кошти місцевих бюджетів </t>
  </si>
  <si>
    <t>- дохід від реалізації необоротних активів</t>
  </si>
  <si>
    <t xml:space="preserve">- благодійні надходження </t>
  </si>
  <si>
    <t xml:space="preserve">- інші надходження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</si>
  <si>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</si>
  <si>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</si>
  <si>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</si>
  <si>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>- предмети, матеріали, обладнання та інвентар</t>
  </si>
  <si>
    <t>- медикаменти та перев"язувальні матеріали</t>
  </si>
  <si>
    <t>- продукти харчування</t>
  </si>
  <si>
    <t>- оплата водопостачання та водовідведення</t>
  </si>
  <si>
    <t xml:space="preserve">- оплата електроенергії </t>
  </si>
  <si>
    <t>- оплата інших енергоносіїв</t>
  </si>
  <si>
    <t>- виплата пенсій і допомоги</t>
  </si>
  <si>
    <t>- інші виплати населенню</t>
  </si>
  <si>
    <t xml:space="preserve">Матеріальні завтрати </t>
  </si>
  <si>
    <t>2220</t>
  </si>
  <si>
    <t>2230</t>
  </si>
  <si>
    <t>Видатки на відрядження</t>
  </si>
  <si>
    <t>Оплата послуг (крім комунальних)</t>
  </si>
  <si>
    <t>Оплата комунальних послуг та енергоносіїв</t>
  </si>
  <si>
    <t>2510</t>
  </si>
  <si>
    <t>2520</t>
  </si>
  <si>
    <t>2530</t>
  </si>
  <si>
    <t xml:space="preserve">Соціальне забезпечення </t>
  </si>
  <si>
    <t>2600</t>
  </si>
  <si>
    <t>2610</t>
  </si>
  <si>
    <t>2620</t>
  </si>
  <si>
    <t xml:space="preserve">Інші поточні видатки </t>
  </si>
  <si>
    <t>2700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</si>
  <si>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</si>
  <si>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</si>
  <si>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</si>
  <si>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</si>
  <si>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-реконструкція та реставрація інших об"єктів</t>
  </si>
  <si>
    <t>3110</t>
  </si>
  <si>
    <t>3120</t>
  </si>
  <si>
    <t>4000</t>
  </si>
  <si>
    <t>4100</t>
  </si>
  <si>
    <t xml:space="preserve">- благодійні видатки </t>
  </si>
  <si>
    <t>4200</t>
  </si>
  <si>
    <t xml:space="preserve">- інші видатки </t>
  </si>
  <si>
    <t>4300</t>
  </si>
  <si>
    <t>5. Додаткова інформація</t>
  </si>
  <si>
    <t xml:space="preserve">Звіт про виконання фінансового плану </t>
  </si>
  <si>
    <t xml:space="preserve">1. Профінансовані доходи </t>
  </si>
  <si>
    <t>2. Поточні видатки (касові)</t>
  </si>
  <si>
    <t>Поточні видатки , в т.ч. адміністративні видатки (касові)</t>
  </si>
  <si>
    <t>3. Капітальні видатки (касові)</t>
  </si>
  <si>
    <t>4. Інші видатки (касові)</t>
  </si>
  <si>
    <t xml:space="preserve">до Порядку складання, затвердження та </t>
  </si>
  <si>
    <t>контролю виконання фінансового плану</t>
  </si>
  <si>
    <t xml:space="preserve">комунального підприємства </t>
  </si>
  <si>
    <t xml:space="preserve"> </t>
  </si>
  <si>
    <t>___________</t>
  </si>
  <si>
    <t>(підпис)</t>
  </si>
  <si>
    <t>(ініціали, прізвище)</t>
  </si>
  <si>
    <t xml:space="preserve">Управління соціального захисту та охорони здоров"я  Новоукраїнської міської ради Кіровоградської області </t>
  </si>
  <si>
    <t xml:space="preserve">Охорона здоров"я </t>
  </si>
  <si>
    <t>43962014</t>
  </si>
  <si>
    <t xml:space="preserve">Діяльність лікарняних закладів </t>
  </si>
  <si>
    <t>86.10</t>
  </si>
  <si>
    <t>27100, Кіровоградська область, м.Новоукраїнка, пров.Лікарняний,1</t>
  </si>
  <si>
    <t>21493, 21480</t>
  </si>
  <si>
    <t xml:space="preserve">за ЕДРПОУ </t>
  </si>
  <si>
    <t>- залучений залишок коштів минулого року</t>
  </si>
  <si>
    <t xml:space="preserve">Залишок коштів на кінець періоду </t>
  </si>
  <si>
    <t xml:space="preserve">в т.ч.кошти НСЗУ </t>
  </si>
  <si>
    <t xml:space="preserve">в т.ч.кошти місцевих  бюджетів </t>
  </si>
  <si>
    <t>"ЗАТВЕРДЖЕНО"</t>
  </si>
  <si>
    <t xml:space="preserve">Рішенням сесії </t>
  </si>
  <si>
    <t>Проект</t>
  </si>
  <si>
    <t>Попередній</t>
  </si>
  <si>
    <t xml:space="preserve">Уточнений </t>
  </si>
  <si>
    <t xml:space="preserve"> Додаток 1</t>
  </si>
  <si>
    <t>Зміни</t>
  </si>
  <si>
    <t>зробити позначку "Х"</t>
  </si>
  <si>
    <t>1 кв</t>
  </si>
  <si>
    <t>2 кв</t>
  </si>
  <si>
    <t>3 кв</t>
  </si>
  <si>
    <t>4 кв</t>
  </si>
  <si>
    <t>видатки</t>
  </si>
  <si>
    <t>дохід</t>
  </si>
  <si>
    <t>зал.коши</t>
  </si>
  <si>
    <t>- дохід від платних послуг</t>
  </si>
  <si>
    <t>-дохід від аренди</t>
  </si>
  <si>
    <t>в т.ч. власні надходження</t>
  </si>
  <si>
    <t>в т.ч. залишок майнової допомоги наданої благодійно</t>
  </si>
  <si>
    <t xml:space="preserve">Комунальне некомерційне підприємство "Новоукраїнська міська лікарня" Новоукраїнської міської ради </t>
  </si>
  <si>
    <t>від"_____"________________202__р.</t>
  </si>
  <si>
    <t>- кошти бюджету розвитку</t>
  </si>
  <si>
    <t>-централізоване постачання</t>
  </si>
  <si>
    <t>в т.ч. субвенція з місцевого бюджету</t>
  </si>
  <si>
    <t>- залучений залишок майнової допомоги наданої благодійно та централізовано</t>
  </si>
  <si>
    <t>- кошти спееціального фонду</t>
  </si>
  <si>
    <t xml:space="preserve">Новоукраїнської міської ради № </t>
  </si>
  <si>
    <t>С.С. Негра</t>
  </si>
  <si>
    <t>Гинькут Петро Васильович</t>
  </si>
  <si>
    <t>Х</t>
  </si>
  <si>
    <t>В.о. директора</t>
  </si>
  <si>
    <t>П.В. Гинькут</t>
  </si>
  <si>
    <r>
      <t>Залишок коштів на 01.01.2025 р.</t>
    </r>
    <r>
      <rPr>
        <b/>
        <sz val="9"/>
        <color indexed="8"/>
        <rFont val="Times New Roman"/>
        <family val="1"/>
        <charset val="204"/>
      </rPr>
      <t>-34770,6 тис.грн.</t>
    </r>
    <r>
      <rPr>
        <sz val="9"/>
        <color indexed="8"/>
        <rFont val="Times New Roman"/>
        <family val="1"/>
        <charset val="204"/>
      </rPr>
      <t xml:space="preserve"> в т.ч.  кошти НСЗУ-31839,6тис. грн.,  власні надходження-2931,0тис. грн..              Залишок майнової допомоги наданої благодійно, централізовано</t>
    </r>
    <r>
      <rPr>
        <b/>
        <sz val="9"/>
        <color indexed="8"/>
        <rFont val="Times New Roman"/>
        <family val="1"/>
        <charset val="204"/>
      </rPr>
      <t>-8421,5тис. грн..</t>
    </r>
  </si>
  <si>
    <t>за 1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</si>
</sst>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9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F8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0" xfId="0" applyFont="1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49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justify"/>
    </xf>
    <xf numFmtId="0" fontId="1" fillId="2" borderId="0" xfId="0" applyFont="1" applyFill="1"/>
    <xf numFmtId="49" fontId="8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49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49" fontId="3" fillId="7" borderId="1" xfId="0" applyNumberFormat="1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164" fontId="9" fillId="7" borderId="1" xfId="0" applyNumberFormat="1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49" fontId="10" fillId="6" borderId="1" xfId="0" applyNumberFormat="1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wrapText="1"/>
    </xf>
    <xf numFmtId="164" fontId="10" fillId="6" borderId="1" xfId="0" applyNumberFormat="1" applyFont="1" applyFill="1" applyBorder="1" applyAlignment="1">
      <alignment horizontal="center" wrapText="1"/>
    </xf>
    <xf numFmtId="49" fontId="11" fillId="6" borderId="1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164" fontId="9" fillId="8" borderId="1" xfId="0" applyNumberFormat="1" applyFont="1" applyFill="1" applyBorder="1" applyAlignment="1">
      <alignment horizontal="center" wrapText="1"/>
    </xf>
    <xf numFmtId="49" fontId="9" fillId="9" borderId="1" xfId="0" applyNumberFormat="1" applyFont="1" applyFill="1" applyBorder="1" applyAlignment="1">
      <alignment horizontal="center" wrapText="1"/>
    </xf>
    <xf numFmtId="164" fontId="3" fillId="9" borderId="1" xfId="0" applyNumberFormat="1" applyFont="1" applyFill="1" applyBorder="1" applyAlignment="1">
      <alignment horizontal="center" wrapText="1"/>
    </xf>
    <xf numFmtId="49" fontId="9" fillId="10" borderId="1" xfId="0" applyNumberFormat="1" applyFont="1" applyFill="1" applyBorder="1" applyAlignment="1">
      <alignment horizontal="center" wrapText="1"/>
    </xf>
    <xf numFmtId="164" fontId="9" fillId="10" borderId="1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wrapText="1"/>
    </xf>
    <xf numFmtId="49" fontId="3" fillId="10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justify"/>
    </xf>
    <xf numFmtId="0" fontId="4" fillId="2" borderId="0" xfId="0" applyFont="1" applyFill="1"/>
    <xf numFmtId="0" fontId="13" fillId="2" borderId="0" xfId="0" applyFont="1" applyFill="1"/>
    <xf numFmtId="0" fontId="15" fillId="2" borderId="0" xfId="0" applyFont="1" applyFill="1"/>
    <xf numFmtId="164" fontId="4" fillId="2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indent="15"/>
    </xf>
    <xf numFmtId="0" fontId="18" fillId="2" borderId="0" xfId="0" applyFont="1" applyFill="1"/>
    <xf numFmtId="0" fontId="16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7" fillId="2" borderId="0" xfId="0" applyFont="1" applyFill="1"/>
    <xf numFmtId="0" fontId="16" fillId="2" borderId="0" xfId="0" applyFont="1" applyFill="1"/>
    <xf numFmtId="0" fontId="6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3" fillId="3" borderId="1" xfId="0" applyNumberFormat="1" applyFont="1" applyFill="1" applyBorder="1" applyAlignment="1">
      <alignment horizontal="center" wrapText="1"/>
    </xf>
    <xf numFmtId="164" fontId="0" fillId="2" borderId="0" xfId="0" applyNumberFormat="1" applyFill="1"/>
    <xf numFmtId="164" fontId="4" fillId="0" borderId="1" xfId="0" applyNumberFormat="1" applyFont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4" fontId="19" fillId="6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0" fillId="12" borderId="0" xfId="0" applyNumberFormat="1" applyFill="1"/>
    <xf numFmtId="0" fontId="4" fillId="0" borderId="1" xfId="0" applyFont="1" applyBorder="1" applyAlignment="1">
      <alignment horizontal="left" wrapText="1"/>
    </xf>
    <xf numFmtId="164" fontId="4" fillId="0" borderId="14" xfId="0" applyNumberFormat="1" applyFont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7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6"/>
  <sheetViews>
    <sheetView showZeros="0" tabSelected="1" view="pageBreakPreview" topLeftCell="A59" zoomScaleNormal="100" zoomScaleSheetLayoutView="100" workbookViewId="0">
      <selection activeCell="G77" sqref="G77"/>
    </sheetView>
  </sheetViews>
  <sheetFormatPr defaultRowHeight="15" x14ac:dyDescent="0.25"/>
  <cols>
    <col min="1" max="1" width="35" customWidth="1"/>
    <col min="2" max="2" width="13.42578125" style="9" customWidth="1"/>
    <col min="3" max="3" width="10.7109375" style="9" customWidth="1"/>
    <col min="4" max="4" width="9.7109375" style="9" customWidth="1"/>
    <col min="5" max="5" width="8.28515625" style="9" customWidth="1"/>
    <col min="6" max="6" width="8.85546875" style="9" customWidth="1"/>
    <col min="7" max="7" width="8.7109375" style="9" customWidth="1"/>
    <col min="8" max="8" width="10.42578125" customWidth="1"/>
    <col min="9" max="9" width="2.7109375" customWidth="1"/>
  </cols>
  <sheetData>
    <row r="1" spans="1:13" x14ac:dyDescent="0.25">
      <c r="D1" s="66"/>
      <c r="E1" s="71" t="s">
        <v>107</v>
      </c>
      <c r="F1" s="71"/>
      <c r="G1" s="71"/>
    </row>
    <row r="2" spans="1:13" ht="11.25" customHeight="1" x14ac:dyDescent="0.25">
      <c r="D2" s="115" t="s">
        <v>83</v>
      </c>
      <c r="E2" s="115"/>
      <c r="F2" s="115"/>
      <c r="G2" s="115"/>
    </row>
    <row r="3" spans="1:13" ht="11.25" customHeight="1" x14ac:dyDescent="0.25">
      <c r="D3" s="116" t="s">
        <v>84</v>
      </c>
      <c r="E3" s="116"/>
      <c r="F3" s="116"/>
      <c r="G3" s="116"/>
    </row>
    <row r="4" spans="1:13" ht="11.25" customHeight="1" x14ac:dyDescent="0.25">
      <c r="D4" s="116" t="s">
        <v>85</v>
      </c>
      <c r="E4" s="116"/>
      <c r="F4" s="116"/>
      <c r="G4" s="116"/>
    </row>
    <row r="5" spans="1:13" ht="18.75" customHeight="1" x14ac:dyDescent="0.25">
      <c r="A5" s="62"/>
      <c r="D5" s="9" t="s">
        <v>102</v>
      </c>
      <c r="E5" s="72"/>
      <c r="F5" s="72"/>
      <c r="G5" s="72"/>
    </row>
    <row r="6" spans="1:13" ht="12.75" customHeight="1" x14ac:dyDescent="0.25">
      <c r="A6" s="63"/>
      <c r="D6" s="117" t="s">
        <v>103</v>
      </c>
      <c r="E6" s="117"/>
      <c r="F6" s="117"/>
      <c r="G6" s="117"/>
    </row>
    <row r="7" spans="1:13" ht="12.75" customHeight="1" x14ac:dyDescent="0.25">
      <c r="A7" s="64"/>
      <c r="D7" s="67" t="s">
        <v>128</v>
      </c>
      <c r="E7" s="67"/>
      <c r="F7" s="67"/>
      <c r="G7" s="67"/>
    </row>
    <row r="8" spans="1:13" ht="18.75" customHeight="1" x14ac:dyDescent="0.25">
      <c r="A8" s="64"/>
      <c r="D8" s="68" t="s">
        <v>122</v>
      </c>
      <c r="E8" s="68"/>
      <c r="F8" s="68"/>
      <c r="G8" s="68"/>
    </row>
    <row r="9" spans="1:13" ht="9" customHeight="1" x14ac:dyDescent="0.25">
      <c r="A9" s="64"/>
      <c r="D9" s="68"/>
      <c r="E9" s="68"/>
      <c r="F9" s="68"/>
      <c r="G9" s="68"/>
    </row>
    <row r="10" spans="1:13" ht="19.899999999999999" customHeight="1" x14ac:dyDescent="0.25">
      <c r="A10" s="64"/>
      <c r="D10" s="118" t="s">
        <v>104</v>
      </c>
      <c r="E10" s="119"/>
      <c r="F10" s="120"/>
      <c r="G10" s="75"/>
    </row>
    <row r="11" spans="1:13" x14ac:dyDescent="0.25">
      <c r="A11" s="64"/>
      <c r="D11" s="118" t="s">
        <v>105</v>
      </c>
      <c r="E11" s="119"/>
      <c r="F11" s="120"/>
      <c r="G11" s="76"/>
    </row>
    <row r="12" spans="1:13" x14ac:dyDescent="0.25">
      <c r="A12" s="64"/>
      <c r="D12" s="118" t="s">
        <v>106</v>
      </c>
      <c r="E12" s="119"/>
      <c r="F12" s="120"/>
      <c r="G12" s="76"/>
    </row>
    <row r="13" spans="1:13" ht="15" customHeight="1" x14ac:dyDescent="0.25">
      <c r="A13" s="64"/>
      <c r="D13" s="69"/>
      <c r="E13" s="73" t="s">
        <v>108</v>
      </c>
      <c r="F13" s="73"/>
      <c r="G13" s="75" t="s">
        <v>131</v>
      </c>
    </row>
    <row r="14" spans="1:13" x14ac:dyDescent="0.25">
      <c r="A14" s="65"/>
      <c r="D14" s="70"/>
      <c r="E14" s="74" t="s">
        <v>109</v>
      </c>
      <c r="F14" s="74"/>
      <c r="G14" s="77"/>
      <c r="J14" s="61"/>
      <c r="K14" s="61"/>
      <c r="L14" s="61"/>
      <c r="M14" s="61"/>
    </row>
    <row r="15" spans="1:13" ht="7.5" customHeight="1" x14ac:dyDescent="0.25">
      <c r="A15" s="65"/>
      <c r="D15" s="78"/>
      <c r="E15" s="78"/>
      <c r="F15" s="78"/>
      <c r="G15" s="79"/>
      <c r="J15" s="61"/>
      <c r="K15" s="61"/>
      <c r="L15" s="61"/>
      <c r="M15" s="61"/>
    </row>
    <row r="16" spans="1:13" ht="15.75" x14ac:dyDescent="0.25">
      <c r="A16" s="121" t="s">
        <v>77</v>
      </c>
      <c r="B16" s="121"/>
      <c r="C16" s="121"/>
      <c r="D16" s="121"/>
      <c r="E16" s="121"/>
      <c r="F16" s="121"/>
      <c r="G16" s="121"/>
    </row>
    <row r="17" spans="1:14" ht="15.75" x14ac:dyDescent="0.25">
      <c r="A17" s="121" t="s">
        <v>135</v>
      </c>
      <c r="B17" s="121"/>
      <c r="C17" s="121"/>
      <c r="D17" s="121"/>
      <c r="E17" s="121"/>
      <c r="F17" s="121"/>
      <c r="G17" s="121"/>
      <c r="I17" s="18"/>
      <c r="J17" s="18"/>
      <c r="K17" s="18"/>
      <c r="L17" s="18"/>
      <c r="M17" s="18"/>
    </row>
    <row r="18" spans="1:14" ht="29.25" customHeight="1" x14ac:dyDescent="0.25">
      <c r="A18" s="107" t="s">
        <v>0</v>
      </c>
      <c r="B18" s="109" t="s">
        <v>121</v>
      </c>
      <c r="C18" s="110"/>
      <c r="D18" s="111"/>
      <c r="E18" s="103" t="s">
        <v>1</v>
      </c>
      <c r="F18" s="104"/>
      <c r="G18" s="122">
        <v>1995249</v>
      </c>
      <c r="H18" s="49"/>
      <c r="I18" s="18"/>
      <c r="J18" s="18"/>
      <c r="K18" s="18"/>
      <c r="L18" s="18"/>
    </row>
    <row r="19" spans="1:14" ht="23.25" customHeight="1" x14ac:dyDescent="0.25">
      <c r="A19" s="108"/>
      <c r="B19" s="112"/>
      <c r="C19" s="113"/>
      <c r="D19" s="114"/>
      <c r="E19" s="103" t="s">
        <v>97</v>
      </c>
      <c r="F19" s="104"/>
      <c r="G19" s="123"/>
    </row>
    <row r="20" spans="1:14" ht="39.75" customHeight="1" x14ac:dyDescent="0.25">
      <c r="A20" s="3" t="s">
        <v>2</v>
      </c>
      <c r="B20" s="124" t="s">
        <v>90</v>
      </c>
      <c r="C20" s="125"/>
      <c r="D20" s="126"/>
      <c r="E20" s="103" t="s">
        <v>3</v>
      </c>
      <c r="F20" s="104"/>
      <c r="G20" s="10" t="s">
        <v>92</v>
      </c>
      <c r="H20" s="50"/>
    </row>
    <row r="21" spans="1:14" ht="14.45" customHeight="1" x14ac:dyDescent="0.25">
      <c r="A21" s="3" t="s">
        <v>4</v>
      </c>
      <c r="B21" s="124" t="s">
        <v>91</v>
      </c>
      <c r="C21" s="125"/>
      <c r="D21" s="126"/>
      <c r="E21" s="103" t="s">
        <v>25</v>
      </c>
      <c r="F21" s="104"/>
      <c r="G21" s="10"/>
      <c r="H21" s="57"/>
    </row>
    <row r="22" spans="1:14" ht="17.25" customHeight="1" x14ac:dyDescent="0.25">
      <c r="A22" s="3" t="s">
        <v>29</v>
      </c>
      <c r="B22" s="124" t="s">
        <v>93</v>
      </c>
      <c r="C22" s="125"/>
      <c r="D22" s="126"/>
      <c r="E22" s="103" t="s">
        <v>6</v>
      </c>
      <c r="F22" s="104"/>
      <c r="G22" s="10" t="s">
        <v>94</v>
      </c>
      <c r="H22" s="18"/>
      <c r="I22" s="18"/>
      <c r="J22" s="18"/>
    </row>
    <row r="23" spans="1:14" ht="15" customHeight="1" x14ac:dyDescent="0.25">
      <c r="A23" s="3" t="s">
        <v>5</v>
      </c>
      <c r="B23" s="100" t="s">
        <v>95</v>
      </c>
      <c r="C23" s="101"/>
      <c r="D23" s="102"/>
      <c r="E23" s="103" t="s">
        <v>86</v>
      </c>
      <c r="F23" s="104"/>
      <c r="G23" s="17"/>
      <c r="H23" s="18"/>
      <c r="I23" s="18"/>
      <c r="J23" s="18"/>
    </row>
    <row r="24" spans="1:14" ht="15" customHeight="1" x14ac:dyDescent="0.25">
      <c r="A24" s="3" t="s">
        <v>7</v>
      </c>
      <c r="B24" s="100" t="s">
        <v>96</v>
      </c>
      <c r="C24" s="101"/>
      <c r="D24" s="102"/>
      <c r="E24" s="105"/>
      <c r="F24" s="106"/>
      <c r="G24" s="60"/>
      <c r="H24" s="18"/>
      <c r="I24" s="18"/>
      <c r="J24" s="18"/>
    </row>
    <row r="25" spans="1:14" ht="15" customHeight="1" x14ac:dyDescent="0.25">
      <c r="A25" s="3" t="s">
        <v>8</v>
      </c>
      <c r="B25" s="100" t="s">
        <v>130</v>
      </c>
      <c r="C25" s="101"/>
      <c r="D25" s="102"/>
      <c r="E25" s="105"/>
      <c r="F25" s="106"/>
      <c r="G25" s="60"/>
      <c r="H25" s="18"/>
      <c r="I25" s="18"/>
      <c r="J25" s="18"/>
    </row>
    <row r="26" spans="1:14" ht="15" customHeight="1" x14ac:dyDescent="0.25">
      <c r="A26" s="1"/>
      <c r="H26" s="18"/>
      <c r="I26" s="18"/>
      <c r="J26" s="18"/>
      <c r="K26" s="18"/>
      <c r="L26" s="18"/>
      <c r="M26" s="18"/>
      <c r="N26" s="18"/>
    </row>
    <row r="27" spans="1:14" ht="15" customHeight="1" x14ac:dyDescent="0.25">
      <c r="A27" s="1" t="s">
        <v>9</v>
      </c>
      <c r="H27" s="18"/>
      <c r="I27" s="18"/>
      <c r="J27" s="18"/>
    </row>
    <row r="28" spans="1:14" ht="13.15" customHeight="1" x14ac:dyDescent="0.25">
      <c r="A28" s="8"/>
      <c r="B28" s="95" t="s">
        <v>11</v>
      </c>
      <c r="C28" s="95" t="s">
        <v>12</v>
      </c>
      <c r="D28" s="97" t="s">
        <v>13</v>
      </c>
      <c r="E28" s="98"/>
      <c r="F28" s="98"/>
      <c r="G28" s="99"/>
      <c r="I28" s="18"/>
    </row>
    <row r="29" spans="1:14" ht="13.15" customHeight="1" x14ac:dyDescent="0.25">
      <c r="A29" s="8" t="s">
        <v>10</v>
      </c>
      <c r="B29" s="96"/>
      <c r="C29" s="96"/>
      <c r="D29" s="24" t="s">
        <v>14</v>
      </c>
      <c r="E29" s="24" t="s">
        <v>15</v>
      </c>
      <c r="F29" s="24" t="s">
        <v>16</v>
      </c>
      <c r="G29" s="24" t="s">
        <v>17</v>
      </c>
    </row>
    <row r="30" spans="1:14" ht="13.15" customHeight="1" x14ac:dyDescent="0.25">
      <c r="A30" s="8">
        <v>1</v>
      </c>
      <c r="B30" s="24">
        <v>2</v>
      </c>
      <c r="C30" s="24">
        <v>3</v>
      </c>
      <c r="D30" s="24">
        <v>4</v>
      </c>
      <c r="E30" s="24">
        <v>5</v>
      </c>
      <c r="F30" s="24">
        <v>6</v>
      </c>
      <c r="G30" s="24">
        <v>7</v>
      </c>
    </row>
    <row r="31" spans="1:14" ht="75" customHeight="1" x14ac:dyDescent="0.25">
      <c r="A31" s="92" t="s">
        <v>134</v>
      </c>
      <c r="B31" s="24"/>
      <c r="C31" s="24"/>
      <c r="D31" s="24"/>
      <c r="E31" s="24"/>
      <c r="F31" s="24"/>
      <c r="G31" s="24"/>
      <c r="H31" s="82"/>
      <c r="J31" s="18"/>
      <c r="K31" s="18"/>
      <c r="L31" s="18"/>
    </row>
    <row r="32" spans="1:14" ht="14.45" customHeight="1" x14ac:dyDescent="0.25">
      <c r="A32" s="31" t="s">
        <v>78</v>
      </c>
      <c r="B32" s="31">
        <v>1000</v>
      </c>
      <c r="C32" s="32">
        <f>C33+C40</f>
        <v>84486.8</v>
      </c>
      <c r="D32" s="32">
        <f>D33+D40</f>
        <v>34890</v>
      </c>
      <c r="E32" s="32">
        <f>E33+E40</f>
        <v>49596.800000000003</v>
      </c>
      <c r="F32" s="32">
        <f>F33+F40</f>
        <v>0</v>
      </c>
      <c r="G32" s="32">
        <f>G33+G40</f>
        <v>0</v>
      </c>
      <c r="H32" s="83"/>
      <c r="L32" s="18"/>
    </row>
    <row r="33" spans="1:12" ht="14.45" customHeight="1" x14ac:dyDescent="0.25">
      <c r="A33" s="27" t="s">
        <v>30</v>
      </c>
      <c r="B33" s="29">
        <v>1010</v>
      </c>
      <c r="C33" s="28">
        <f>D33+E33+F33+G33</f>
        <v>69699</v>
      </c>
      <c r="D33" s="28">
        <f>SUM(D34:D39)</f>
        <v>28294.6</v>
      </c>
      <c r="E33" s="28">
        <f t="shared" ref="E33:G33" si="0">SUM(E34:E39)</f>
        <v>41404.400000000001</v>
      </c>
      <c r="F33" s="28">
        <f t="shared" si="0"/>
        <v>0</v>
      </c>
      <c r="G33" s="28">
        <f t="shared" si="0"/>
        <v>0</v>
      </c>
      <c r="H33" s="82"/>
      <c r="J33" s="18"/>
      <c r="L33" s="18"/>
    </row>
    <row r="34" spans="1:12" ht="27" customHeight="1" x14ac:dyDescent="0.25">
      <c r="A34" s="26" t="s">
        <v>32</v>
      </c>
      <c r="B34" s="12">
        <v>1011</v>
      </c>
      <c r="C34" s="86">
        <f>D34+E34+F34+G34</f>
        <v>62035.1</v>
      </c>
      <c r="D34" s="21">
        <v>26521.5</v>
      </c>
      <c r="E34" s="21">
        <v>35513.599999999999</v>
      </c>
      <c r="F34" s="21"/>
      <c r="G34" s="21"/>
      <c r="H34" s="83"/>
      <c r="K34" s="18"/>
      <c r="L34" s="18"/>
    </row>
    <row r="35" spans="1:12" ht="16.149999999999999" customHeight="1" x14ac:dyDescent="0.25">
      <c r="A35" s="26" t="s">
        <v>33</v>
      </c>
      <c r="B35" s="12">
        <v>1012</v>
      </c>
      <c r="C35" s="86">
        <f>D35+E35+F35+G35</f>
        <v>7663.9</v>
      </c>
      <c r="D35" s="21">
        <v>1773.1</v>
      </c>
      <c r="E35" s="21">
        <v>5890.8</v>
      </c>
      <c r="F35" s="21"/>
      <c r="G35" s="21"/>
      <c r="H35" s="83"/>
      <c r="I35" s="18"/>
      <c r="J35" s="18"/>
      <c r="L35" s="18"/>
    </row>
    <row r="36" spans="1:12" ht="16.149999999999999" customHeight="1" x14ac:dyDescent="0.25">
      <c r="A36" s="26" t="s">
        <v>127</v>
      </c>
      <c r="B36" s="12">
        <v>1013</v>
      </c>
      <c r="C36" s="86">
        <f>D36+E36+F36+G36</f>
        <v>0</v>
      </c>
      <c r="D36" s="11"/>
      <c r="E36" s="19"/>
      <c r="F36" s="19"/>
      <c r="G36" s="11"/>
      <c r="H36" s="83"/>
      <c r="I36" s="18"/>
      <c r="J36" s="18"/>
      <c r="L36" s="18"/>
    </row>
    <row r="37" spans="1:12" ht="16.149999999999999" hidden="1" customHeight="1" x14ac:dyDescent="0.25">
      <c r="A37" s="26" t="s">
        <v>123</v>
      </c>
      <c r="B37" s="12">
        <v>1014</v>
      </c>
      <c r="C37" s="86">
        <f t="shared" ref="C37" si="1">D37+E37+F37+G37</f>
        <v>0</v>
      </c>
      <c r="D37" s="22"/>
      <c r="E37" s="19"/>
      <c r="F37" s="19"/>
      <c r="G37" s="19"/>
      <c r="H37" s="82"/>
      <c r="L37" s="18"/>
    </row>
    <row r="38" spans="1:12" ht="16.149999999999999" customHeight="1" x14ac:dyDescent="0.25">
      <c r="A38" s="26" t="s">
        <v>98</v>
      </c>
      <c r="B38" s="12">
        <v>1015</v>
      </c>
      <c r="C38" s="86">
        <f>D38+E38+F38+G38</f>
        <v>0</v>
      </c>
      <c r="D38" s="22"/>
      <c r="E38" s="86"/>
      <c r="F38" s="19"/>
      <c r="G38" s="19"/>
      <c r="H38" s="82"/>
      <c r="L38" s="18"/>
    </row>
    <row r="39" spans="1:12" ht="24.75" customHeight="1" x14ac:dyDescent="0.25">
      <c r="A39" s="26" t="s">
        <v>126</v>
      </c>
      <c r="B39" s="12">
        <v>1016</v>
      </c>
      <c r="C39" s="86">
        <f>D39+E39+F39+G39</f>
        <v>0</v>
      </c>
      <c r="D39" s="88"/>
      <c r="E39" s="86"/>
      <c r="F39" s="19"/>
      <c r="G39" s="19"/>
      <c r="J39" s="18"/>
      <c r="L39" s="18"/>
    </row>
    <row r="40" spans="1:12" ht="16.149999999999999" customHeight="1" x14ac:dyDescent="0.25">
      <c r="A40" s="27" t="s">
        <v>31</v>
      </c>
      <c r="B40" s="29">
        <v>1020</v>
      </c>
      <c r="C40" s="30">
        <f>C41+C43+C44+C42+C45</f>
        <v>14787.800000000001</v>
      </c>
      <c r="D40" s="30">
        <f>SUM(D41:D45)</f>
        <v>6595.4</v>
      </c>
      <c r="E40" s="30">
        <f t="shared" ref="E40:G40" si="2">SUM(E41:E45)</f>
        <v>8192.4</v>
      </c>
      <c r="F40" s="30">
        <f t="shared" si="2"/>
        <v>0</v>
      </c>
      <c r="G40" s="30">
        <f t="shared" si="2"/>
        <v>0</v>
      </c>
    </row>
    <row r="41" spans="1:12" ht="16.149999999999999" customHeight="1" x14ac:dyDescent="0.25">
      <c r="A41" s="26" t="s">
        <v>117</v>
      </c>
      <c r="B41" s="12">
        <v>1021</v>
      </c>
      <c r="C41" s="86">
        <f>D41+E41+F41+G41</f>
        <v>1990.1</v>
      </c>
      <c r="D41" s="19">
        <v>1379.5</v>
      </c>
      <c r="E41" s="19">
        <v>610.6</v>
      </c>
      <c r="F41" s="19"/>
      <c r="G41" s="19"/>
    </row>
    <row r="42" spans="1:12" ht="16.149999999999999" customHeight="1" x14ac:dyDescent="0.25">
      <c r="A42" s="26" t="s">
        <v>118</v>
      </c>
      <c r="B42" s="12">
        <v>1022</v>
      </c>
      <c r="C42" s="86">
        <f>D42+E42+F42+G42</f>
        <v>109</v>
      </c>
      <c r="D42" s="19">
        <v>58.3</v>
      </c>
      <c r="E42" s="19">
        <v>50.7</v>
      </c>
      <c r="F42" s="19"/>
      <c r="G42" s="19"/>
    </row>
    <row r="43" spans="1:12" ht="14.25" customHeight="1" x14ac:dyDescent="0.25">
      <c r="A43" s="26" t="s">
        <v>35</v>
      </c>
      <c r="B43" s="12">
        <v>1023</v>
      </c>
      <c r="C43" s="86">
        <f>D43+E43+F43+G43</f>
        <v>7833.7000000000007</v>
      </c>
      <c r="D43" s="86">
        <v>3188.1</v>
      </c>
      <c r="E43" s="19">
        <v>4645.6000000000004</v>
      </c>
      <c r="F43" s="19"/>
      <c r="G43" s="86"/>
    </row>
    <row r="44" spans="1:12" ht="14.25" customHeight="1" x14ac:dyDescent="0.25">
      <c r="A44" s="26" t="s">
        <v>36</v>
      </c>
      <c r="B44" s="12">
        <v>1024</v>
      </c>
      <c r="C44" s="86">
        <f t="shared" ref="C44:C45" si="3">D44+E44+F44+G44</f>
        <v>2177</v>
      </c>
      <c r="D44" s="19">
        <f>964.8+155.6</f>
        <v>1120.3999999999999</v>
      </c>
      <c r="E44" s="19">
        <v>1056.5999999999999</v>
      </c>
      <c r="F44" s="19"/>
      <c r="G44" s="19"/>
    </row>
    <row r="45" spans="1:12" ht="14.25" customHeight="1" x14ac:dyDescent="0.25">
      <c r="A45" s="26" t="s">
        <v>124</v>
      </c>
      <c r="B45" s="12">
        <v>1025</v>
      </c>
      <c r="C45" s="86">
        <f t="shared" si="3"/>
        <v>2678</v>
      </c>
      <c r="D45" s="86">
        <v>849.1</v>
      </c>
      <c r="E45" s="19">
        <v>1828.9</v>
      </c>
      <c r="F45" s="19"/>
      <c r="G45" s="86"/>
    </row>
    <row r="46" spans="1:12" ht="14.25" customHeight="1" x14ac:dyDescent="0.25">
      <c r="A46" s="33" t="s">
        <v>79</v>
      </c>
      <c r="B46" s="34">
        <v>2000</v>
      </c>
      <c r="C46" s="35">
        <f>C47+C50+C54+C55+C56+C60+C63</f>
        <v>65545.900000000009</v>
      </c>
      <c r="D46" s="35">
        <f>D47+D50+D54+D55+D56+D60+D63</f>
        <v>29586.399999999998</v>
      </c>
      <c r="E46" s="35">
        <f t="shared" ref="E46:G46" si="4">E47+E50+E54+E55+E56+E60+E63</f>
        <v>35959.500000000007</v>
      </c>
      <c r="F46" s="35">
        <f t="shared" si="4"/>
        <v>0</v>
      </c>
      <c r="G46" s="35">
        <f t="shared" si="4"/>
        <v>0</v>
      </c>
      <c r="J46" s="18"/>
    </row>
    <row r="47" spans="1:12" ht="14.25" customHeight="1" x14ac:dyDescent="0.25">
      <c r="A47" s="38" t="s">
        <v>37</v>
      </c>
      <c r="B47" s="36">
        <v>2100</v>
      </c>
      <c r="C47" s="87">
        <f>D47+E47+F47+G47</f>
        <v>38193.800000000003</v>
      </c>
      <c r="D47" s="37">
        <f t="shared" ref="D47:G47" si="5">D48+D49</f>
        <v>18693.599999999999</v>
      </c>
      <c r="E47" s="37">
        <f t="shared" si="5"/>
        <v>19500.2</v>
      </c>
      <c r="F47" s="37">
        <f t="shared" si="5"/>
        <v>0</v>
      </c>
      <c r="G47" s="37">
        <f t="shared" si="5"/>
        <v>0</v>
      </c>
    </row>
    <row r="48" spans="1:12" ht="14.25" customHeight="1" x14ac:dyDescent="0.25">
      <c r="A48" s="26" t="s">
        <v>38</v>
      </c>
      <c r="B48" s="12">
        <v>2010</v>
      </c>
      <c r="C48" s="86">
        <f>D48+E48+F48+G48</f>
        <v>31415.599999999999</v>
      </c>
      <c r="D48" s="19">
        <v>15380</v>
      </c>
      <c r="E48" s="19">
        <v>16035.6</v>
      </c>
      <c r="F48" s="20"/>
      <c r="G48" s="20"/>
    </row>
    <row r="49" spans="1:8" x14ac:dyDescent="0.25">
      <c r="A49" s="26" t="s">
        <v>39</v>
      </c>
      <c r="B49" s="12">
        <v>2020</v>
      </c>
      <c r="C49" s="86">
        <f>D49+E49+F49+G49</f>
        <v>6778.2</v>
      </c>
      <c r="D49" s="19">
        <v>3313.6</v>
      </c>
      <c r="E49" s="19">
        <v>3464.6</v>
      </c>
      <c r="F49" s="19"/>
      <c r="G49" s="19"/>
    </row>
    <row r="50" spans="1:8" x14ac:dyDescent="0.25">
      <c r="A50" s="39" t="s">
        <v>48</v>
      </c>
      <c r="B50" s="36">
        <v>2200</v>
      </c>
      <c r="C50" s="40">
        <f>C51+C52+C53</f>
        <v>18124.8</v>
      </c>
      <c r="D50" s="40">
        <f t="shared" ref="D50:F50" si="6">D51+D52+D53</f>
        <v>8189.5</v>
      </c>
      <c r="E50" s="40">
        <f t="shared" si="6"/>
        <v>9935.3000000000011</v>
      </c>
      <c r="F50" s="40">
        <f t="shared" si="6"/>
        <v>0</v>
      </c>
      <c r="G50" s="40">
        <f>G51+G52+G53</f>
        <v>0</v>
      </c>
    </row>
    <row r="51" spans="1:8" ht="18" customHeight="1" x14ac:dyDescent="0.25">
      <c r="A51" s="26" t="s">
        <v>40</v>
      </c>
      <c r="B51" s="12">
        <v>2210</v>
      </c>
      <c r="C51" s="86">
        <f>D51+E51+F51+G51</f>
        <v>2949.2999999999997</v>
      </c>
      <c r="D51" s="86">
        <v>2079.6999999999998</v>
      </c>
      <c r="E51" s="86">
        <v>869.6</v>
      </c>
      <c r="F51" s="86"/>
      <c r="G51" s="19"/>
    </row>
    <row r="52" spans="1:8" ht="15" customHeight="1" x14ac:dyDescent="0.25">
      <c r="A52" s="26" t="s">
        <v>41</v>
      </c>
      <c r="B52" s="16" t="s">
        <v>49</v>
      </c>
      <c r="C52" s="86">
        <f t="shared" ref="C52:C53" si="7">D52+E52+F52+G52</f>
        <v>14225.400000000001</v>
      </c>
      <c r="D52" s="86">
        <f>5587.8</f>
        <v>5587.8</v>
      </c>
      <c r="E52" s="86">
        <v>8637.6</v>
      </c>
      <c r="F52" s="90"/>
      <c r="G52" s="20"/>
      <c r="H52" s="93"/>
    </row>
    <row r="53" spans="1:8" ht="15" customHeight="1" x14ac:dyDescent="0.25">
      <c r="A53" s="26" t="s">
        <v>42</v>
      </c>
      <c r="B53" s="16" t="s">
        <v>50</v>
      </c>
      <c r="C53" s="86">
        <f t="shared" si="7"/>
        <v>950.1</v>
      </c>
      <c r="D53" s="86">
        <v>522</v>
      </c>
      <c r="E53" s="86">
        <v>428.1</v>
      </c>
      <c r="F53" s="90"/>
      <c r="G53" s="20"/>
    </row>
    <row r="54" spans="1:8" ht="15" customHeight="1" x14ac:dyDescent="0.25">
      <c r="A54" s="39" t="s">
        <v>52</v>
      </c>
      <c r="B54" s="36">
        <v>2300</v>
      </c>
      <c r="C54" s="40">
        <f>D54+E54+F54+G54</f>
        <v>1671.5</v>
      </c>
      <c r="D54" s="89">
        <v>765</v>
      </c>
      <c r="E54" s="40">
        <v>906.5</v>
      </c>
      <c r="F54" s="37"/>
      <c r="G54" s="37"/>
    </row>
    <row r="55" spans="1:8" ht="15" customHeight="1" x14ac:dyDescent="0.25">
      <c r="A55" s="39" t="s">
        <v>51</v>
      </c>
      <c r="B55" s="36">
        <v>2400</v>
      </c>
      <c r="C55" s="40">
        <f>D55+E55+F55+G55</f>
        <v>48.900000000000006</v>
      </c>
      <c r="D55" s="40">
        <v>26.6</v>
      </c>
      <c r="E55" s="40">
        <v>22.3</v>
      </c>
      <c r="F55" s="40"/>
      <c r="G55" s="40"/>
    </row>
    <row r="56" spans="1:8" ht="15" customHeight="1" x14ac:dyDescent="0.25">
      <c r="A56" s="39" t="s">
        <v>53</v>
      </c>
      <c r="B56" s="36">
        <v>2500</v>
      </c>
      <c r="C56" s="40">
        <f>C57+C58+C59</f>
        <v>6690.5</v>
      </c>
      <c r="D56" s="40">
        <f>D57+D58+D59</f>
        <v>1559.5</v>
      </c>
      <c r="E56" s="40">
        <f t="shared" ref="E56:F56" si="8">E57+E58+E59</f>
        <v>5131</v>
      </c>
      <c r="F56" s="40">
        <f t="shared" si="8"/>
        <v>0</v>
      </c>
      <c r="G56" s="40">
        <f>G57+G58+G59</f>
        <v>0</v>
      </c>
    </row>
    <row r="57" spans="1:8" x14ac:dyDescent="0.25">
      <c r="A57" s="26" t="s">
        <v>43</v>
      </c>
      <c r="B57" s="16" t="s">
        <v>54</v>
      </c>
      <c r="C57" s="19">
        <f>D57+E57+F57+G57</f>
        <v>105.89999999999999</v>
      </c>
      <c r="D57" s="19">
        <v>27.3</v>
      </c>
      <c r="E57" s="19">
        <v>78.599999999999994</v>
      </c>
      <c r="F57" s="20"/>
      <c r="G57" s="20"/>
    </row>
    <row r="58" spans="1:8" x14ac:dyDescent="0.25">
      <c r="A58" s="26" t="s">
        <v>44</v>
      </c>
      <c r="B58" s="16" t="s">
        <v>55</v>
      </c>
      <c r="C58" s="19">
        <f t="shared" ref="C58:C59" si="9">D58+E58+F58+G58</f>
        <v>2641.1000000000004</v>
      </c>
      <c r="D58" s="19">
        <v>1528.2</v>
      </c>
      <c r="E58" s="19">
        <v>1112.9000000000001</v>
      </c>
      <c r="F58" s="19"/>
      <c r="G58" s="19"/>
    </row>
    <row r="59" spans="1:8" x14ac:dyDescent="0.25">
      <c r="A59" s="26" t="s">
        <v>45</v>
      </c>
      <c r="B59" s="16" t="s">
        <v>56</v>
      </c>
      <c r="C59" s="19">
        <f t="shared" si="9"/>
        <v>3943.5</v>
      </c>
      <c r="D59" s="19">
        <v>4</v>
      </c>
      <c r="E59" s="19">
        <v>3939.5</v>
      </c>
      <c r="F59" s="19"/>
      <c r="G59" s="19"/>
    </row>
    <row r="60" spans="1:8" x14ac:dyDescent="0.25">
      <c r="A60" s="39" t="s">
        <v>57</v>
      </c>
      <c r="B60" s="41" t="s">
        <v>58</v>
      </c>
      <c r="C60" s="40">
        <f>C61+C62</f>
        <v>528.20000000000005</v>
      </c>
      <c r="D60" s="40">
        <f t="shared" ref="D60:F60" si="10">D61+D62</f>
        <v>218.8</v>
      </c>
      <c r="E60" s="40">
        <f t="shared" si="10"/>
        <v>309.39999999999998</v>
      </c>
      <c r="F60" s="40">
        <f t="shared" si="10"/>
        <v>0</v>
      </c>
      <c r="G60" s="40">
        <f>G61+G62</f>
        <v>0</v>
      </c>
    </row>
    <row r="61" spans="1:8" x14ac:dyDescent="0.25">
      <c r="A61" s="26" t="s">
        <v>46</v>
      </c>
      <c r="B61" s="16" t="s">
        <v>59</v>
      </c>
      <c r="C61" s="19">
        <f>D61+E61+F61+G61</f>
        <v>104.1</v>
      </c>
      <c r="D61" s="19">
        <v>47.2</v>
      </c>
      <c r="E61" s="19">
        <v>56.9</v>
      </c>
      <c r="F61" s="19"/>
      <c r="G61" s="19"/>
    </row>
    <row r="62" spans="1:8" ht="16.899999999999999" customHeight="1" x14ac:dyDescent="0.25">
      <c r="A62" s="26" t="s">
        <v>47</v>
      </c>
      <c r="B62" s="16" t="s">
        <v>60</v>
      </c>
      <c r="C62" s="19">
        <f>D62+E62+F62+G62</f>
        <v>424.1</v>
      </c>
      <c r="D62" s="19">
        <v>171.6</v>
      </c>
      <c r="E62" s="19">
        <v>252.5</v>
      </c>
      <c r="F62" s="19"/>
      <c r="G62" s="19"/>
    </row>
    <row r="63" spans="1:8" ht="16.899999999999999" customHeight="1" x14ac:dyDescent="0.25">
      <c r="A63" s="39" t="s">
        <v>61</v>
      </c>
      <c r="B63" s="41" t="s">
        <v>62</v>
      </c>
      <c r="C63" s="40">
        <f>D63+E63+F63+G63</f>
        <v>288.20000000000005</v>
      </c>
      <c r="D63" s="40">
        <v>133.4</v>
      </c>
      <c r="E63" s="40">
        <v>154.80000000000001</v>
      </c>
      <c r="F63" s="40"/>
      <c r="G63" s="40"/>
    </row>
    <row r="64" spans="1:8" ht="33.75" customHeight="1" x14ac:dyDescent="0.25">
      <c r="A64" s="42" t="s">
        <v>80</v>
      </c>
      <c r="B64" s="43"/>
      <c r="C64" s="44">
        <f>C65+C68+C72+C73+C74+C78+C81</f>
        <v>6602.6000000000013</v>
      </c>
      <c r="D64" s="44">
        <f>D65+D68+D72+D73+D74+D78+D81</f>
        <v>3268.8999999999996</v>
      </c>
      <c r="E64" s="44">
        <f t="shared" ref="E64:F64" si="11">E65+E68+E72+E73+E74+E78+E81</f>
        <v>3333.7</v>
      </c>
      <c r="F64" s="44">
        <f t="shared" si="11"/>
        <v>0</v>
      </c>
      <c r="G64" s="44">
        <f>G65+G68+G72+G73+G74+G78+G81</f>
        <v>0</v>
      </c>
    </row>
    <row r="65" spans="1:7" x14ac:dyDescent="0.25">
      <c r="A65" s="38" t="s">
        <v>37</v>
      </c>
      <c r="B65" s="36"/>
      <c r="C65" s="37">
        <f>C66+C67</f>
        <v>6375.8</v>
      </c>
      <c r="D65" s="37">
        <f t="shared" ref="D65:G65" si="12">D66+D67</f>
        <v>3132.9</v>
      </c>
      <c r="E65" s="37">
        <f t="shared" si="12"/>
        <v>3242.9</v>
      </c>
      <c r="F65" s="37">
        <f t="shared" si="12"/>
        <v>0</v>
      </c>
      <c r="G65" s="37">
        <f t="shared" si="12"/>
        <v>0</v>
      </c>
    </row>
    <row r="66" spans="1:7" x14ac:dyDescent="0.25">
      <c r="A66" s="26" t="s">
        <v>38</v>
      </c>
      <c r="B66" s="12"/>
      <c r="C66" s="19">
        <f>D66+E66+F66+G66</f>
        <v>5251.8</v>
      </c>
      <c r="D66" s="86">
        <v>2579.3000000000002</v>
      </c>
      <c r="E66" s="19">
        <v>2672.5</v>
      </c>
      <c r="F66" s="20"/>
      <c r="G66" s="20"/>
    </row>
    <row r="67" spans="1:7" ht="16.5" customHeight="1" x14ac:dyDescent="0.25">
      <c r="A67" s="26" t="s">
        <v>39</v>
      </c>
      <c r="B67" s="12"/>
      <c r="C67" s="19">
        <f>D67+E67+F67+G67</f>
        <v>1124</v>
      </c>
      <c r="D67" s="86">
        <v>553.6</v>
      </c>
      <c r="E67" s="19">
        <v>570.4</v>
      </c>
      <c r="F67" s="19"/>
      <c r="G67" s="19"/>
    </row>
    <row r="68" spans="1:7" ht="30.75" customHeight="1" x14ac:dyDescent="0.25">
      <c r="A68" s="39" t="s">
        <v>48</v>
      </c>
      <c r="B68" s="36"/>
      <c r="C68" s="40">
        <f>C69+C70+C71</f>
        <v>14.8</v>
      </c>
      <c r="D68" s="40">
        <f t="shared" ref="D68:G68" si="13">D69+D70+D71</f>
        <v>7.6</v>
      </c>
      <c r="E68" s="40">
        <f t="shared" si="13"/>
        <v>7.2</v>
      </c>
      <c r="F68" s="40">
        <f t="shared" si="13"/>
        <v>0</v>
      </c>
      <c r="G68" s="40">
        <f t="shared" si="13"/>
        <v>0</v>
      </c>
    </row>
    <row r="69" spans="1:7" x14ac:dyDescent="0.25">
      <c r="A69" s="26" t="s">
        <v>40</v>
      </c>
      <c r="B69" s="12"/>
      <c r="C69" s="19">
        <f>D69+E69+F69+G69</f>
        <v>14.8</v>
      </c>
      <c r="D69" s="86">
        <v>7.6</v>
      </c>
      <c r="E69" s="19">
        <v>7.2</v>
      </c>
      <c r="F69" s="19"/>
      <c r="G69" s="19"/>
    </row>
    <row r="70" spans="1:7" ht="14.45" customHeight="1" x14ac:dyDescent="0.25">
      <c r="A70" s="26" t="s">
        <v>41</v>
      </c>
      <c r="B70" s="16"/>
      <c r="C70" s="19">
        <f t="shared" ref="C70:C71" si="14">D70+E70+F70+G70</f>
        <v>0</v>
      </c>
      <c r="D70" s="19"/>
      <c r="E70" s="19"/>
      <c r="F70" s="20"/>
      <c r="G70" s="20"/>
    </row>
    <row r="71" spans="1:7" x14ac:dyDescent="0.25">
      <c r="A71" s="26" t="s">
        <v>42</v>
      </c>
      <c r="B71" s="16"/>
      <c r="C71" s="19">
        <f t="shared" si="14"/>
        <v>0</v>
      </c>
      <c r="D71" s="19"/>
      <c r="E71" s="19"/>
      <c r="F71" s="20"/>
      <c r="G71" s="20"/>
    </row>
    <row r="72" spans="1:7" ht="13.9" customHeight="1" x14ac:dyDescent="0.25">
      <c r="A72" s="39" t="s">
        <v>52</v>
      </c>
      <c r="B72" s="36"/>
      <c r="C72" s="40">
        <f>D72+E72+F72+G72</f>
        <v>164.60000000000002</v>
      </c>
      <c r="D72" s="40">
        <f>71.8+7.9+1.7+10.2+21.5</f>
        <v>113.10000000000001</v>
      </c>
      <c r="E72" s="40">
        <v>51.5</v>
      </c>
      <c r="F72" s="37"/>
      <c r="G72" s="37"/>
    </row>
    <row r="73" spans="1:7" ht="15" customHeight="1" x14ac:dyDescent="0.25">
      <c r="A73" s="39" t="s">
        <v>51</v>
      </c>
      <c r="B73" s="36"/>
      <c r="C73" s="40">
        <f t="shared" ref="C73:C77" si="15">D73+E73+F73+G73</f>
        <v>16.8</v>
      </c>
      <c r="D73" s="40">
        <v>4.7</v>
      </c>
      <c r="E73" s="40">
        <v>12.1</v>
      </c>
      <c r="F73" s="40"/>
      <c r="G73" s="40"/>
    </row>
    <row r="74" spans="1:7" ht="15" customHeight="1" x14ac:dyDescent="0.25">
      <c r="A74" s="39" t="s">
        <v>53</v>
      </c>
      <c r="B74" s="36"/>
      <c r="C74" s="40">
        <f t="shared" si="15"/>
        <v>30.6</v>
      </c>
      <c r="D74" s="40">
        <f>SUM(D75:D77)</f>
        <v>10.6</v>
      </c>
      <c r="E74" s="40">
        <f t="shared" ref="E74:G74" si="16">SUM(E75:E77)</f>
        <v>20</v>
      </c>
      <c r="F74" s="40">
        <f t="shared" si="16"/>
        <v>0</v>
      </c>
      <c r="G74" s="40">
        <f t="shared" si="16"/>
        <v>0</v>
      </c>
    </row>
    <row r="75" spans="1:7" x14ac:dyDescent="0.25">
      <c r="A75" s="26" t="s">
        <v>43</v>
      </c>
      <c r="B75" s="16"/>
      <c r="C75" s="40">
        <f t="shared" si="15"/>
        <v>8.9</v>
      </c>
      <c r="D75" s="86">
        <v>1.1000000000000001</v>
      </c>
      <c r="E75" s="19">
        <v>7.8</v>
      </c>
      <c r="F75" s="20"/>
      <c r="G75" s="20"/>
    </row>
    <row r="76" spans="1:7" x14ac:dyDescent="0.25">
      <c r="A76" s="26" t="s">
        <v>44</v>
      </c>
      <c r="B76" s="16"/>
      <c r="C76" s="40">
        <f t="shared" si="15"/>
        <v>13.899999999999999</v>
      </c>
      <c r="D76" s="86">
        <v>9.1999999999999993</v>
      </c>
      <c r="E76" s="19">
        <v>4.7</v>
      </c>
      <c r="F76" s="19"/>
      <c r="G76" s="19"/>
    </row>
    <row r="77" spans="1:7" x14ac:dyDescent="0.25">
      <c r="A77" s="26" t="s">
        <v>45</v>
      </c>
      <c r="B77" s="16"/>
      <c r="C77" s="40">
        <f t="shared" si="15"/>
        <v>7.8</v>
      </c>
      <c r="D77" s="86">
        <v>0.3</v>
      </c>
      <c r="E77" s="19">
        <v>7.5</v>
      </c>
      <c r="F77" s="19"/>
      <c r="G77" s="19"/>
    </row>
    <row r="78" spans="1:7" x14ac:dyDescent="0.25">
      <c r="A78" s="39" t="s">
        <v>57</v>
      </c>
      <c r="B78" s="41"/>
      <c r="C78" s="40">
        <f>C79+C80</f>
        <v>0</v>
      </c>
      <c r="D78" s="40">
        <f t="shared" ref="D78:G78" si="17">D79+D80</f>
        <v>0</v>
      </c>
      <c r="E78" s="40">
        <f t="shared" si="17"/>
        <v>0</v>
      </c>
      <c r="F78" s="40">
        <f t="shared" si="17"/>
        <v>0</v>
      </c>
      <c r="G78" s="40">
        <f t="shared" si="17"/>
        <v>0</v>
      </c>
    </row>
    <row r="79" spans="1:7" x14ac:dyDescent="0.25">
      <c r="A79" s="26" t="s">
        <v>46</v>
      </c>
      <c r="B79" s="16"/>
      <c r="C79" s="19"/>
      <c r="D79" s="19"/>
      <c r="E79" s="19"/>
      <c r="F79" s="19"/>
      <c r="G79" s="19"/>
    </row>
    <row r="80" spans="1:7" x14ac:dyDescent="0.25">
      <c r="A80" s="26" t="s">
        <v>47</v>
      </c>
      <c r="B80" s="16"/>
      <c r="C80" s="19">
        <f>D80+E80+F80+G80</f>
        <v>0</v>
      </c>
      <c r="D80" s="19"/>
      <c r="E80" s="19"/>
      <c r="F80" s="19"/>
      <c r="G80" s="19"/>
    </row>
    <row r="81" spans="1:11" x14ac:dyDescent="0.25">
      <c r="A81" s="39" t="s">
        <v>61</v>
      </c>
      <c r="B81" s="41"/>
      <c r="C81" s="40">
        <f>D81+E81+F81+G81</f>
        <v>0</v>
      </c>
      <c r="D81" s="40">
        <v>0</v>
      </c>
      <c r="E81" s="40"/>
      <c r="F81" s="40"/>
      <c r="G81" s="40"/>
    </row>
    <row r="82" spans="1:11" x14ac:dyDescent="0.25">
      <c r="A82" s="51" t="s">
        <v>81</v>
      </c>
      <c r="B82" s="47" t="s">
        <v>63</v>
      </c>
      <c r="C82" s="48">
        <f>C83+C84+C85</f>
        <v>8616.9</v>
      </c>
      <c r="D82" s="48">
        <f t="shared" ref="D82:F82" si="18">D83+D84+D85</f>
        <v>6343.9</v>
      </c>
      <c r="E82" s="48">
        <f t="shared" si="18"/>
        <v>2273</v>
      </c>
      <c r="F82" s="48">
        <f t="shared" si="18"/>
        <v>0</v>
      </c>
      <c r="G82" s="48">
        <f>G83+G84+G85</f>
        <v>0</v>
      </c>
    </row>
    <row r="83" spans="1:11" ht="24.75" x14ac:dyDescent="0.25">
      <c r="A83" s="26" t="s">
        <v>64</v>
      </c>
      <c r="B83" s="16" t="s">
        <v>65</v>
      </c>
      <c r="C83" s="19">
        <f t="shared" ref="C83:C84" si="19">D83+E83+F83+G83</f>
        <v>2695</v>
      </c>
      <c r="D83" s="86">
        <v>1338.2</v>
      </c>
      <c r="E83" s="19">
        <v>1356.8</v>
      </c>
      <c r="F83" s="19"/>
      <c r="G83" s="19"/>
    </row>
    <row r="84" spans="1:11" x14ac:dyDescent="0.25">
      <c r="A84" s="26" t="s">
        <v>66</v>
      </c>
      <c r="B84" s="16" t="s">
        <v>68</v>
      </c>
      <c r="C84" s="19">
        <f t="shared" si="19"/>
        <v>0</v>
      </c>
      <c r="D84" s="19"/>
      <c r="E84" s="19"/>
      <c r="F84" s="19"/>
      <c r="G84" s="19"/>
    </row>
    <row r="85" spans="1:11" ht="24.75" x14ac:dyDescent="0.25">
      <c r="A85" s="26" t="s">
        <v>67</v>
      </c>
      <c r="B85" s="16" t="s">
        <v>69</v>
      </c>
      <c r="C85" s="19">
        <f>D85+E85+F85+G85</f>
        <v>5921.9</v>
      </c>
      <c r="D85" s="19">
        <v>5005.7</v>
      </c>
      <c r="E85" s="19">
        <v>916.2</v>
      </c>
      <c r="F85" s="19"/>
      <c r="G85" s="19"/>
    </row>
    <row r="86" spans="1:11" x14ac:dyDescent="0.25">
      <c r="A86" s="52" t="s">
        <v>82</v>
      </c>
      <c r="B86" s="45" t="s">
        <v>70</v>
      </c>
      <c r="C86" s="46">
        <f>C87+C88+C89</f>
        <v>0</v>
      </c>
      <c r="D86" s="46">
        <f t="shared" ref="D86:F86" si="20">D87+D88+D89</f>
        <v>0</v>
      </c>
      <c r="E86" s="46">
        <f t="shared" si="20"/>
        <v>0</v>
      </c>
      <c r="F86" s="46">
        <f t="shared" si="20"/>
        <v>0</v>
      </c>
      <c r="G86" s="46"/>
    </row>
    <row r="87" spans="1:11" x14ac:dyDescent="0.25">
      <c r="A87" s="26" t="s">
        <v>34</v>
      </c>
      <c r="B87" s="16" t="s">
        <v>71</v>
      </c>
      <c r="C87" s="19">
        <f t="shared" ref="C87" si="21">D87+E87+F87+G87</f>
        <v>0</v>
      </c>
      <c r="D87" s="19"/>
      <c r="E87" s="19"/>
      <c r="F87" s="19"/>
      <c r="G87" s="19"/>
    </row>
    <row r="88" spans="1:11" x14ac:dyDescent="0.25">
      <c r="A88" s="26" t="s">
        <v>72</v>
      </c>
      <c r="B88" s="16" t="s">
        <v>73</v>
      </c>
      <c r="C88" s="19"/>
      <c r="D88" s="19"/>
      <c r="E88" s="19"/>
      <c r="F88" s="19"/>
      <c r="G88" s="19"/>
    </row>
    <row r="89" spans="1:11" x14ac:dyDescent="0.25">
      <c r="A89" s="26" t="s">
        <v>74</v>
      </c>
      <c r="B89" s="16" t="s">
        <v>75</v>
      </c>
      <c r="C89" s="19"/>
      <c r="D89" s="19"/>
      <c r="E89" s="19"/>
      <c r="F89" s="19"/>
      <c r="G89" s="19"/>
    </row>
    <row r="90" spans="1:11" x14ac:dyDescent="0.25">
      <c r="A90" s="25" t="s">
        <v>76</v>
      </c>
      <c r="B90" s="13">
        <v>5000</v>
      </c>
      <c r="C90" s="23" t="s">
        <v>18</v>
      </c>
      <c r="D90" s="23" t="s">
        <v>19</v>
      </c>
      <c r="E90" s="23" t="s">
        <v>20</v>
      </c>
      <c r="F90" s="23" t="s">
        <v>21</v>
      </c>
      <c r="G90" s="23" t="s">
        <v>22</v>
      </c>
    </row>
    <row r="91" spans="1:11" x14ac:dyDescent="0.25">
      <c r="A91" s="4" t="s">
        <v>23</v>
      </c>
      <c r="B91" s="12">
        <v>5100</v>
      </c>
      <c r="C91" s="94">
        <v>352.25</v>
      </c>
      <c r="D91" s="21">
        <v>354</v>
      </c>
      <c r="E91" s="21">
        <v>365.5</v>
      </c>
      <c r="F91" s="21"/>
      <c r="G91" s="21"/>
    </row>
    <row r="92" spans="1:11" hidden="1" x14ac:dyDescent="0.25">
      <c r="A92" s="4" t="s">
        <v>27</v>
      </c>
      <c r="B92" s="12">
        <v>5200</v>
      </c>
      <c r="C92" s="21"/>
      <c r="D92" s="21"/>
      <c r="E92" s="19"/>
      <c r="F92" s="19"/>
      <c r="G92" s="20"/>
    </row>
    <row r="93" spans="1:11" ht="24.75" hidden="1" x14ac:dyDescent="0.25">
      <c r="A93" s="4" t="s">
        <v>28</v>
      </c>
      <c r="B93" s="12">
        <v>5300</v>
      </c>
      <c r="C93" s="21"/>
      <c r="D93" s="21"/>
      <c r="E93" s="19"/>
      <c r="F93" s="19"/>
      <c r="G93" s="20"/>
    </row>
    <row r="94" spans="1:11" x14ac:dyDescent="0.25">
      <c r="A94" s="58" t="s">
        <v>99</v>
      </c>
      <c r="B94" s="59">
        <v>5400</v>
      </c>
      <c r="C94" s="23">
        <f>C95+C96+C99+C97</f>
        <v>0</v>
      </c>
      <c r="D94" s="84">
        <f>D95+D96+D99+D97</f>
        <v>42151.8</v>
      </c>
      <c r="E94" s="84">
        <f>E95+E96+E99+E97</f>
        <v>53516.1</v>
      </c>
      <c r="F94" s="84">
        <f>F95+F96+F99+F97+F98</f>
        <v>0</v>
      </c>
      <c r="G94" s="84">
        <f t="shared" ref="G94" si="22">G95+G96+G99+G97</f>
        <v>0</v>
      </c>
      <c r="J94" s="18">
        <f>E94-J96</f>
        <v>0</v>
      </c>
      <c r="K94" s="18"/>
    </row>
    <row r="95" spans="1:11" x14ac:dyDescent="0.25">
      <c r="A95" s="4" t="s">
        <v>100</v>
      </c>
      <c r="B95" s="12"/>
      <c r="C95" s="19"/>
      <c r="D95" s="21">
        <v>29041.5</v>
      </c>
      <c r="E95" s="19">
        <v>38785.9</v>
      </c>
      <c r="F95" s="19"/>
      <c r="G95" s="20"/>
    </row>
    <row r="96" spans="1:11" x14ac:dyDescent="0.25">
      <c r="A96" s="4" t="s">
        <v>101</v>
      </c>
      <c r="B96" s="12"/>
      <c r="C96" s="19"/>
      <c r="D96" s="8"/>
      <c r="E96" s="19"/>
      <c r="F96" s="19"/>
      <c r="G96" s="19"/>
      <c r="J96" s="91">
        <f>34770.6+8421.5+C32-C46-C82</f>
        <v>53516.099999999984</v>
      </c>
    </row>
    <row r="97" spans="1:11" x14ac:dyDescent="0.25">
      <c r="A97" s="4" t="s">
        <v>119</v>
      </c>
      <c r="B97" s="12"/>
      <c r="C97" s="19"/>
      <c r="D97" s="21">
        <f>4266.9+155.6</f>
        <v>4422.5</v>
      </c>
      <c r="E97" s="19">
        <v>3906.7</v>
      </c>
      <c r="F97" s="19"/>
      <c r="G97" s="19"/>
    </row>
    <row r="98" spans="1:11" hidden="1" x14ac:dyDescent="0.25">
      <c r="A98" s="4" t="s">
        <v>125</v>
      </c>
      <c r="B98" s="12"/>
      <c r="C98" s="19"/>
      <c r="D98" s="21"/>
      <c r="E98" s="19"/>
      <c r="F98" s="19"/>
      <c r="G98" s="19"/>
    </row>
    <row r="99" spans="1:11" ht="24.75" x14ac:dyDescent="0.25">
      <c r="A99" s="4" t="s">
        <v>120</v>
      </c>
      <c r="B99" s="12"/>
      <c r="C99" s="19"/>
      <c r="D99" s="8">
        <v>8687.7999999999993</v>
      </c>
      <c r="E99" s="86">
        <v>10823.5</v>
      </c>
      <c r="F99" s="19"/>
      <c r="G99" s="19"/>
      <c r="K99" s="18"/>
    </row>
    <row r="100" spans="1:11" ht="9" customHeight="1" x14ac:dyDescent="0.25">
      <c r="A100" s="2"/>
      <c r="G100" s="85"/>
      <c r="K100" s="18"/>
    </row>
    <row r="101" spans="1:11" ht="15.75" customHeight="1" x14ac:dyDescent="0.25">
      <c r="A101" s="5" t="s">
        <v>132</v>
      </c>
      <c r="B101" s="14" t="s">
        <v>87</v>
      </c>
      <c r="C101" s="15"/>
      <c r="D101" s="15"/>
      <c r="E101" s="56" t="s">
        <v>133</v>
      </c>
      <c r="F101" s="15"/>
    </row>
    <row r="102" spans="1:11" ht="12.75" customHeight="1" x14ac:dyDescent="0.25">
      <c r="A102" s="5"/>
      <c r="B102" s="53" t="s">
        <v>88</v>
      </c>
      <c r="C102" s="54"/>
      <c r="D102" s="54"/>
      <c r="E102" s="54" t="s">
        <v>89</v>
      </c>
      <c r="F102" s="54"/>
      <c r="G102" s="55"/>
    </row>
    <row r="103" spans="1:11" ht="17.25" customHeight="1" x14ac:dyDescent="0.25">
      <c r="A103" s="6" t="s">
        <v>26</v>
      </c>
      <c r="B103" s="14" t="s">
        <v>87</v>
      </c>
      <c r="C103" s="15"/>
      <c r="D103" s="15"/>
      <c r="E103" s="56" t="s">
        <v>129</v>
      </c>
      <c r="F103" s="15"/>
    </row>
    <row r="104" spans="1:11" ht="12.75" customHeight="1" x14ac:dyDescent="0.25">
      <c r="A104" s="6"/>
      <c r="B104" s="53" t="s">
        <v>88</v>
      </c>
      <c r="C104" s="54"/>
      <c r="D104" s="54"/>
      <c r="E104" s="54" t="s">
        <v>89</v>
      </c>
      <c r="F104" s="54"/>
      <c r="G104" s="55"/>
    </row>
    <row r="105" spans="1:11" ht="8.25" customHeight="1" x14ac:dyDescent="0.25">
      <c r="A105" s="6"/>
      <c r="B105" s="15"/>
      <c r="C105" s="15"/>
      <c r="D105" s="15"/>
      <c r="E105" s="15"/>
      <c r="F105" s="14"/>
    </row>
    <row r="106" spans="1:11" x14ac:dyDescent="0.25">
      <c r="A106" s="7" t="s">
        <v>24</v>
      </c>
    </row>
  </sheetData>
  <mergeCells count="29">
    <mergeCell ref="E21:F21"/>
    <mergeCell ref="B22:D22"/>
    <mergeCell ref="E22:F22"/>
    <mergeCell ref="B20:D20"/>
    <mergeCell ref="E20:F20"/>
    <mergeCell ref="B21:D21"/>
    <mergeCell ref="A18:A19"/>
    <mergeCell ref="B18:D19"/>
    <mergeCell ref="D2:G2"/>
    <mergeCell ref="D3:G3"/>
    <mergeCell ref="D4:G4"/>
    <mergeCell ref="D6:G6"/>
    <mergeCell ref="D10:F10"/>
    <mergeCell ref="D11:F11"/>
    <mergeCell ref="D12:F12"/>
    <mergeCell ref="A17:G17"/>
    <mergeCell ref="A16:G16"/>
    <mergeCell ref="G18:G19"/>
    <mergeCell ref="E18:F18"/>
    <mergeCell ref="E19:F19"/>
    <mergeCell ref="B28:B29"/>
    <mergeCell ref="C28:C29"/>
    <mergeCell ref="D28:G28"/>
    <mergeCell ref="B23:D23"/>
    <mergeCell ref="E23:F23"/>
    <mergeCell ref="B24:D24"/>
    <mergeCell ref="E24:F24"/>
    <mergeCell ref="B25:D25"/>
    <mergeCell ref="E25:F25"/>
  </mergeCells>
  <pageMargins left="1.1811023622047245" right="0.39370078740157483" top="0.39370078740157483" bottom="0.39370078740157483" header="0.31496062992125984" footer="0.31496062992125984"/>
  <pageSetup paperSize="9" scale="90" fitToHeight="0" orientation="portrait" r:id="rId1"/>
  <rowBreaks count="1" manualBreakCount="1">
    <brk id="5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0"/>
  <sheetViews>
    <sheetView workbookViewId="0">
      <selection activeCell="D11" sqref="D11"/>
    </sheetView>
  </sheetViews>
  <sheetFormatPr defaultRowHeight="15" x14ac:dyDescent="0.25"/>
  <sheetData>
    <row r="3" spans="2:9" x14ac:dyDescent="0.25">
      <c r="C3" s="80"/>
      <c r="D3" s="80" t="s">
        <v>110</v>
      </c>
      <c r="E3" s="80" t="s">
        <v>111</v>
      </c>
      <c r="F3" s="80" t="s">
        <v>112</v>
      </c>
      <c r="G3" s="80" t="s">
        <v>113</v>
      </c>
      <c r="H3" s="80"/>
      <c r="I3" s="80"/>
    </row>
    <row r="4" spans="2:9" x14ac:dyDescent="0.25">
      <c r="C4" s="80"/>
      <c r="D4" s="80"/>
      <c r="E4" s="80"/>
      <c r="F4" s="80"/>
      <c r="G4" s="80"/>
      <c r="H4" s="80"/>
      <c r="I4" s="80"/>
    </row>
    <row r="5" spans="2:9" x14ac:dyDescent="0.25">
      <c r="B5" t="s">
        <v>115</v>
      </c>
      <c r="C5" s="80">
        <v>2268.4</v>
      </c>
      <c r="D5" s="80">
        <f>Звіт!D32</f>
        <v>34890</v>
      </c>
      <c r="E5" s="80">
        <f>Звіт!E32</f>
        <v>49596.800000000003</v>
      </c>
      <c r="F5" s="80">
        <f>Звіт!F32</f>
        <v>0</v>
      </c>
      <c r="G5" s="80">
        <f>Звіт!G32</f>
        <v>0</v>
      </c>
      <c r="H5" s="80"/>
      <c r="I5" s="80"/>
    </row>
    <row r="6" spans="2:9" x14ac:dyDescent="0.25">
      <c r="C6" s="80"/>
      <c r="D6" s="80"/>
      <c r="E6" s="80"/>
      <c r="F6" s="80"/>
      <c r="G6" s="80"/>
      <c r="H6" s="80"/>
      <c r="I6" s="80"/>
    </row>
    <row r="7" spans="2:9" x14ac:dyDescent="0.25">
      <c r="C7" s="80"/>
      <c r="D7" s="80"/>
      <c r="E7" s="80"/>
      <c r="F7" s="80"/>
      <c r="G7" s="80"/>
      <c r="H7" s="80"/>
      <c r="I7" s="80"/>
    </row>
    <row r="8" spans="2:9" x14ac:dyDescent="0.25">
      <c r="B8" t="s">
        <v>114</v>
      </c>
      <c r="C8" s="80"/>
      <c r="D8" s="80">
        <f>Звіт!D46+Звіт!D82+Звіт!D86</f>
        <v>35930.299999999996</v>
      </c>
      <c r="E8" s="80">
        <f>Звіт!E46+Звіт!E82+Звіт!E86</f>
        <v>38232.500000000007</v>
      </c>
      <c r="F8" s="80">
        <f>Звіт!F46+Звіт!F82+Звіт!F86</f>
        <v>0</v>
      </c>
      <c r="G8" s="80">
        <f>Звіт!G46+Звіт!G82+Звіт!G86</f>
        <v>0</v>
      </c>
      <c r="H8" s="80"/>
      <c r="I8" s="80"/>
    </row>
    <row r="9" spans="2:9" x14ac:dyDescent="0.25">
      <c r="C9" s="80"/>
      <c r="D9" s="80"/>
      <c r="E9" s="80"/>
      <c r="F9" s="80"/>
      <c r="G9" s="80"/>
      <c r="H9" s="80"/>
      <c r="I9" s="80"/>
    </row>
    <row r="10" spans="2:9" x14ac:dyDescent="0.25">
      <c r="C10" s="80"/>
      <c r="D10" s="80"/>
      <c r="E10" s="80"/>
      <c r="F10" s="80"/>
      <c r="G10" s="80"/>
      <c r="H10" s="80"/>
      <c r="I10" s="80"/>
    </row>
    <row r="11" spans="2:9" x14ac:dyDescent="0.25">
      <c r="B11" t="s">
        <v>116</v>
      </c>
      <c r="C11" s="80"/>
      <c r="D11" s="80">
        <f>C5+D5-D8</f>
        <v>1228.1000000000058</v>
      </c>
      <c r="E11" s="80">
        <f>C5+D5+E5-D8-E8-723.9</f>
        <v>11868.500000000009</v>
      </c>
      <c r="F11" s="80">
        <f>C5+D5+E5+F5-D8-E8-F8-723.9</f>
        <v>11868.500000000009</v>
      </c>
      <c r="G11" s="80">
        <f>C5+D5+E5+F5+G5-D8-E8-F8-G8-723.9</f>
        <v>11868.500000000009</v>
      </c>
      <c r="H11" s="80"/>
      <c r="I11" s="80"/>
    </row>
    <row r="12" spans="2:9" x14ac:dyDescent="0.25">
      <c r="C12" s="80"/>
      <c r="D12" s="81">
        <f>D11-Звіт!D94</f>
        <v>-40923.699999999997</v>
      </c>
      <c r="E12" s="81">
        <f>E11-Звіт!E94</f>
        <v>-41647.599999999991</v>
      </c>
      <c r="F12" s="81">
        <f>F11-Звіт!F94</f>
        <v>11868.500000000009</v>
      </c>
      <c r="G12" s="81">
        <f>G11-Звіт!G94</f>
        <v>11868.500000000009</v>
      </c>
      <c r="H12" s="81">
        <f>H11-Звіт!H94</f>
        <v>0</v>
      </c>
      <c r="I12" s="80"/>
    </row>
    <row r="13" spans="2:9" x14ac:dyDescent="0.25">
      <c r="C13" s="80"/>
      <c r="D13" s="80" t="b">
        <f>D11=Звіт!D94</f>
        <v>0</v>
      </c>
      <c r="E13" s="80" t="b">
        <f>E11=Звіт!E94</f>
        <v>0</v>
      </c>
      <c r="F13" s="80" t="b">
        <f>F11=Звіт!F94</f>
        <v>0</v>
      </c>
      <c r="G13" s="80" t="b">
        <f>G11=Звіт!G94</f>
        <v>0</v>
      </c>
      <c r="H13" s="80" t="b">
        <f>H11=Звіт!H94</f>
        <v>1</v>
      </c>
      <c r="I13" s="80"/>
    </row>
    <row r="14" spans="2:9" x14ac:dyDescent="0.25">
      <c r="C14" s="80"/>
      <c r="D14" s="80"/>
      <c r="E14" s="80"/>
      <c r="F14" s="80"/>
      <c r="G14" s="80"/>
      <c r="H14" s="80"/>
      <c r="I14" s="80"/>
    </row>
    <row r="15" spans="2:9" x14ac:dyDescent="0.25">
      <c r="C15" s="80"/>
      <c r="D15" s="80"/>
      <c r="E15" s="80"/>
      <c r="F15" s="80"/>
      <c r="G15" s="80"/>
      <c r="H15" s="80"/>
      <c r="I15" s="80"/>
    </row>
    <row r="16" spans="2:9" x14ac:dyDescent="0.25">
      <c r="C16" s="80"/>
      <c r="D16" s="80"/>
      <c r="E16" s="80"/>
      <c r="F16" s="80"/>
      <c r="G16" s="80"/>
      <c r="H16" s="80"/>
      <c r="I16" s="80"/>
    </row>
    <row r="17" spans="3:9" x14ac:dyDescent="0.25">
      <c r="C17" s="80"/>
      <c r="D17" s="80" t="s">
        <v>86</v>
      </c>
      <c r="E17" s="80"/>
      <c r="F17" s="80"/>
      <c r="G17" s="80"/>
      <c r="H17" s="80"/>
      <c r="I17" s="80"/>
    </row>
    <row r="18" spans="3:9" x14ac:dyDescent="0.25">
      <c r="C18" s="80"/>
      <c r="D18" s="80"/>
      <c r="E18" s="80"/>
      <c r="F18" s="80"/>
      <c r="G18" s="80"/>
      <c r="H18" s="80"/>
      <c r="I18" s="80"/>
    </row>
    <row r="19" spans="3:9" x14ac:dyDescent="0.25">
      <c r="C19" s="80"/>
      <c r="D19" s="80"/>
      <c r="E19" s="80"/>
      <c r="F19" s="80"/>
      <c r="G19" s="80"/>
      <c r="H19" s="80"/>
      <c r="I19" s="80"/>
    </row>
    <row r="20" spans="3:9" x14ac:dyDescent="0.25">
      <c r="D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Звіт</vt:lpstr>
      <vt:lpstr>Лист1</vt:lpstr>
      <vt:lpstr>Звіт!Область_печати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2019-04-08T06:15:55Z</cp:lastPrinted>
  <dcterms:created xsi:type="dcterms:W3CDTF">2006-09-28T05:33:49Z</dcterms:created>
  <dcterms:modified xsi:type="dcterms:W3CDTF">2025-07-27T20:21:35Z</dcterms:modified>
</cp:coreProperties>
</file>