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скорочено" sheetId="5" r:id="rId1"/>
    <sheet name="Лист3" sheetId="6" r:id="rId2"/>
  </sheets>
  <definedNames>
    <definedName name="_xlnm.Print_Area" localSheetId="0">скорочено!$A$1:$R$130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6" i="5" l="1"/>
  <c r="P116" i="5"/>
  <c r="N39" i="5"/>
  <c r="H18" i="5"/>
  <c r="I18" i="5"/>
  <c r="J18" i="5"/>
  <c r="K18" i="5"/>
  <c r="L18" i="5"/>
  <c r="G18" i="5"/>
  <c r="N21" i="5"/>
  <c r="O21" i="5"/>
  <c r="P21" i="5"/>
  <c r="Q21" i="5"/>
  <c r="R21" i="5"/>
  <c r="O22" i="5"/>
  <c r="P22" i="5"/>
  <c r="Q22" i="5"/>
  <c r="R22" i="5"/>
  <c r="N22" i="5"/>
  <c r="H68" i="5" l="1"/>
  <c r="I68" i="5"/>
  <c r="J68" i="5"/>
  <c r="K68" i="5"/>
  <c r="L68" i="5"/>
  <c r="G68" i="5" l="1"/>
  <c r="H69" i="5"/>
  <c r="I69" i="5"/>
  <c r="J69" i="5"/>
  <c r="K69" i="5"/>
  <c r="L69" i="5"/>
  <c r="H75" i="5"/>
  <c r="I75" i="5"/>
  <c r="J75" i="5"/>
  <c r="K75" i="5"/>
  <c r="L75" i="5"/>
  <c r="G69" i="5" l="1"/>
  <c r="H49" i="5"/>
  <c r="N44" i="5" s="1"/>
  <c r="N47" i="5" s="1"/>
  <c r="I49" i="5"/>
  <c r="O44" i="5" s="1"/>
  <c r="O47" i="5" s="1"/>
  <c r="J49" i="5"/>
  <c r="P44" i="5" s="1"/>
  <c r="P47" i="5" s="1"/>
  <c r="K49" i="5"/>
  <c r="Q44" i="5" s="1"/>
  <c r="Q47" i="5" s="1"/>
  <c r="L49" i="5"/>
  <c r="R44" i="5" s="1"/>
  <c r="R47" i="5" s="1"/>
  <c r="G44" i="5"/>
  <c r="G49" i="5" s="1"/>
  <c r="H35" i="5"/>
  <c r="I35" i="5"/>
  <c r="J35" i="5"/>
  <c r="K35" i="5"/>
  <c r="L35" i="5"/>
  <c r="G35" i="5"/>
  <c r="H60" i="5"/>
  <c r="I60" i="5"/>
  <c r="J60" i="5"/>
  <c r="K60" i="5"/>
  <c r="L60" i="5"/>
  <c r="L126" i="5"/>
  <c r="K126" i="5"/>
  <c r="J126" i="5"/>
  <c r="I126" i="5"/>
  <c r="H126" i="5"/>
  <c r="O123" i="5"/>
  <c r="P123" i="5" s="1"/>
  <c r="Q123" i="5" s="1"/>
  <c r="R123" i="5" s="1"/>
  <c r="R122" i="5"/>
  <c r="Q122" i="5"/>
  <c r="P122" i="5"/>
  <c r="O122" i="5"/>
  <c r="N122" i="5"/>
  <c r="N124" i="5" s="1"/>
  <c r="G122" i="5"/>
  <c r="R118" i="5"/>
  <c r="Q118" i="5"/>
  <c r="P118" i="5"/>
  <c r="O118" i="5"/>
  <c r="N118" i="5"/>
  <c r="G118" i="5"/>
  <c r="R114" i="5"/>
  <c r="R116" i="5" s="1"/>
  <c r="Q114" i="5"/>
  <c r="P114" i="5"/>
  <c r="O114" i="5"/>
  <c r="O116" i="5" s="1"/>
  <c r="N114" i="5"/>
  <c r="N116" i="5" s="1"/>
  <c r="G114" i="5"/>
  <c r="R101" i="5"/>
  <c r="R104" i="5" s="1"/>
  <c r="Q101" i="5"/>
  <c r="Q104" i="5" s="1"/>
  <c r="P101" i="5"/>
  <c r="P104" i="5" s="1"/>
  <c r="O101" i="5"/>
  <c r="O104" i="5" s="1"/>
  <c r="N101" i="5"/>
  <c r="N104" i="5" s="1"/>
  <c r="G101" i="5"/>
  <c r="L84" i="5"/>
  <c r="K84" i="5"/>
  <c r="J84" i="5"/>
  <c r="I84" i="5"/>
  <c r="H84" i="5"/>
  <c r="G76" i="5"/>
  <c r="G84" i="5" s="1"/>
  <c r="G92" i="5" s="1"/>
  <c r="N73" i="5"/>
  <c r="G75" i="5"/>
  <c r="O65" i="5"/>
  <c r="P65" i="5"/>
  <c r="Q65" i="5"/>
  <c r="R65" i="5"/>
  <c r="N65" i="5"/>
  <c r="L67" i="5"/>
  <c r="K67" i="5"/>
  <c r="J67" i="5"/>
  <c r="I67" i="5"/>
  <c r="H67" i="5"/>
  <c r="G63" i="5"/>
  <c r="G67" i="5" s="1"/>
  <c r="H52" i="5"/>
  <c r="I52" i="5"/>
  <c r="J52" i="5"/>
  <c r="K52" i="5"/>
  <c r="L52" i="5"/>
  <c r="G58" i="5"/>
  <c r="G50" i="5"/>
  <c r="G51" i="5"/>
  <c r="O39" i="5"/>
  <c r="P39" i="5"/>
  <c r="Q39" i="5"/>
  <c r="R39" i="5"/>
  <c r="G61" i="5" l="1"/>
  <c r="G128" i="5" s="1"/>
  <c r="Q76" i="5"/>
  <c r="Q82" i="5" s="1"/>
  <c r="K92" i="5"/>
  <c r="N76" i="5"/>
  <c r="N82" i="5" s="1"/>
  <c r="H92" i="5"/>
  <c r="R76" i="5"/>
  <c r="R82" i="5" s="1"/>
  <c r="L92" i="5"/>
  <c r="P76" i="5"/>
  <c r="P82" i="5" s="1"/>
  <c r="J92" i="5"/>
  <c r="O76" i="5"/>
  <c r="O82" i="5" s="1"/>
  <c r="I92" i="5"/>
  <c r="I59" i="5"/>
  <c r="O50" i="5" s="1"/>
  <c r="O56" i="5" s="1"/>
  <c r="L59" i="5"/>
  <c r="R50" i="5" s="1"/>
  <c r="R56" i="5" s="1"/>
  <c r="H59" i="5"/>
  <c r="N50" i="5" s="1"/>
  <c r="N56" i="5" s="1"/>
  <c r="K59" i="5"/>
  <c r="Q50" i="5" s="1"/>
  <c r="Q56" i="5" s="1"/>
  <c r="J59" i="5"/>
  <c r="P50" i="5" s="1"/>
  <c r="P56" i="5" s="1"/>
  <c r="L127" i="5"/>
  <c r="K127" i="5"/>
  <c r="G70" i="5"/>
  <c r="J127" i="5"/>
  <c r="I127" i="5"/>
  <c r="H127" i="5"/>
  <c r="R124" i="5"/>
  <c r="G126" i="5"/>
  <c r="O124" i="5"/>
  <c r="P124" i="5"/>
  <c r="Q124" i="5"/>
  <c r="J70" i="5"/>
  <c r="K70" i="5"/>
  <c r="L70" i="5"/>
  <c r="I70" i="5"/>
  <c r="H70" i="5"/>
  <c r="G52" i="5"/>
  <c r="G59" i="5" s="1"/>
  <c r="H23" i="5"/>
  <c r="H25" i="5" s="1"/>
  <c r="I23" i="5"/>
  <c r="I25" i="5" s="1"/>
  <c r="J23" i="5"/>
  <c r="J25" i="5" s="1"/>
  <c r="K23" i="5"/>
  <c r="K25" i="5" s="1"/>
  <c r="L23" i="5"/>
  <c r="L25" i="5" s="1"/>
  <c r="G19" i="5"/>
  <c r="H14" i="5"/>
  <c r="I14" i="5"/>
  <c r="J14" i="5"/>
  <c r="K14" i="5"/>
  <c r="L14" i="5"/>
  <c r="G10" i="5"/>
  <c r="L41" i="5"/>
  <c r="L43" i="5" s="1"/>
  <c r="K41" i="5"/>
  <c r="K43" i="5" s="1"/>
  <c r="J41" i="5"/>
  <c r="J43" i="5" s="1"/>
  <c r="I41" i="5"/>
  <c r="I43" i="5" s="1"/>
  <c r="H41" i="5"/>
  <c r="H43" i="5" s="1"/>
  <c r="G37" i="5"/>
  <c r="L36" i="5"/>
  <c r="K36" i="5"/>
  <c r="J36" i="5"/>
  <c r="I36" i="5"/>
  <c r="H36" i="5"/>
  <c r="G60" i="5" l="1"/>
  <c r="G127" i="5" s="1"/>
  <c r="J62" i="5"/>
  <c r="J61" i="5"/>
  <c r="J128" i="5" s="1"/>
  <c r="J129" i="5" s="1"/>
  <c r="P40" i="5" s="1"/>
  <c r="I62" i="5"/>
  <c r="I61" i="5"/>
  <c r="I128" i="5" s="1"/>
  <c r="I129" i="5" s="1"/>
  <c r="O40" i="5" s="1"/>
  <c r="H61" i="5"/>
  <c r="H62" i="5"/>
  <c r="L62" i="5"/>
  <c r="L61" i="5"/>
  <c r="L128" i="5" s="1"/>
  <c r="L129" i="5" s="1"/>
  <c r="R40" i="5" s="1"/>
  <c r="K61" i="5"/>
  <c r="K128" i="5" s="1"/>
  <c r="K129" i="5" s="1"/>
  <c r="Q40" i="5" s="1"/>
  <c r="K62" i="5"/>
  <c r="G23" i="5"/>
  <c r="G25" i="5" s="1"/>
  <c r="G14" i="5"/>
  <c r="G41" i="5"/>
  <c r="G36" i="5"/>
  <c r="H128" i="5" l="1"/>
  <c r="H129" i="5" s="1"/>
  <c r="N40" i="5" s="1"/>
  <c r="G62" i="5"/>
  <c r="G43" i="5"/>
  <c r="G129" i="5" l="1"/>
</calcChain>
</file>

<file path=xl/comments1.xml><?xml version="1.0" encoding="utf-8"?>
<comments xmlns="http://schemas.openxmlformats.org/spreadsheetml/2006/main">
  <authors>
    <author>Econ</author>
  </authors>
  <commentList>
    <comment ref="H69" authorId="0">
      <text>
        <r>
          <rPr>
            <b/>
            <sz val="9"/>
            <color indexed="81"/>
            <rFont val="Tahoma"/>
            <family val="2"/>
            <charset val="204"/>
          </rPr>
          <t>Econ:</t>
        </r>
        <r>
          <rPr>
            <sz val="9"/>
            <color indexed="81"/>
            <rFont val="Tahoma"/>
            <family val="2"/>
            <charset val="204"/>
          </rPr>
          <t xml:space="preserve">
заправка вогнегасників - 20,0 тис.грн.;
вимірювання опору ізоляції - 20,0 тис.грн.</t>
        </r>
      </text>
    </comment>
  </commentList>
</comments>
</file>

<file path=xl/sharedStrings.xml><?xml version="1.0" encoding="utf-8"?>
<sst xmlns="http://schemas.openxmlformats.org/spreadsheetml/2006/main" count="293" uniqueCount="167">
  <si>
    <t>№</t>
  </si>
  <si>
    <t>Перелік заходів</t>
  </si>
  <si>
    <t>Строк виконання заходу</t>
  </si>
  <si>
    <t>Виконавці</t>
  </si>
  <si>
    <t>Джерела фінансування</t>
  </si>
  <si>
    <t>Всього</t>
  </si>
  <si>
    <t>КНП "ЦПМСД"</t>
  </si>
  <si>
    <t>Кошти бюджету Новоукраїнської громади</t>
  </si>
  <si>
    <t xml:space="preserve">КНП "Новоукраїнська міська лікарня" </t>
  </si>
  <si>
    <t>Найменування завдань</t>
  </si>
  <si>
    <t>2026-2030р.</t>
  </si>
  <si>
    <t>2026р.</t>
  </si>
  <si>
    <t>2027р.</t>
  </si>
  <si>
    <t xml:space="preserve">Всього </t>
  </si>
  <si>
    <t>2028р.</t>
  </si>
  <si>
    <t>2029р.</t>
  </si>
  <si>
    <t>2030р.</t>
  </si>
  <si>
    <t>Назва показника</t>
  </si>
  <si>
    <t>якості:                                рівень задоволення відповідно до заявленої потреби, %</t>
  </si>
  <si>
    <t xml:space="preserve">витрат:
кількість закладів, од.
</t>
  </si>
  <si>
    <t>продукту:                           кількість найменувань, од.</t>
  </si>
  <si>
    <t>2026-2030 роки</t>
  </si>
  <si>
    <t xml:space="preserve">продукту:
кількість закладів, од.
</t>
  </si>
  <si>
    <t xml:space="preserve">якості:
питома вага видатків на фінансову підтримку до загального обсягу видатків, затверджених програмою, %
</t>
  </si>
  <si>
    <t xml:space="preserve">1.7. Забезпечення безоплатними лікарськими засобами у разі амбулаторного лікування окремих груп населення за певними категоріями захворювань, зокрема хворих на рідкісні (орфанні) захворювання </t>
  </si>
  <si>
    <t>ефективності:                     середня витрати на 1особу, тис. грн.</t>
  </si>
  <si>
    <t>витрат:                                видатки на забезпечення придбання туберкуліну,  вакцини проти грипу тис. грн.</t>
  </si>
  <si>
    <t>2.</t>
  </si>
  <si>
    <t>2. Здійснення інформаційної кампанії та проведення санітарно- просвітницької роботи серед різних категорії населення щодо профілактики, діагностики та ефективного лікування захворювань, пропаганда здорового способу життя</t>
  </si>
  <si>
    <t xml:space="preserve">витрат:
кількість організацій, підприємств, які будуть здійснювати інформаційну кампанію, од.
</t>
  </si>
  <si>
    <t>продукту:                               кількість об’єків</t>
  </si>
  <si>
    <t>5. Актуалізація гендерної чутливості та неупередженого ставлення до всіх пацієнтів</t>
  </si>
  <si>
    <t>2026-2030рік</t>
  </si>
  <si>
    <t>продукту:                           кількість проведених виїздів</t>
  </si>
  <si>
    <t>1.</t>
  </si>
  <si>
    <t>6.</t>
  </si>
  <si>
    <t>6.Забезпечення рівного доступу дітей, незалежно від статі, віку та місця проживання, до медичних послуг.</t>
  </si>
  <si>
    <t>продукту:                                    кількість найменувань, од.</t>
  </si>
  <si>
    <t>якості:                                         освоєння виділених коштів, %</t>
  </si>
  <si>
    <t>ефективності:                                         середня витрати на 1особу, тис. грн.</t>
  </si>
  <si>
    <t>ефективності:                                середня вартість одного обладнання, тис. грн.</t>
  </si>
  <si>
    <t xml:space="preserve">якості:
частка закладів охорони здоров'я, які мають укладені договори з Національною службою здоров'я України про медичне  обслуговування, %
</t>
  </si>
  <si>
    <t>ефективності:                               середня кількість підготовлених інформаційних матеріалів на одну організацію, підприємство, од.</t>
  </si>
  <si>
    <t>витрат:                                                видатки на заробітну плату з нарахуваннм тис.грн.</t>
  </si>
  <si>
    <t>якості:                                             рівень задоволення відповідно до заявленої потреби, %</t>
  </si>
  <si>
    <t xml:space="preserve">1.3. Придбання медикаментів,  тестів, виробів медичного призначення, антисептиків, інструментів, хім. реактивів, перев'язувальних матеріалів, предмети гігієни ( памперси).  </t>
  </si>
  <si>
    <t>6.3  Витрати на медичну, облікову документацію,  канцтовари та інш.</t>
  </si>
  <si>
    <t>разом</t>
  </si>
  <si>
    <t xml:space="preserve">витрат:
видатки , тис. грн.
</t>
  </si>
  <si>
    <t>продукту:                           кількість пацієнтів, які знаходяться на стаціонарному лікуванні на добу</t>
  </si>
  <si>
    <t>Кошти бюджету (інших громад)</t>
  </si>
  <si>
    <t>1.1. Придбання молочних сумішей для вразливих категорій (населення)</t>
  </si>
  <si>
    <t>1.7. Покриття вартості спожитих комунальних послуг та енергоносіїв</t>
  </si>
  <si>
    <t>з них: хлопчики /дівчатка</t>
  </si>
  <si>
    <t>5/3</t>
  </si>
  <si>
    <t>70/120</t>
  </si>
  <si>
    <t>69/113</t>
  </si>
  <si>
    <t>2026-2030р</t>
  </si>
  <si>
    <t>продукту:                           кількість працівників, осіб</t>
  </si>
  <si>
    <t xml:space="preserve">з них:
дорослі                                  </t>
  </si>
  <si>
    <t xml:space="preserve"> діти </t>
  </si>
  <si>
    <t xml:space="preserve"> хлопчики/дівчатка</t>
  </si>
  <si>
    <t>4/6</t>
  </si>
  <si>
    <t>2/4</t>
  </si>
  <si>
    <t xml:space="preserve"> з них : дорослі       </t>
  </si>
  <si>
    <t xml:space="preserve"> чоловіки/жінки           </t>
  </si>
  <si>
    <t xml:space="preserve"> діти  </t>
  </si>
  <si>
    <t xml:space="preserve">  хлопчики/ дівчатка  </t>
  </si>
  <si>
    <t xml:space="preserve">10471/13092 </t>
  </si>
  <si>
    <t>3043/2926</t>
  </si>
  <si>
    <t xml:space="preserve"> дорослі       </t>
  </si>
  <si>
    <t>0/4</t>
  </si>
  <si>
    <t xml:space="preserve"> чоловіки /жінки</t>
  </si>
  <si>
    <t xml:space="preserve">якості:                                        охоплення населення інформаційними заходами  , %
</t>
  </si>
  <si>
    <t>Разом</t>
  </si>
  <si>
    <t>Кошти бюджетів інших громад</t>
  </si>
  <si>
    <t>1.Забезпечення належного функціонування комунальних закладів охорони здоров'я</t>
  </si>
  <si>
    <t>1.2. Покращення харчування пацієнтів, які перебувають  на стаціонарному лікуванні, придбання  продуктів харчування</t>
  </si>
  <si>
    <t>В тому числі по роках виконання:</t>
  </si>
  <si>
    <t>1.1. Виплата  заробітної плати працівникам ФАП та ФП з нарахуванням понад обсяг, передбачений програмою державних гарантій медичного обслуговування населення</t>
  </si>
  <si>
    <t>чоловіки/жінки</t>
  </si>
  <si>
    <t>якості:                                  рівень задоволення відповідно до заявленої потреби, %</t>
  </si>
  <si>
    <t>Всього по пункту 1</t>
  </si>
  <si>
    <t>Разом по пункту 1</t>
  </si>
  <si>
    <t>2. Забезпечення закладів охорони здоров’я засобами протипожежної та техногенної безпеки</t>
  </si>
  <si>
    <t>Разом  по пункту 2</t>
  </si>
  <si>
    <t>3.1. Придбання   дороговартісного обладнання і предметів довгострокового користування для забезпечення та доукомплектування робочих місць медичних працівників (медична апаратура, медичне та технологічне обладнання, лабораторне обладнання, комп’ютерна техніка та інше);Капітальні видатки (Придбання обладнання і предметів довгострокового користування, капітальне будівництво)</t>
  </si>
  <si>
    <t>Всього по пункту 3.</t>
  </si>
  <si>
    <t xml:space="preserve">продукту:                                         кількість одиниць придбаного обладнання, од.
</t>
  </si>
  <si>
    <t xml:space="preserve">3.Оновлення матеріально-технічної бази комунальних закладів, створення безбар'єрного середовища </t>
  </si>
  <si>
    <t>4. Розвиток системи громадського здоров'я, профілактика хвороб та раннє їх виявлення;</t>
  </si>
  <si>
    <t xml:space="preserve">4. 1.Профілактика інфекційних захворювань шляхом забезпечення вакцинами закладів охорони здоров'я (придбання туберкуліну, вакцини проти грипу) </t>
  </si>
  <si>
    <t xml:space="preserve">КНП "ЦПМСД"    КНП "Новоукраїнська міська лікарня" </t>
  </si>
  <si>
    <t>Не потребує фінансування</t>
  </si>
  <si>
    <t>5.1.Впровадження гендерного підходу при наданні медичної допомоги та при зборі та аналізі статистичної інформації</t>
  </si>
  <si>
    <t>2026-2030      роки</t>
  </si>
  <si>
    <t xml:space="preserve">Всього по пункту 4. </t>
  </si>
  <si>
    <t>Разом по пункту 6.</t>
  </si>
  <si>
    <t>РАЗОМ на виконання ПРОГРАМИ</t>
  </si>
  <si>
    <t>продукту:                           кількість дітей, які забезпечуються
молочними сумішами</t>
  </si>
  <si>
    <t xml:space="preserve">якості:                                 
рівень імунізації населення, %
</t>
  </si>
  <si>
    <t>значення по роках виконання:</t>
  </si>
  <si>
    <t>1.5.Придбання канцтоварів, будівельних матеріалів, обладнання, інвентарю, господарських товарів, бланків, м’якого інвентарю, паливо-мастильних матеріалів, автозапчастин.</t>
  </si>
  <si>
    <t>6.1 Забезпечення видатками на оплату праці з нарахуваннями (понад обсяг, передбачений програмою державних гарантій медичного обслуговування населення) для проведення стимулюючих виплат  лікарям та медичним сестрам, які забезпечують   патронажні/ домашні візити для
дітей від 0 до 4 років</t>
  </si>
  <si>
    <t xml:space="preserve">6.2 Організація виїздних прийомів лікарів та мобільних бригад для планових оглядів дітей до віддалених населених пунктів відповідно до затверджених графіків </t>
  </si>
  <si>
    <t>6.4 Оновлення матеріально технічної бази (придбання тонометрів,термометрів (електр.), пульсоксиметрів із зміною губною насадкою,засобів індивідуального захисту та інш. для проведення  профілактичних оглядів дітей.</t>
  </si>
  <si>
    <t xml:space="preserve">продукту:   </t>
  </si>
  <si>
    <t xml:space="preserve">кількість підготовлених інформаційних матеріалів, од.; </t>
  </si>
  <si>
    <t>ефективності: середня кількість дітей, оглянутих під час одного виїзду, осіб</t>
  </si>
  <si>
    <t xml:space="preserve">витрат:
кількість виїздів, од.
</t>
  </si>
  <si>
    <t xml:space="preserve">продукту:
кількість дітей, яким проведено медичний огляд (відвідування), осіб;                              </t>
  </si>
  <si>
    <t>кількість консультацій під час виїздів, од.</t>
  </si>
  <si>
    <t>витрат:                                              видатки на забезпечення безоплатними лікарськими засобами, тис. грн.</t>
  </si>
  <si>
    <t>якості:                                    рівень освоєння виділених коштів, %</t>
  </si>
  <si>
    <t xml:space="preserve">якості:     </t>
  </si>
  <si>
    <t>зростання  рівня охоплення вакцинацією, %</t>
  </si>
  <si>
    <t>продукту:                                                             кількість осіб,                                              з них:</t>
  </si>
  <si>
    <t>6.1.Часткове покриття вартості бензину для проведення виїздних прийомів</t>
  </si>
  <si>
    <t>ефективності:                     середньодобові  витрати на 1 особу , грн.</t>
  </si>
  <si>
    <t>55</t>
  </si>
  <si>
    <t>57</t>
  </si>
  <si>
    <t>59</t>
  </si>
  <si>
    <t>60</t>
  </si>
  <si>
    <t>65</t>
  </si>
  <si>
    <t>98</t>
  </si>
  <si>
    <t>97</t>
  </si>
  <si>
    <t>96</t>
  </si>
  <si>
    <t>95</t>
  </si>
  <si>
    <t>90</t>
  </si>
  <si>
    <t>15</t>
  </si>
  <si>
    <t>25</t>
  </si>
  <si>
    <t>30</t>
  </si>
  <si>
    <t>35</t>
  </si>
  <si>
    <t>40</t>
  </si>
  <si>
    <t xml:space="preserve">якості:
відсоток охоплення  медичними  оглядами  до загальної кількості дітей, %
</t>
  </si>
  <si>
    <t>Результативні показники</t>
  </si>
  <si>
    <t>2.1.Фінансування  робіт із забезпечення пожежної безпеки та цивільного захисту територій, будівель і споруд, а також інші поточні видатки пов'язані з функціонуванням закладу</t>
  </si>
  <si>
    <t>якості:                                    рівень виконання відповідно до заявленої потреби,  %</t>
  </si>
  <si>
    <t>ефективності:                     середня сума витрат на один виїзд, тис.грн.</t>
  </si>
  <si>
    <t>витрат:                                        обсяг фінансування, тис.грн.</t>
  </si>
  <si>
    <t>Начальник управлінння соціального захисту та охорони здоров'я міської ради                                                                                                                                                        Тетяна ОЛЕФІРЕНКО</t>
  </si>
  <si>
    <t>ЗАХОДИ 
Програми підтримки та розвитку галузі охорони здоров'я Новоукраїнської міської територіальної громади на 2026-2030 роки</t>
  </si>
  <si>
    <t>Орієнтовні обсяги фінансування, тис. грн.</t>
  </si>
  <si>
    <t xml:space="preserve">витрат:
видатки на придбання молочних сумішей, тис. грн.
</t>
  </si>
  <si>
    <t>ефективності:                     середня витрати на 1 дитину, тис. грн.</t>
  </si>
  <si>
    <t>витрат:                                           обсяг фінансування, тис.грн.</t>
  </si>
  <si>
    <t>ефективності:                              середня витрати на закупівлю 1 найменування, тис.грн.</t>
  </si>
  <si>
    <t>ефективності:                     середня витрати на закупівлю 1 найменування, тис.грн.</t>
  </si>
  <si>
    <t>якості:                                    рівень задоволення відповідно до заявленої потреби, %</t>
  </si>
  <si>
    <t xml:space="preserve">витрат:
видатки на фінансову підтримку, тис. грн.
</t>
  </si>
  <si>
    <t>ефективності:                     середні видатки на один заклад, тис. грн.</t>
  </si>
  <si>
    <t>витрат:                                видатки на заробітну плату з нарахуваннм тис.грн.</t>
  </si>
  <si>
    <t>ефективності:                     середній розмір зарплати на одного працівника, тис. грн.</t>
  </si>
  <si>
    <t>продукту:                                        кількість осіб, що забезпечуються безоплатними
лікарськими засобами, осіб</t>
  </si>
  <si>
    <t>витрат:                                  обсяг фінансування, тис.грн.</t>
  </si>
  <si>
    <t>ефективності:                         середня вартість по 1 об’єкту, тис.грн.</t>
  </si>
  <si>
    <t>якості:                                   забезпечення потреби, %</t>
  </si>
  <si>
    <t xml:space="preserve">витрат:
видатки на придбання
обладнання, тис. .
</t>
  </si>
  <si>
    <t xml:space="preserve">продукту:                           кількість осіб, що забезпечуються вакцинами проти грипу, туберкуліном,  осіб </t>
  </si>
  <si>
    <t>кількість проведених зустрічей з населенням, колективами, групами, од.</t>
  </si>
  <si>
    <t>ефективності:                  кількість проведених заходів з питань забезпечення рівних прав та 
створення рівних можливостей, од.</t>
  </si>
  <si>
    <t xml:space="preserve">якості:
відсоток надання медичної допомоги з врахуванням гендерного підходу, %
</t>
  </si>
  <si>
    <t>продукту:                           кількість працівників, осіб з них :</t>
  </si>
  <si>
    <t>підвищення рівня грудного вигодовування , %</t>
  </si>
  <si>
    <t>ефективності:                     середній розмір зарплати на одного працівника, тис.грн.</t>
  </si>
  <si>
    <t>підвищення показника задекларованого дитячого населення віком до 4 років, %</t>
  </si>
  <si>
    <t xml:space="preserve">Додаток 2
до проєкту  Програми, схваленої рішенням виконавчого комітету Новоукраїнської міської ради 
05 серпня 2025 року № 171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</si>
</sst>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9" fillId="0" borderId="0" applyFont="0" applyFill="0" applyBorder="0" applyAlignment="0" applyProtection="0"/>
  </cellStyleXfs>
  <cellXfs count="290">
    <xf numFmtId="0" fontId="0" fillId="0" borderId="0" xfId="0"/>
    <xf numFmtId="2" fontId="4" fillId="0" borderId="1" xfId="0" applyNumberFormat="1" applyFont="1" applyBorder="1" applyAlignment="1">
      <alignment horizontal="left" vertical="top" wrapText="1"/>
    </xf>
    <xf numFmtId="2" fontId="3" fillId="0" borderId="6" xfId="0" applyNumberFormat="1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top" wrapText="1"/>
    </xf>
    <xf numFmtId="2" fontId="3" fillId="0" borderId="2" xfId="0" applyNumberFormat="1" applyFont="1" applyBorder="1" applyAlignment="1">
      <alignment horizontal="left" vertical="top"/>
    </xf>
    <xf numFmtId="2" fontId="3" fillId="0" borderId="2" xfId="0" applyNumberFormat="1" applyFont="1" applyBorder="1" applyAlignment="1">
      <alignment horizontal="left" vertical="top" wrapText="1"/>
    </xf>
    <xf numFmtId="2" fontId="3" fillId="0" borderId="10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top"/>
    </xf>
    <xf numFmtId="2" fontId="3" fillId="0" borderId="9" xfId="0" applyNumberFormat="1" applyFont="1" applyBorder="1" applyAlignment="1">
      <alignment horizontal="left" vertical="top" wrapText="1"/>
    </xf>
    <xf numFmtId="0" fontId="10" fillId="2" borderId="0" xfId="0" applyFont="1" applyFill="1"/>
    <xf numFmtId="164" fontId="3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2" fontId="4" fillId="0" borderId="17" xfId="0" applyNumberFormat="1" applyFont="1" applyBorder="1" applyAlignment="1">
      <alignment horizontal="left" vertical="top" wrapText="1"/>
    </xf>
    <xf numFmtId="2" fontId="4" fillId="0" borderId="19" xfId="0" applyNumberFormat="1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left" vertical="top" wrapText="1"/>
    </xf>
    <xf numFmtId="2" fontId="3" fillId="0" borderId="15" xfId="0" applyNumberFormat="1" applyFont="1" applyBorder="1" applyAlignment="1">
      <alignment horizontal="left" vertical="top" wrapText="1"/>
    </xf>
    <xf numFmtId="0" fontId="6" fillId="0" borderId="0" xfId="0" applyFont="1" applyAlignment="1">
      <alignment vertical="top"/>
    </xf>
    <xf numFmtId="0" fontId="3" fillId="0" borderId="1" xfId="0" applyFont="1" applyBorder="1" applyAlignment="1">
      <alignment horizontal="left" vertical="top"/>
    </xf>
    <xf numFmtId="9" fontId="3" fillId="0" borderId="2" xfId="2" applyFont="1" applyFill="1" applyBorder="1" applyAlignment="1">
      <alignment horizontal="left" vertical="top" wrapText="1"/>
    </xf>
    <xf numFmtId="2" fontId="3" fillId="0" borderId="20" xfId="0" applyNumberFormat="1" applyFont="1" applyBorder="1" applyAlignment="1">
      <alignment horizontal="left" vertical="top"/>
    </xf>
    <xf numFmtId="2" fontId="3" fillId="0" borderId="21" xfId="0" applyNumberFormat="1" applyFont="1" applyBorder="1" applyAlignment="1">
      <alignment horizontal="left" vertical="top"/>
    </xf>
    <xf numFmtId="2" fontId="3" fillId="0" borderId="22" xfId="0" applyNumberFormat="1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164" fontId="3" fillId="0" borderId="1" xfId="0" applyNumberFormat="1" applyFont="1" applyBorder="1" applyAlignment="1">
      <alignment horizontal="left" vertical="top"/>
    </xf>
    <xf numFmtId="164" fontId="3" fillId="0" borderId="9" xfId="0" applyNumberFormat="1" applyFont="1" applyBorder="1" applyAlignment="1">
      <alignment horizontal="left" vertical="top" wrapText="1"/>
    </xf>
    <xf numFmtId="1" fontId="3" fillId="0" borderId="2" xfId="0" applyNumberFormat="1" applyFont="1" applyBorder="1" applyAlignment="1">
      <alignment horizontal="left" vertical="top" wrapText="1"/>
    </xf>
    <xf numFmtId="164" fontId="4" fillId="0" borderId="17" xfId="0" applyNumberFormat="1" applyFont="1" applyBorder="1" applyAlignment="1">
      <alignment horizontal="left" vertical="top" wrapText="1"/>
    </xf>
    <xf numFmtId="164" fontId="4" fillId="0" borderId="19" xfId="0" applyNumberFormat="1" applyFont="1" applyBorder="1" applyAlignment="1">
      <alignment horizontal="left" vertical="top" wrapText="1"/>
    </xf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10" fillId="2" borderId="0" xfId="0" applyFont="1" applyFill="1" applyAlignment="1">
      <alignment horizontal="center" vertical="top"/>
    </xf>
    <xf numFmtId="0" fontId="4" fillId="0" borderId="10" xfId="0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2" fontId="3" fillId="0" borderId="3" xfId="0" applyNumberFormat="1" applyFont="1" applyBorder="1" applyAlignment="1">
      <alignment horizontal="left" vertical="top"/>
    </xf>
    <xf numFmtId="164" fontId="4" fillId="0" borderId="35" xfId="0" applyNumberFormat="1" applyFont="1" applyBorder="1" applyAlignment="1">
      <alignment horizontal="left" vertical="top" wrapText="1"/>
    </xf>
    <xf numFmtId="164" fontId="4" fillId="0" borderId="10" xfId="0" applyNumberFormat="1" applyFont="1" applyBorder="1" applyAlignment="1">
      <alignment horizontal="left" vertical="top" wrapText="1"/>
    </xf>
    <xf numFmtId="164" fontId="4" fillId="0" borderId="36" xfId="0" applyNumberFormat="1" applyFont="1" applyBorder="1" applyAlignment="1">
      <alignment horizontal="left" vertical="top" wrapText="1"/>
    </xf>
    <xf numFmtId="0" fontId="4" fillId="0" borderId="18" xfId="0" applyFont="1" applyBorder="1" applyAlignment="1">
      <alignment horizontal="center" vertical="top" wrapText="1"/>
    </xf>
    <xf numFmtId="164" fontId="3" fillId="0" borderId="18" xfId="0" applyNumberFormat="1" applyFont="1" applyBorder="1" applyAlignment="1">
      <alignment horizontal="left" vertical="top" wrapText="1"/>
    </xf>
    <xf numFmtId="1" fontId="3" fillId="0" borderId="18" xfId="0" applyNumberFormat="1" applyFont="1" applyBorder="1" applyAlignment="1">
      <alignment horizontal="left" vertical="top" wrapText="1"/>
    </xf>
    <xf numFmtId="2" fontId="3" fillId="0" borderId="18" xfId="0" applyNumberFormat="1" applyFont="1" applyBorder="1" applyAlignment="1">
      <alignment horizontal="left" vertical="top" wrapText="1"/>
    </xf>
    <xf numFmtId="2" fontId="3" fillId="0" borderId="18" xfId="0" applyNumberFormat="1" applyFont="1" applyBorder="1" applyAlignment="1">
      <alignment horizontal="left" vertical="top"/>
    </xf>
    <xf numFmtId="2" fontId="3" fillId="0" borderId="43" xfId="0" applyNumberFormat="1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/>
    </xf>
    <xf numFmtId="9" fontId="3" fillId="0" borderId="41" xfId="2" applyFont="1" applyFill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left" vertical="top" wrapText="1"/>
    </xf>
    <xf numFmtId="164" fontId="3" fillId="0" borderId="13" xfId="0" applyNumberFormat="1" applyFont="1" applyBorder="1" applyAlignment="1">
      <alignment horizontal="left" vertical="top" wrapText="1"/>
    </xf>
    <xf numFmtId="2" fontId="3" fillId="0" borderId="10" xfId="0" applyNumberFormat="1" applyFont="1" applyBorder="1" applyAlignment="1">
      <alignment horizontal="left" vertical="top"/>
    </xf>
    <xf numFmtId="164" fontId="3" fillId="0" borderId="10" xfId="0" applyNumberFormat="1" applyFont="1" applyBorder="1" applyAlignment="1">
      <alignment horizontal="left" vertical="top"/>
    </xf>
    <xf numFmtId="2" fontId="3" fillId="0" borderId="43" xfId="0" applyNumberFormat="1" applyFont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164" fontId="3" fillId="0" borderId="6" xfId="0" applyNumberFormat="1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left" vertical="top" wrapText="1"/>
    </xf>
    <xf numFmtId="2" fontId="3" fillId="0" borderId="2" xfId="0" applyNumberFormat="1" applyFont="1" applyBorder="1" applyAlignment="1">
      <alignment vertical="top" wrapText="1"/>
    </xf>
    <xf numFmtId="2" fontId="3" fillId="0" borderId="6" xfId="0" applyNumberFormat="1" applyFont="1" applyBorder="1" applyAlignment="1">
      <alignment vertical="top" wrapText="1"/>
    </xf>
    <xf numFmtId="2" fontId="3" fillId="0" borderId="9" xfId="0" applyNumberFormat="1" applyFont="1" applyBorder="1" applyAlignment="1">
      <alignment vertical="top" wrapText="1"/>
    </xf>
    <xf numFmtId="164" fontId="3" fillId="0" borderId="1" xfId="0" applyNumberFormat="1" applyFont="1" applyBorder="1" applyAlignment="1">
      <alignment horizontal="left" wrapText="1"/>
    </xf>
    <xf numFmtId="164" fontId="3" fillId="0" borderId="18" xfId="0" applyNumberFormat="1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wrapText="1"/>
    </xf>
    <xf numFmtId="2" fontId="3" fillId="0" borderId="18" xfId="0" applyNumberFormat="1" applyFont="1" applyBorder="1" applyAlignment="1">
      <alignment horizontal="left" wrapText="1"/>
    </xf>
    <xf numFmtId="1" fontId="3" fillId="0" borderId="1" xfId="0" applyNumberFormat="1" applyFont="1" applyBorder="1" applyAlignment="1">
      <alignment horizontal="left" wrapText="1"/>
    </xf>
    <xf numFmtId="1" fontId="3" fillId="0" borderId="18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left" wrapText="1"/>
    </xf>
    <xf numFmtId="1" fontId="3" fillId="0" borderId="41" xfId="0" applyNumberFormat="1" applyFont="1" applyBorder="1" applyAlignment="1">
      <alignment horizontal="left" vertical="top" wrapText="1"/>
    </xf>
    <xf numFmtId="2" fontId="3" fillId="0" borderId="41" xfId="0" applyNumberFormat="1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/>
    </xf>
    <xf numFmtId="164" fontId="3" fillId="0" borderId="18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1" fontId="3" fillId="0" borderId="18" xfId="0" applyNumberFormat="1" applyFont="1" applyBorder="1" applyAlignment="1">
      <alignment horizontal="left"/>
    </xf>
    <xf numFmtId="2" fontId="3" fillId="0" borderId="1" xfId="0" applyNumberFormat="1" applyFont="1" applyBorder="1" applyAlignment="1">
      <alignment horizontal="left"/>
    </xf>
    <xf numFmtId="2" fontId="3" fillId="0" borderId="18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 wrapText="1"/>
    </xf>
    <xf numFmtId="164" fontId="3" fillId="0" borderId="41" xfId="0" applyNumberFormat="1" applyFont="1" applyBorder="1" applyAlignment="1">
      <alignment horizontal="left" wrapText="1"/>
    </xf>
    <xf numFmtId="0" fontId="3" fillId="0" borderId="2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40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2" fontId="3" fillId="0" borderId="2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164" fontId="3" fillId="0" borderId="16" xfId="0" applyNumberFormat="1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1" fontId="3" fillId="0" borderId="9" xfId="0" applyNumberFormat="1" applyFont="1" applyBorder="1" applyAlignment="1">
      <alignment horizontal="left" wrapText="1"/>
    </xf>
    <xf numFmtId="1" fontId="3" fillId="0" borderId="42" xfId="0" applyNumberFormat="1" applyFont="1" applyBorder="1" applyAlignment="1">
      <alignment horizontal="left" wrapText="1"/>
    </xf>
    <xf numFmtId="1" fontId="3" fillId="0" borderId="6" xfId="0" applyNumberFormat="1" applyFont="1" applyBorder="1" applyAlignment="1">
      <alignment horizontal="left" wrapText="1"/>
    </xf>
    <xf numFmtId="0" fontId="3" fillId="0" borderId="41" xfId="0" applyFont="1" applyBorder="1" applyAlignment="1">
      <alignment horizontal="left" vertical="top"/>
    </xf>
    <xf numFmtId="0" fontId="6" fillId="3" borderId="16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3" fillId="0" borderId="18" xfId="0" applyFont="1" applyBorder="1" applyAlignment="1">
      <alignment horizontal="left" wrapText="1"/>
    </xf>
    <xf numFmtId="1" fontId="3" fillId="0" borderId="46" xfId="0" applyNumberFormat="1" applyFont="1" applyBorder="1" applyAlignment="1">
      <alignment horizontal="left" wrapText="1"/>
    </xf>
    <xf numFmtId="0" fontId="3" fillId="0" borderId="46" xfId="0" applyFont="1" applyBorder="1" applyAlignment="1">
      <alignment horizontal="left" vertical="top"/>
    </xf>
    <xf numFmtId="0" fontId="3" fillId="0" borderId="42" xfId="0" applyFont="1" applyBorder="1" applyAlignment="1">
      <alignment horizontal="left" vertical="top"/>
    </xf>
    <xf numFmtId="0" fontId="3" fillId="0" borderId="18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41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41" xfId="0" applyFont="1" applyBorder="1" applyAlignment="1">
      <alignment horizontal="left"/>
    </xf>
    <xf numFmtId="49" fontId="3" fillId="0" borderId="9" xfId="0" applyNumberFormat="1" applyFont="1" applyBorder="1" applyAlignment="1">
      <alignment horizontal="left" wrapText="1"/>
    </xf>
    <xf numFmtId="49" fontId="3" fillId="0" borderId="42" xfId="0" applyNumberFormat="1" applyFont="1" applyBorder="1" applyAlignment="1">
      <alignment horizontal="left" wrapText="1"/>
    </xf>
    <xf numFmtId="49" fontId="3" fillId="0" borderId="1" xfId="2" applyNumberFormat="1" applyFont="1" applyFill="1" applyBorder="1" applyAlignment="1">
      <alignment horizontal="left" wrapText="1"/>
    </xf>
    <xf numFmtId="49" fontId="3" fillId="0" borderId="18" xfId="2" applyNumberFormat="1" applyFont="1" applyFill="1" applyBorder="1" applyAlignment="1">
      <alignment horizontal="left" wrapText="1"/>
    </xf>
    <xf numFmtId="0" fontId="3" fillId="2" borderId="0" xfId="0" applyFont="1" applyFill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43" xfId="0" applyFont="1" applyBorder="1" applyAlignment="1">
      <alignment horizontal="left" vertical="top"/>
    </xf>
    <xf numFmtId="0" fontId="5" fillId="0" borderId="0" xfId="0" applyFont="1"/>
    <xf numFmtId="0" fontId="3" fillId="0" borderId="9" xfId="0" applyFont="1" applyBorder="1" applyAlignment="1">
      <alignment horizontal="left"/>
    </xf>
    <xf numFmtId="0" fontId="3" fillId="0" borderId="42" xfId="0" applyFont="1" applyBorder="1" applyAlignment="1">
      <alignment horizontal="left"/>
    </xf>
    <xf numFmtId="0" fontId="3" fillId="0" borderId="39" xfId="0" applyFont="1" applyBorder="1" applyAlignment="1">
      <alignment horizontal="justify" vertical="top"/>
    </xf>
    <xf numFmtId="0" fontId="0" fillId="0" borderId="0" xfId="0" applyAlignment="1">
      <alignment horizontal="left"/>
    </xf>
    <xf numFmtId="1" fontId="3" fillId="0" borderId="2" xfId="0" applyNumberFormat="1" applyFont="1" applyBorder="1" applyAlignment="1">
      <alignment horizontal="left" wrapText="1"/>
    </xf>
    <xf numFmtId="1" fontId="3" fillId="0" borderId="41" xfId="0" applyNumberFormat="1" applyFont="1" applyBorder="1" applyAlignment="1">
      <alignment horizontal="left" wrapText="1"/>
    </xf>
    <xf numFmtId="0" fontId="3" fillId="0" borderId="0" xfId="0" applyFont="1" applyAlignment="1">
      <alignment horizontal="left"/>
    </xf>
    <xf numFmtId="2" fontId="3" fillId="0" borderId="2" xfId="0" applyNumberFormat="1" applyFont="1" applyBorder="1" applyAlignment="1">
      <alignment horizontal="left" vertical="top" wrapText="1"/>
    </xf>
    <xf numFmtId="2" fontId="3" fillId="0" borderId="6" xfId="0" applyNumberFormat="1" applyFont="1" applyBorder="1" applyAlignment="1">
      <alignment horizontal="left" vertical="top" wrapText="1"/>
    </xf>
    <xf numFmtId="2" fontId="3" fillId="0" borderId="9" xfId="0" applyNumberFormat="1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2" xfId="2" applyNumberFormat="1" applyFont="1" applyFill="1" applyBorder="1" applyAlignment="1">
      <alignment horizontal="left" vertical="center" wrapText="1"/>
    </xf>
    <xf numFmtId="0" fontId="3" fillId="0" borderId="9" xfId="2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left" vertical="top" wrapText="1"/>
    </xf>
    <xf numFmtId="164" fontId="3" fillId="0" borderId="13" xfId="0" applyNumberFormat="1" applyFont="1" applyBorder="1" applyAlignment="1">
      <alignment horizontal="left" vertical="top" wrapText="1"/>
    </xf>
    <xf numFmtId="0" fontId="3" fillId="0" borderId="41" xfId="2" applyNumberFormat="1" applyFont="1" applyFill="1" applyBorder="1" applyAlignment="1">
      <alignment horizontal="left" vertical="center" wrapText="1"/>
    </xf>
    <xf numFmtId="0" fontId="3" fillId="0" borderId="42" xfId="2" applyNumberFormat="1" applyFont="1" applyFill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wrapText="1"/>
    </xf>
    <xf numFmtId="2" fontId="3" fillId="0" borderId="7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horizontal="center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3" fillId="0" borderId="14" xfId="0" applyNumberFormat="1" applyFont="1" applyBorder="1" applyAlignment="1">
      <alignment horizontal="center" vertical="top" wrapText="1"/>
    </xf>
    <xf numFmtId="164" fontId="3" fillId="0" borderId="9" xfId="0" applyNumberFormat="1" applyFont="1" applyBorder="1" applyAlignment="1">
      <alignment horizontal="left" vertical="top" wrapText="1"/>
    </xf>
    <xf numFmtId="2" fontId="3" fillId="0" borderId="43" xfId="0" applyNumberFormat="1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2" fontId="3" fillId="0" borderId="40" xfId="0" applyNumberFormat="1" applyFont="1" applyBorder="1" applyAlignment="1">
      <alignment horizontal="left" vertical="top" wrapText="1"/>
    </xf>
    <xf numFmtId="2" fontId="3" fillId="0" borderId="21" xfId="0" applyNumberFormat="1" applyFont="1" applyBorder="1" applyAlignment="1">
      <alignment horizontal="left" vertical="top" wrapText="1"/>
    </xf>
    <xf numFmtId="2" fontId="3" fillId="0" borderId="39" xfId="0" applyNumberFormat="1" applyFont="1" applyBorder="1" applyAlignment="1">
      <alignment horizontal="left" vertical="top" wrapText="1"/>
    </xf>
    <xf numFmtId="2" fontId="3" fillId="0" borderId="22" xfId="0" applyNumberFormat="1" applyFont="1" applyBorder="1" applyAlignment="1">
      <alignment horizontal="left" vertical="top" wrapText="1"/>
    </xf>
    <xf numFmtId="2" fontId="3" fillId="0" borderId="25" xfId="0" applyNumberFormat="1" applyFont="1" applyBorder="1" applyAlignment="1">
      <alignment horizontal="left" vertical="top" wrapText="1"/>
    </xf>
    <xf numFmtId="2" fontId="3" fillId="0" borderId="2" xfId="0" applyNumberFormat="1" applyFont="1" applyBorder="1" applyAlignment="1">
      <alignment horizontal="center" vertical="top" wrapText="1"/>
    </xf>
    <xf numFmtId="2" fontId="3" fillId="0" borderId="6" xfId="0" applyNumberFormat="1" applyFont="1" applyBorder="1" applyAlignment="1">
      <alignment horizontal="center" vertical="top" wrapText="1"/>
    </xf>
    <xf numFmtId="2" fontId="3" fillId="0" borderId="9" xfId="0" applyNumberFormat="1" applyFont="1" applyBorder="1" applyAlignment="1">
      <alignment horizontal="center" vertical="top" wrapText="1"/>
    </xf>
    <xf numFmtId="1" fontId="4" fillId="0" borderId="23" xfId="0" applyNumberFormat="1" applyFont="1" applyBorder="1" applyAlignment="1">
      <alignment horizontal="left" vertical="top" wrapText="1"/>
    </xf>
    <xf numFmtId="1" fontId="4" fillId="0" borderId="7" xfId="0" applyNumberFormat="1" applyFont="1" applyBorder="1" applyAlignment="1">
      <alignment horizontal="left" vertical="top" wrapText="1"/>
    </xf>
    <xf numFmtId="1" fontId="4" fillId="0" borderId="24" xfId="0" applyNumberFormat="1" applyFont="1" applyBorder="1" applyAlignment="1">
      <alignment horizontal="left" vertical="top" wrapText="1"/>
    </xf>
    <xf numFmtId="2" fontId="4" fillId="0" borderId="26" xfId="0" applyNumberFormat="1" applyFont="1" applyBorder="1" applyAlignment="1">
      <alignment horizontal="left" vertical="top" wrapText="1"/>
    </xf>
    <xf numFmtId="2" fontId="4" fillId="0" borderId="27" xfId="0" applyNumberFormat="1" applyFont="1" applyBorder="1" applyAlignment="1">
      <alignment horizontal="left" vertical="top" wrapText="1"/>
    </xf>
    <xf numFmtId="2" fontId="4" fillId="0" borderId="28" xfId="0" applyNumberFormat="1" applyFont="1" applyBorder="1" applyAlignment="1">
      <alignment horizontal="left" vertical="top" wrapText="1"/>
    </xf>
    <xf numFmtId="2" fontId="4" fillId="0" borderId="16" xfId="0" applyNumberFormat="1" applyFont="1" applyBorder="1" applyAlignment="1">
      <alignment horizontal="left" vertical="top" wrapText="1"/>
    </xf>
    <xf numFmtId="2" fontId="4" fillId="0" borderId="0" xfId="0" applyNumberFormat="1" applyFont="1" applyAlignment="1">
      <alignment horizontal="left" vertical="top" wrapText="1"/>
    </xf>
    <xf numFmtId="2" fontId="4" fillId="0" borderId="8" xfId="0" applyNumberFormat="1" applyFont="1" applyBorder="1" applyAlignment="1">
      <alignment horizontal="left" vertical="top" wrapText="1"/>
    </xf>
    <xf numFmtId="2" fontId="4" fillId="0" borderId="29" xfId="0" applyNumberFormat="1" applyFont="1" applyBorder="1" applyAlignment="1">
      <alignment horizontal="left" vertical="top" wrapText="1"/>
    </xf>
    <xf numFmtId="2" fontId="4" fillId="0" borderId="30" xfId="0" applyNumberFormat="1" applyFont="1" applyBorder="1" applyAlignment="1">
      <alignment horizontal="left" vertical="top" wrapText="1"/>
    </xf>
    <xf numFmtId="2" fontId="4" fillId="0" borderId="31" xfId="0" applyNumberFormat="1" applyFont="1" applyBorder="1" applyAlignment="1">
      <alignment horizontal="left" vertical="top" wrapText="1"/>
    </xf>
    <xf numFmtId="164" fontId="3" fillId="0" borderId="40" xfId="0" applyNumberFormat="1" applyFont="1" applyBorder="1" applyAlignment="1">
      <alignment horizontal="left" vertical="top" wrapText="1"/>
    </xf>
    <xf numFmtId="164" fontId="3" fillId="0" borderId="21" xfId="0" applyNumberFormat="1" applyFont="1" applyBorder="1" applyAlignment="1">
      <alignment horizontal="left" vertical="top" wrapText="1"/>
    </xf>
    <xf numFmtId="164" fontId="3" fillId="0" borderId="39" xfId="0" applyNumberFormat="1" applyFont="1" applyBorder="1" applyAlignment="1">
      <alignment horizontal="left" vertical="top" wrapText="1"/>
    </xf>
    <xf numFmtId="164" fontId="3" fillId="0" borderId="47" xfId="0" applyNumberFormat="1" applyFont="1" applyBorder="1" applyAlignment="1">
      <alignment horizontal="left" vertical="top" wrapText="1"/>
    </xf>
    <xf numFmtId="2" fontId="3" fillId="0" borderId="15" xfId="0" applyNumberFormat="1" applyFont="1" applyBorder="1" applyAlignment="1">
      <alignment horizontal="left" vertical="top" wrapText="1"/>
    </xf>
    <xf numFmtId="2" fontId="3" fillId="0" borderId="12" xfId="0" applyNumberFormat="1" applyFont="1" applyBorder="1" applyAlignment="1">
      <alignment horizontal="left" vertical="top" wrapText="1"/>
    </xf>
    <xf numFmtId="2" fontId="3" fillId="0" borderId="40" xfId="0" applyNumberFormat="1" applyFont="1" applyBorder="1" applyAlignment="1">
      <alignment horizontal="center" vertical="top" wrapText="1"/>
    </xf>
    <xf numFmtId="2" fontId="3" fillId="0" borderId="21" xfId="0" applyNumberFormat="1" applyFont="1" applyBorder="1" applyAlignment="1">
      <alignment horizontal="center" vertical="top" wrapText="1"/>
    </xf>
    <xf numFmtId="2" fontId="3" fillId="0" borderId="39" xfId="0" applyNumberFormat="1" applyFont="1" applyBorder="1" applyAlignment="1">
      <alignment horizontal="center" vertical="top" wrapText="1"/>
    </xf>
    <xf numFmtId="2" fontId="3" fillId="0" borderId="10" xfId="0" applyNumberFormat="1" applyFont="1" applyBorder="1" applyAlignment="1">
      <alignment horizontal="left" vertical="top" wrapText="1"/>
    </xf>
    <xf numFmtId="1" fontId="3" fillId="0" borderId="3" xfId="0" applyNumberFormat="1" applyFont="1" applyBorder="1" applyAlignment="1">
      <alignment horizontal="left" vertical="top" wrapText="1"/>
    </xf>
    <xf numFmtId="1" fontId="3" fillId="0" borderId="7" xfId="0" applyNumberFormat="1" applyFont="1" applyBorder="1" applyAlignment="1">
      <alignment horizontal="left" vertical="top" wrapText="1"/>
    </xf>
    <xf numFmtId="1" fontId="3" fillId="0" borderId="13" xfId="0" applyNumberFormat="1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0" fontId="4" fillId="0" borderId="4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justify" vertical="top"/>
    </xf>
    <xf numFmtId="0" fontId="3" fillId="0" borderId="6" xfId="0" applyFont="1" applyBorder="1" applyAlignment="1">
      <alignment horizontal="justify" vertical="top"/>
    </xf>
    <xf numFmtId="0" fontId="3" fillId="0" borderId="9" xfId="0" applyFont="1" applyBorder="1" applyAlignment="1">
      <alignment horizontal="justify" vertical="top"/>
    </xf>
    <xf numFmtId="0" fontId="3" fillId="0" borderId="43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left" vertical="top" wrapText="1"/>
    </xf>
    <xf numFmtId="2" fontId="3" fillId="0" borderId="8" xfId="0" applyNumberFormat="1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left" vertical="top"/>
    </xf>
    <xf numFmtId="164" fontId="3" fillId="0" borderId="6" xfId="0" applyNumberFormat="1" applyFont="1" applyBorder="1" applyAlignment="1">
      <alignment horizontal="left" vertical="top"/>
    </xf>
    <xf numFmtId="164" fontId="3" fillId="0" borderId="9" xfId="0" applyNumberFormat="1" applyFont="1" applyBorder="1" applyAlignment="1">
      <alignment horizontal="left" vertical="top"/>
    </xf>
    <xf numFmtId="164" fontId="3" fillId="0" borderId="3" xfId="0" applyNumberFormat="1" applyFont="1" applyBorder="1" applyAlignment="1">
      <alignment horizontal="left" vertical="top"/>
    </xf>
    <xf numFmtId="164" fontId="3" fillId="0" borderId="7" xfId="0" applyNumberFormat="1" applyFont="1" applyBorder="1" applyAlignment="1">
      <alignment horizontal="left" vertical="top"/>
    </xf>
    <xf numFmtId="164" fontId="3" fillId="0" borderId="13" xfId="0" applyNumberFormat="1" applyFont="1" applyBorder="1" applyAlignment="1">
      <alignment horizontal="left" vertical="top"/>
    </xf>
    <xf numFmtId="0" fontId="3" fillId="0" borderId="41" xfId="2" applyNumberFormat="1" applyFont="1" applyFill="1" applyBorder="1" applyAlignment="1">
      <alignment horizontal="left" vertical="top" wrapText="1"/>
    </xf>
    <xf numFmtId="0" fontId="3" fillId="0" borderId="46" xfId="2" applyNumberFormat="1" applyFont="1" applyFill="1" applyBorder="1" applyAlignment="1">
      <alignment horizontal="left" vertical="top" wrapText="1"/>
    </xf>
    <xf numFmtId="0" fontId="3" fillId="0" borderId="42" xfId="2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left" vertical="top" wrapText="1"/>
    </xf>
    <xf numFmtId="2" fontId="3" fillId="0" borderId="7" xfId="0" applyNumberFormat="1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" xfId="2" applyNumberFormat="1" applyFont="1" applyFill="1" applyBorder="1" applyAlignment="1">
      <alignment horizontal="left" vertical="top" wrapText="1"/>
    </xf>
    <xf numFmtId="0" fontId="3" fillId="0" borderId="6" xfId="2" applyNumberFormat="1" applyFont="1" applyFill="1" applyBorder="1" applyAlignment="1">
      <alignment horizontal="left" vertical="top" wrapText="1"/>
    </xf>
    <xf numFmtId="0" fontId="3" fillId="0" borderId="9" xfId="2" applyNumberFormat="1" applyFont="1" applyFill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wrapText="1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left" wrapText="1"/>
    </xf>
    <xf numFmtId="164" fontId="3" fillId="0" borderId="6" xfId="0" applyNumberFormat="1" applyFont="1" applyBorder="1" applyAlignment="1">
      <alignment horizontal="left" wrapText="1"/>
    </xf>
    <xf numFmtId="164" fontId="3" fillId="0" borderId="9" xfId="0" applyNumberFormat="1" applyFont="1" applyBorder="1" applyAlignment="1">
      <alignment horizontal="left" wrapText="1"/>
    </xf>
    <xf numFmtId="10" fontId="3" fillId="0" borderId="2" xfId="0" applyNumberFormat="1" applyFont="1" applyBorder="1" applyAlignment="1">
      <alignment horizontal="left" wrapText="1"/>
    </xf>
    <xf numFmtId="10" fontId="3" fillId="0" borderId="6" xfId="0" applyNumberFormat="1" applyFont="1" applyBorder="1" applyAlignment="1">
      <alignment horizontal="left" wrapText="1"/>
    </xf>
    <xf numFmtId="10" fontId="3" fillId="0" borderId="9" xfId="0" applyNumberFormat="1" applyFont="1" applyBorder="1" applyAlignment="1">
      <alignment horizontal="left" wrapText="1"/>
    </xf>
    <xf numFmtId="0" fontId="3" fillId="0" borderId="41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1" xfId="0" applyFont="1" applyBorder="1" applyAlignment="1">
      <alignment horizontal="left" wrapText="1"/>
    </xf>
    <xf numFmtId="0" fontId="3" fillId="0" borderId="42" xfId="0" applyFont="1" applyBorder="1" applyAlignment="1">
      <alignment horizontal="left" wrapText="1"/>
    </xf>
    <xf numFmtId="2" fontId="3" fillId="0" borderId="18" xfId="0" applyNumberFormat="1" applyFont="1" applyBorder="1" applyAlignment="1">
      <alignment horizontal="left" wrapText="1"/>
    </xf>
    <xf numFmtId="10" fontId="3" fillId="0" borderId="41" xfId="0" applyNumberFormat="1" applyFont="1" applyBorder="1" applyAlignment="1">
      <alignment horizontal="left" wrapText="1"/>
    </xf>
    <xf numFmtId="10" fontId="3" fillId="0" borderId="46" xfId="0" applyNumberFormat="1" applyFont="1" applyBorder="1" applyAlignment="1">
      <alignment horizontal="left" wrapText="1"/>
    </xf>
    <xf numFmtId="10" fontId="3" fillId="0" borderId="42" xfId="0" applyNumberFormat="1" applyFont="1" applyBorder="1" applyAlignment="1">
      <alignment horizontal="left" wrapText="1"/>
    </xf>
    <xf numFmtId="164" fontId="3" fillId="0" borderId="41" xfId="0" applyNumberFormat="1" applyFont="1" applyBorder="1" applyAlignment="1">
      <alignment horizontal="left" wrapText="1"/>
    </xf>
    <xf numFmtId="164" fontId="3" fillId="0" borderId="46" xfId="0" applyNumberFormat="1" applyFont="1" applyBorder="1" applyAlignment="1">
      <alignment horizontal="left" wrapText="1"/>
    </xf>
    <xf numFmtId="164" fontId="3" fillId="0" borderId="42" xfId="0" applyNumberFormat="1" applyFont="1" applyBorder="1" applyAlignment="1">
      <alignment horizontal="left" wrapText="1"/>
    </xf>
    <xf numFmtId="2" fontId="3" fillId="0" borderId="3" xfId="0" applyNumberFormat="1" applyFont="1" applyBorder="1" applyAlignment="1">
      <alignment horizontal="left" vertical="top"/>
    </xf>
    <xf numFmtId="2" fontId="3" fillId="0" borderId="7" xfId="0" applyNumberFormat="1" applyFont="1" applyBorder="1" applyAlignment="1">
      <alignment horizontal="left" vertical="top"/>
    </xf>
    <xf numFmtId="2" fontId="3" fillId="0" borderId="13" xfId="0" applyNumberFormat="1" applyFont="1" applyBorder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2" fontId="3" fillId="0" borderId="6" xfId="0" applyNumberFormat="1" applyFont="1" applyBorder="1" applyAlignment="1">
      <alignment horizontal="left" vertical="top"/>
    </xf>
    <xf numFmtId="2" fontId="3" fillId="0" borderId="9" xfId="0" applyNumberFormat="1" applyFont="1" applyBorder="1" applyAlignment="1">
      <alignment horizontal="left" vertical="top"/>
    </xf>
    <xf numFmtId="0" fontId="4" fillId="0" borderId="27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41" xfId="0" applyFont="1" applyBorder="1" applyAlignment="1">
      <alignment horizontal="left" vertical="top"/>
    </xf>
    <xf numFmtId="0" fontId="3" fillId="0" borderId="46" xfId="0" applyFont="1" applyBorder="1" applyAlignment="1">
      <alignment horizontal="left" vertical="top"/>
    </xf>
    <xf numFmtId="0" fontId="3" fillId="0" borderId="42" xfId="0" applyFont="1" applyBorder="1" applyAlignment="1">
      <alignment horizontal="left" vertical="top"/>
    </xf>
    <xf numFmtId="0" fontId="3" fillId="0" borderId="4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5" xfId="0" applyFont="1" applyBorder="1" applyAlignment="1">
      <alignment horizontal="left" vertical="top" wrapText="1"/>
    </xf>
    <xf numFmtId="2" fontId="3" fillId="0" borderId="4" xfId="0" applyNumberFormat="1" applyFont="1" applyBorder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2" fontId="3" fillId="0" borderId="14" xfId="0" applyNumberFormat="1" applyFont="1" applyBorder="1" applyAlignment="1">
      <alignment horizontal="left" vertical="top" wrapText="1"/>
    </xf>
    <xf numFmtId="2" fontId="3" fillId="0" borderId="4" xfId="0" applyNumberFormat="1" applyFont="1" applyBorder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2" fontId="3" fillId="0" borderId="14" xfId="0" applyNumberFormat="1" applyFont="1" applyBorder="1" applyAlignment="1">
      <alignment horizontal="left" vertical="top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30"/>
  <sheetViews>
    <sheetView tabSelected="1" view="pageBreakPreview" topLeftCell="F89" zoomScaleNormal="100" zoomScaleSheetLayoutView="100" workbookViewId="0">
      <selection activeCell="A5" sqref="A5:R5"/>
    </sheetView>
  </sheetViews>
  <sheetFormatPr defaultRowHeight="15.75" x14ac:dyDescent="0.25"/>
  <cols>
    <col min="1" max="1" width="5.42578125" style="18" customWidth="1"/>
    <col min="2" max="2" width="27.28515625" style="27" customWidth="1"/>
    <col min="3" max="3" width="34.28515625" style="33" customWidth="1"/>
    <col min="4" max="4" width="11.85546875" style="33" customWidth="1"/>
    <col min="5" max="5" width="20.7109375" style="33" customWidth="1"/>
    <col min="6" max="6" width="26.28515625" style="33" customWidth="1"/>
    <col min="7" max="7" width="11.7109375" style="33" customWidth="1"/>
    <col min="8" max="8" width="11.85546875" style="33" customWidth="1"/>
    <col min="9" max="9" width="11.28515625" style="33" customWidth="1"/>
    <col min="10" max="10" width="13.28515625" style="33" customWidth="1"/>
    <col min="11" max="11" width="10.7109375" style="33" customWidth="1"/>
    <col min="12" max="12" width="11.7109375" style="33" customWidth="1"/>
    <col min="13" max="13" width="31.5703125" style="33" customWidth="1"/>
    <col min="14" max="18" width="11.7109375" style="33" customWidth="1"/>
    <col min="19" max="19" width="8.85546875" style="116"/>
  </cols>
  <sheetData>
    <row r="1" spans="1:19" s="11" customFormat="1" x14ac:dyDescent="0.25">
      <c r="A1" s="13"/>
      <c r="B1" s="26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196" t="s">
        <v>166</v>
      </c>
      <c r="P1" s="196"/>
      <c r="Q1" s="196"/>
      <c r="R1" s="33"/>
      <c r="S1" s="111"/>
    </row>
    <row r="2" spans="1:19" s="11" customFormat="1" x14ac:dyDescent="0.25">
      <c r="A2" s="13"/>
      <c r="B2" s="26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196"/>
      <c r="P2" s="196"/>
      <c r="Q2" s="196"/>
      <c r="R2" s="33"/>
      <c r="S2" s="111"/>
    </row>
    <row r="3" spans="1:19" s="11" customFormat="1" x14ac:dyDescent="0.25">
      <c r="A3" s="13"/>
      <c r="B3" s="26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196"/>
      <c r="P3" s="196"/>
      <c r="Q3" s="196"/>
      <c r="R3" s="33"/>
      <c r="S3" s="111"/>
    </row>
    <row r="4" spans="1:19" s="11" customFormat="1" ht="25.9" customHeight="1" x14ac:dyDescent="0.25">
      <c r="A4" s="13"/>
      <c r="B4" s="26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196"/>
      <c r="P4" s="196"/>
      <c r="Q4" s="196"/>
      <c r="R4" s="33"/>
      <c r="S4" s="111"/>
    </row>
    <row r="5" spans="1:19" s="11" customFormat="1" ht="57" customHeight="1" x14ac:dyDescent="0.25">
      <c r="A5" s="197" t="s">
        <v>141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11"/>
    </row>
    <row r="6" spans="1:19" s="11" customFormat="1" ht="16.5" thickBot="1" x14ac:dyDescent="0.3">
      <c r="A6" s="13"/>
      <c r="B6" s="26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111"/>
    </row>
    <row r="7" spans="1:19" s="35" customFormat="1" ht="43.9" customHeight="1" x14ac:dyDescent="0.25">
      <c r="A7" s="198" t="s">
        <v>0</v>
      </c>
      <c r="B7" s="201" t="s">
        <v>9</v>
      </c>
      <c r="C7" s="198" t="s">
        <v>1</v>
      </c>
      <c r="D7" s="204" t="s">
        <v>2</v>
      </c>
      <c r="E7" s="204" t="s">
        <v>3</v>
      </c>
      <c r="F7" s="204" t="s">
        <v>4</v>
      </c>
      <c r="G7" s="214" t="s">
        <v>142</v>
      </c>
      <c r="H7" s="214"/>
      <c r="I7" s="214"/>
      <c r="J7" s="214"/>
      <c r="K7" s="214"/>
      <c r="L7" s="215"/>
      <c r="M7" s="207" t="s">
        <v>135</v>
      </c>
      <c r="N7" s="208"/>
      <c r="O7" s="208"/>
      <c r="P7" s="208"/>
      <c r="Q7" s="208"/>
      <c r="R7" s="209"/>
      <c r="S7" s="112"/>
    </row>
    <row r="8" spans="1:19" s="35" customFormat="1" x14ac:dyDescent="0.25">
      <c r="A8" s="199"/>
      <c r="B8" s="202"/>
      <c r="C8" s="199"/>
      <c r="D8" s="205"/>
      <c r="E8" s="205"/>
      <c r="F8" s="205"/>
      <c r="G8" s="205" t="s">
        <v>13</v>
      </c>
      <c r="H8" s="237" t="s">
        <v>78</v>
      </c>
      <c r="I8" s="237"/>
      <c r="J8" s="237"/>
      <c r="K8" s="237"/>
      <c r="L8" s="211"/>
      <c r="M8" s="210" t="s">
        <v>17</v>
      </c>
      <c r="N8" s="211" t="s">
        <v>101</v>
      </c>
      <c r="O8" s="212"/>
      <c r="P8" s="212"/>
      <c r="Q8" s="212"/>
      <c r="R8" s="213"/>
      <c r="S8" s="112"/>
    </row>
    <row r="9" spans="1:19" s="35" customFormat="1" x14ac:dyDescent="0.25">
      <c r="A9" s="200"/>
      <c r="B9" s="203"/>
      <c r="C9" s="200"/>
      <c r="D9" s="206"/>
      <c r="E9" s="206"/>
      <c r="F9" s="206"/>
      <c r="G9" s="206"/>
      <c r="H9" s="34" t="s">
        <v>11</v>
      </c>
      <c r="I9" s="34" t="s">
        <v>12</v>
      </c>
      <c r="J9" s="34" t="s">
        <v>14</v>
      </c>
      <c r="K9" s="34" t="s">
        <v>15</v>
      </c>
      <c r="L9" s="36" t="s">
        <v>16</v>
      </c>
      <c r="M9" s="200"/>
      <c r="N9" s="34" t="s">
        <v>11</v>
      </c>
      <c r="O9" s="34" t="s">
        <v>12</v>
      </c>
      <c r="P9" s="34" t="s">
        <v>14</v>
      </c>
      <c r="Q9" s="34" t="s">
        <v>15</v>
      </c>
      <c r="R9" s="42" t="s">
        <v>16</v>
      </c>
      <c r="S9" s="112"/>
    </row>
    <row r="10" spans="1:19" s="56" customFormat="1" ht="48" customHeight="1" x14ac:dyDescent="0.25">
      <c r="A10" s="183" t="s">
        <v>34</v>
      </c>
      <c r="B10" s="193" t="s">
        <v>76</v>
      </c>
      <c r="C10" s="163" t="s">
        <v>51</v>
      </c>
      <c r="D10" s="124" t="s">
        <v>21</v>
      </c>
      <c r="E10" s="124" t="s">
        <v>6</v>
      </c>
      <c r="F10" s="127" t="s">
        <v>7</v>
      </c>
      <c r="G10" s="226">
        <f>H10+I10+J10+K10+L10</f>
        <v>125</v>
      </c>
      <c r="H10" s="226">
        <v>25</v>
      </c>
      <c r="I10" s="226">
        <v>25</v>
      </c>
      <c r="J10" s="226">
        <v>25</v>
      </c>
      <c r="K10" s="226">
        <v>25</v>
      </c>
      <c r="L10" s="227">
        <v>25</v>
      </c>
      <c r="M10" s="48" t="s">
        <v>143</v>
      </c>
      <c r="N10" s="63">
        <v>25</v>
      </c>
      <c r="O10" s="63">
        <v>25</v>
      </c>
      <c r="P10" s="63">
        <v>25</v>
      </c>
      <c r="Q10" s="63">
        <v>25</v>
      </c>
      <c r="R10" s="64">
        <v>25</v>
      </c>
      <c r="S10" s="113"/>
    </row>
    <row r="11" spans="1:19" s="56" customFormat="1" ht="63" customHeight="1" x14ac:dyDescent="0.25">
      <c r="A11" s="184"/>
      <c r="B11" s="194"/>
      <c r="C11" s="164"/>
      <c r="D11" s="125"/>
      <c r="E11" s="125"/>
      <c r="F11" s="127"/>
      <c r="G11" s="226"/>
      <c r="H11" s="226"/>
      <c r="I11" s="226"/>
      <c r="J11" s="226"/>
      <c r="K11" s="226"/>
      <c r="L11" s="227"/>
      <c r="M11" s="48" t="s">
        <v>99</v>
      </c>
      <c r="N11" s="67">
        <v>8</v>
      </c>
      <c r="O11" s="67">
        <v>8</v>
      </c>
      <c r="P11" s="67">
        <v>8</v>
      </c>
      <c r="Q11" s="67">
        <v>8</v>
      </c>
      <c r="R11" s="68">
        <v>8</v>
      </c>
      <c r="S11" s="113"/>
    </row>
    <row r="12" spans="1:19" s="56" customFormat="1" x14ac:dyDescent="0.25">
      <c r="A12" s="184"/>
      <c r="B12" s="194"/>
      <c r="C12" s="164"/>
      <c r="D12" s="125"/>
      <c r="E12" s="125"/>
      <c r="F12" s="127"/>
      <c r="G12" s="226"/>
      <c r="H12" s="226"/>
      <c r="I12" s="226"/>
      <c r="J12" s="226"/>
      <c r="K12" s="226"/>
      <c r="L12" s="227"/>
      <c r="M12" s="48" t="s">
        <v>53</v>
      </c>
      <c r="N12" s="69" t="s">
        <v>54</v>
      </c>
      <c r="O12" s="69" t="s">
        <v>54</v>
      </c>
      <c r="P12" s="69" t="s">
        <v>54</v>
      </c>
      <c r="Q12" s="69" t="s">
        <v>54</v>
      </c>
      <c r="R12" s="70" t="s">
        <v>54</v>
      </c>
      <c r="S12" s="113"/>
    </row>
    <row r="13" spans="1:19" s="56" customFormat="1" ht="50.45" customHeight="1" x14ac:dyDescent="0.25">
      <c r="A13" s="184"/>
      <c r="B13" s="194"/>
      <c r="C13" s="164"/>
      <c r="D13" s="125"/>
      <c r="E13" s="125"/>
      <c r="F13" s="127"/>
      <c r="G13" s="226"/>
      <c r="H13" s="226"/>
      <c r="I13" s="226"/>
      <c r="J13" s="226"/>
      <c r="K13" s="226"/>
      <c r="L13" s="227"/>
      <c r="M13" s="48" t="s">
        <v>144</v>
      </c>
      <c r="N13" s="65">
        <v>3.125</v>
      </c>
      <c r="O13" s="65">
        <v>3.125</v>
      </c>
      <c r="P13" s="65">
        <v>3.125</v>
      </c>
      <c r="Q13" s="65">
        <v>3.125</v>
      </c>
      <c r="R13" s="66">
        <v>3.125</v>
      </c>
      <c r="S13" s="113"/>
    </row>
    <row r="14" spans="1:19" s="56" customFormat="1" ht="46.15" customHeight="1" x14ac:dyDescent="0.25">
      <c r="A14" s="184"/>
      <c r="B14" s="194"/>
      <c r="C14" s="165"/>
      <c r="D14" s="126"/>
      <c r="E14" s="126"/>
      <c r="F14" s="17" t="s">
        <v>5</v>
      </c>
      <c r="G14" s="29">
        <f t="shared" ref="G14:L14" si="0">SUM(G10:G11)</f>
        <v>125</v>
      </c>
      <c r="H14" s="29">
        <f t="shared" si="0"/>
        <v>25</v>
      </c>
      <c r="I14" s="29">
        <f t="shared" si="0"/>
        <v>25</v>
      </c>
      <c r="J14" s="29">
        <f t="shared" si="0"/>
        <v>25</v>
      </c>
      <c r="K14" s="29">
        <f t="shared" si="0"/>
        <v>25</v>
      </c>
      <c r="L14" s="52">
        <f t="shared" si="0"/>
        <v>25</v>
      </c>
      <c r="M14" s="48" t="s">
        <v>18</v>
      </c>
      <c r="N14" s="88">
        <v>100</v>
      </c>
      <c r="O14" s="88">
        <v>100</v>
      </c>
      <c r="P14" s="88">
        <v>100</v>
      </c>
      <c r="Q14" s="88">
        <v>100</v>
      </c>
      <c r="R14" s="98">
        <v>100</v>
      </c>
      <c r="S14" s="113"/>
    </row>
    <row r="15" spans="1:19" s="56" customFormat="1" ht="33" customHeight="1" x14ac:dyDescent="0.25">
      <c r="A15" s="184"/>
      <c r="B15" s="194"/>
      <c r="C15" s="163" t="s">
        <v>77</v>
      </c>
      <c r="D15" s="124" t="s">
        <v>21</v>
      </c>
      <c r="E15" s="124" t="s">
        <v>8</v>
      </c>
      <c r="F15" s="124" t="s">
        <v>50</v>
      </c>
      <c r="G15" s="228">
        <v>3420.5</v>
      </c>
      <c r="H15" s="228">
        <v>684.1</v>
      </c>
      <c r="I15" s="228">
        <v>684.1</v>
      </c>
      <c r="J15" s="228">
        <v>684.1</v>
      </c>
      <c r="K15" s="228">
        <v>684.1</v>
      </c>
      <c r="L15" s="231">
        <v>684.1</v>
      </c>
      <c r="M15" s="48" t="s">
        <v>48</v>
      </c>
      <c r="N15" s="73">
        <v>684.1</v>
      </c>
      <c r="O15" s="73">
        <v>684.1</v>
      </c>
      <c r="P15" s="73">
        <v>684.1</v>
      </c>
      <c r="Q15" s="73">
        <v>684.1</v>
      </c>
      <c r="R15" s="74">
        <v>684.1</v>
      </c>
      <c r="S15" s="113"/>
    </row>
    <row r="16" spans="1:19" s="56" customFormat="1" ht="67.900000000000006" customHeight="1" x14ac:dyDescent="0.25">
      <c r="A16" s="184"/>
      <c r="B16" s="194"/>
      <c r="C16" s="164"/>
      <c r="D16" s="125"/>
      <c r="E16" s="125"/>
      <c r="F16" s="125"/>
      <c r="G16" s="229"/>
      <c r="H16" s="229"/>
      <c r="I16" s="229"/>
      <c r="J16" s="229"/>
      <c r="K16" s="229"/>
      <c r="L16" s="232"/>
      <c r="M16" s="48" t="s">
        <v>49</v>
      </c>
      <c r="N16" s="75">
        <v>185</v>
      </c>
      <c r="O16" s="75">
        <v>185</v>
      </c>
      <c r="P16" s="75">
        <v>185</v>
      </c>
      <c r="Q16" s="75">
        <v>185</v>
      </c>
      <c r="R16" s="76">
        <v>185</v>
      </c>
      <c r="S16" s="113"/>
    </row>
    <row r="17" spans="1:19" s="56" customFormat="1" ht="54.6" customHeight="1" x14ac:dyDescent="0.25">
      <c r="A17" s="184"/>
      <c r="B17" s="194"/>
      <c r="C17" s="164"/>
      <c r="D17" s="125"/>
      <c r="E17" s="125"/>
      <c r="F17" s="126"/>
      <c r="G17" s="230"/>
      <c r="H17" s="230"/>
      <c r="I17" s="230"/>
      <c r="J17" s="230"/>
      <c r="K17" s="230"/>
      <c r="L17" s="233"/>
      <c r="M17" s="48" t="s">
        <v>118</v>
      </c>
      <c r="N17" s="77">
        <v>10.130000000000001</v>
      </c>
      <c r="O17" s="77">
        <v>10.130000000000001</v>
      </c>
      <c r="P17" s="77">
        <v>10.130000000000001</v>
      </c>
      <c r="Q17" s="77">
        <v>10.130000000000001</v>
      </c>
      <c r="R17" s="78">
        <v>10.130000000000001</v>
      </c>
      <c r="S17" s="113"/>
    </row>
    <row r="18" spans="1:19" s="56" customFormat="1" ht="48" customHeight="1" x14ac:dyDescent="0.25">
      <c r="A18" s="184"/>
      <c r="B18" s="194"/>
      <c r="C18" s="165"/>
      <c r="D18" s="126"/>
      <c r="E18" s="126"/>
      <c r="F18" s="4" t="s">
        <v>5</v>
      </c>
      <c r="G18" s="28">
        <f>G15</f>
        <v>3420.5</v>
      </c>
      <c r="H18" s="28">
        <f t="shared" ref="H18:L18" si="1">H15</f>
        <v>684.1</v>
      </c>
      <c r="I18" s="28">
        <f t="shared" si="1"/>
        <v>684.1</v>
      </c>
      <c r="J18" s="28">
        <f t="shared" si="1"/>
        <v>684.1</v>
      </c>
      <c r="K18" s="28">
        <f t="shared" si="1"/>
        <v>684.1</v>
      </c>
      <c r="L18" s="54">
        <f t="shared" si="1"/>
        <v>684.1</v>
      </c>
      <c r="M18" s="48" t="s">
        <v>44</v>
      </c>
      <c r="N18" s="88">
        <v>100</v>
      </c>
      <c r="O18" s="88">
        <v>100</v>
      </c>
      <c r="P18" s="88">
        <v>100</v>
      </c>
      <c r="Q18" s="88">
        <v>100</v>
      </c>
      <c r="R18" s="98">
        <v>100</v>
      </c>
      <c r="S18" s="113"/>
    </row>
    <row r="19" spans="1:19" s="57" customFormat="1" ht="31.15" customHeight="1" x14ac:dyDescent="0.25">
      <c r="A19" s="184"/>
      <c r="B19" s="194"/>
      <c r="C19" s="163" t="s">
        <v>45</v>
      </c>
      <c r="D19" s="124" t="s">
        <v>21</v>
      </c>
      <c r="E19" s="127" t="s">
        <v>6</v>
      </c>
      <c r="F19" s="4" t="s">
        <v>7</v>
      </c>
      <c r="G19" s="25">
        <f>H19+I19+J19+K19+L19</f>
        <v>200</v>
      </c>
      <c r="H19" s="25">
        <v>40</v>
      </c>
      <c r="I19" s="25">
        <v>40</v>
      </c>
      <c r="J19" s="25">
        <v>40</v>
      </c>
      <c r="K19" s="25">
        <v>40</v>
      </c>
      <c r="L19" s="16">
        <v>40</v>
      </c>
      <c r="M19" s="48" t="s">
        <v>145</v>
      </c>
      <c r="N19" s="63">
        <v>1383.2</v>
      </c>
      <c r="O19" s="63">
        <v>1383.2</v>
      </c>
      <c r="P19" s="63">
        <v>1383.2</v>
      </c>
      <c r="Q19" s="63">
        <v>1383.2</v>
      </c>
      <c r="R19" s="64">
        <v>1383.2</v>
      </c>
      <c r="S19" s="114"/>
    </row>
    <row r="20" spans="1:19" s="57" customFormat="1" ht="31.5" x14ac:dyDescent="0.25">
      <c r="A20" s="184"/>
      <c r="B20" s="194"/>
      <c r="C20" s="164"/>
      <c r="D20" s="125"/>
      <c r="E20" s="127"/>
      <c r="F20" s="124" t="s">
        <v>75</v>
      </c>
      <c r="G20" s="128">
        <v>716</v>
      </c>
      <c r="H20" s="128">
        <v>143.19999999999999</v>
      </c>
      <c r="I20" s="128">
        <v>143.19999999999999</v>
      </c>
      <c r="J20" s="128">
        <v>143.19999999999999</v>
      </c>
      <c r="K20" s="128">
        <v>143.19999999999999</v>
      </c>
      <c r="L20" s="148">
        <v>143.19999999999999</v>
      </c>
      <c r="M20" s="48" t="s">
        <v>37</v>
      </c>
      <c r="N20" s="8">
        <v>451</v>
      </c>
      <c r="O20" s="8">
        <v>451</v>
      </c>
      <c r="P20" s="8">
        <v>451</v>
      </c>
      <c r="Q20" s="8">
        <v>451</v>
      </c>
      <c r="R20" s="44">
        <v>451</v>
      </c>
      <c r="S20" s="114"/>
    </row>
    <row r="21" spans="1:19" s="57" customFormat="1" ht="47.25" x14ac:dyDescent="0.25">
      <c r="A21" s="184"/>
      <c r="B21" s="194"/>
      <c r="C21" s="164"/>
      <c r="D21" s="125"/>
      <c r="E21" s="127"/>
      <c r="F21" s="125"/>
      <c r="G21" s="129"/>
      <c r="H21" s="129"/>
      <c r="I21" s="129"/>
      <c r="J21" s="129"/>
      <c r="K21" s="129"/>
      <c r="L21" s="149"/>
      <c r="M21" s="48" t="s">
        <v>146</v>
      </c>
      <c r="N21" s="4">
        <f>N19/N20</f>
        <v>3.0669623059866962</v>
      </c>
      <c r="O21" s="4">
        <f t="shared" ref="O21:R21" si="2">O19/O20</f>
        <v>3.0669623059866962</v>
      </c>
      <c r="P21" s="4">
        <f t="shared" si="2"/>
        <v>3.0669623059866962</v>
      </c>
      <c r="Q21" s="4">
        <f t="shared" si="2"/>
        <v>3.0669623059866962</v>
      </c>
      <c r="R21" s="45">
        <f t="shared" si="2"/>
        <v>3.0669623059866962</v>
      </c>
      <c r="S21" s="114"/>
    </row>
    <row r="22" spans="1:19" s="57" customFormat="1" ht="31.15" customHeight="1" x14ac:dyDescent="0.25">
      <c r="A22" s="184"/>
      <c r="B22" s="194"/>
      <c r="C22" s="164"/>
      <c r="D22" s="125"/>
      <c r="E22" s="127"/>
      <c r="F22" s="126"/>
      <c r="G22" s="159"/>
      <c r="H22" s="159"/>
      <c r="I22" s="159"/>
      <c r="J22" s="159"/>
      <c r="K22" s="159"/>
      <c r="L22" s="150"/>
      <c r="M22" s="220" t="s">
        <v>38</v>
      </c>
      <c r="N22" s="242">
        <f t="shared" ref="N22:R22" si="3">$N$29</f>
        <v>100</v>
      </c>
      <c r="O22" s="242">
        <f t="shared" si="3"/>
        <v>100</v>
      </c>
      <c r="P22" s="242">
        <f t="shared" si="3"/>
        <v>100</v>
      </c>
      <c r="Q22" s="242">
        <f t="shared" si="3"/>
        <v>100</v>
      </c>
      <c r="R22" s="234">
        <f t="shared" si="3"/>
        <v>100</v>
      </c>
      <c r="S22" s="114"/>
    </row>
    <row r="23" spans="1:19" s="57" customFormat="1" x14ac:dyDescent="0.25">
      <c r="A23" s="184"/>
      <c r="B23" s="194"/>
      <c r="C23" s="164"/>
      <c r="D23" s="125"/>
      <c r="E23" s="127"/>
      <c r="F23" s="4" t="s">
        <v>5</v>
      </c>
      <c r="G23" s="25">
        <f>G20+G19</f>
        <v>916</v>
      </c>
      <c r="H23" s="25">
        <f t="shared" ref="H23:L23" si="4">H20+H19</f>
        <v>183.2</v>
      </c>
      <c r="I23" s="25">
        <f t="shared" si="4"/>
        <v>183.2</v>
      </c>
      <c r="J23" s="25">
        <f t="shared" si="4"/>
        <v>183.2</v>
      </c>
      <c r="K23" s="25">
        <f t="shared" si="4"/>
        <v>183.2</v>
      </c>
      <c r="L23" s="16">
        <f t="shared" si="4"/>
        <v>183.2</v>
      </c>
      <c r="M23" s="220"/>
      <c r="N23" s="243"/>
      <c r="O23" s="243"/>
      <c r="P23" s="243"/>
      <c r="Q23" s="243"/>
      <c r="R23" s="235"/>
      <c r="S23" s="114"/>
    </row>
    <row r="24" spans="1:19" s="57" customFormat="1" ht="54.6" customHeight="1" x14ac:dyDescent="0.25">
      <c r="A24" s="184"/>
      <c r="B24" s="194"/>
      <c r="C24" s="164"/>
      <c r="D24" s="125"/>
      <c r="E24" s="6" t="s">
        <v>8</v>
      </c>
      <c r="F24" s="6" t="s">
        <v>50</v>
      </c>
      <c r="G24" s="12">
        <v>6000</v>
      </c>
      <c r="H24" s="12">
        <v>1200</v>
      </c>
      <c r="I24" s="12">
        <v>1200</v>
      </c>
      <c r="J24" s="12">
        <v>1200</v>
      </c>
      <c r="K24" s="12">
        <v>1200</v>
      </c>
      <c r="L24" s="51">
        <v>1200</v>
      </c>
      <c r="M24" s="220"/>
      <c r="N24" s="243"/>
      <c r="O24" s="243"/>
      <c r="P24" s="243"/>
      <c r="Q24" s="243"/>
      <c r="R24" s="235"/>
      <c r="S24" s="114"/>
    </row>
    <row r="25" spans="1:19" s="57" customFormat="1" x14ac:dyDescent="0.25">
      <c r="A25" s="184"/>
      <c r="B25" s="194"/>
      <c r="C25" s="165"/>
      <c r="D25" s="126"/>
      <c r="E25" s="4"/>
      <c r="F25" s="4" t="s">
        <v>47</v>
      </c>
      <c r="G25" s="25">
        <f t="shared" ref="G25:L25" si="5">G24+G23</f>
        <v>6916</v>
      </c>
      <c r="H25" s="25">
        <f t="shared" si="5"/>
        <v>1383.2</v>
      </c>
      <c r="I25" s="25">
        <f t="shared" si="5"/>
        <v>1383.2</v>
      </c>
      <c r="J25" s="25">
        <f t="shared" si="5"/>
        <v>1383.2</v>
      </c>
      <c r="K25" s="25">
        <f t="shared" si="5"/>
        <v>1383.2</v>
      </c>
      <c r="L25" s="16">
        <f t="shared" si="5"/>
        <v>1383.2</v>
      </c>
      <c r="M25" s="220"/>
      <c r="N25" s="244"/>
      <c r="O25" s="244"/>
      <c r="P25" s="244"/>
      <c r="Q25" s="244"/>
      <c r="R25" s="236"/>
      <c r="S25" s="114"/>
    </row>
    <row r="26" spans="1:19" s="57" customFormat="1" ht="31.15" customHeight="1" x14ac:dyDescent="0.25">
      <c r="A26" s="184"/>
      <c r="B26" s="194"/>
      <c r="C26" s="163" t="s">
        <v>102</v>
      </c>
      <c r="D26" s="124" t="s">
        <v>21</v>
      </c>
      <c r="E26" s="127" t="s">
        <v>6</v>
      </c>
      <c r="F26" s="4" t="s">
        <v>7</v>
      </c>
      <c r="G26" s="25">
        <v>200</v>
      </c>
      <c r="H26" s="25">
        <v>40</v>
      </c>
      <c r="I26" s="25">
        <v>40</v>
      </c>
      <c r="J26" s="25">
        <v>40</v>
      </c>
      <c r="K26" s="25">
        <v>40</v>
      </c>
      <c r="L26" s="16">
        <v>40</v>
      </c>
      <c r="M26" s="48" t="s">
        <v>139</v>
      </c>
      <c r="N26" s="65">
        <v>171.21</v>
      </c>
      <c r="O26" s="65">
        <v>171.21</v>
      </c>
      <c r="P26" s="65">
        <v>171.21</v>
      </c>
      <c r="Q26" s="65">
        <v>171.21</v>
      </c>
      <c r="R26" s="66">
        <v>171.21</v>
      </c>
      <c r="S26" s="114"/>
    </row>
    <row r="27" spans="1:19" s="57" customFormat="1" ht="31.5" x14ac:dyDescent="0.25">
      <c r="A27" s="184"/>
      <c r="B27" s="194"/>
      <c r="C27" s="164"/>
      <c r="D27" s="125"/>
      <c r="E27" s="127"/>
      <c r="F27" s="124" t="s">
        <v>75</v>
      </c>
      <c r="G27" s="124">
        <v>656.05</v>
      </c>
      <c r="H27" s="124">
        <v>131.21</v>
      </c>
      <c r="I27" s="124">
        <v>131.21</v>
      </c>
      <c r="J27" s="124">
        <v>131.21</v>
      </c>
      <c r="K27" s="124">
        <v>131.21</v>
      </c>
      <c r="L27" s="238">
        <v>131.21</v>
      </c>
      <c r="M27" s="48" t="s">
        <v>20</v>
      </c>
      <c r="N27" s="67">
        <v>400</v>
      </c>
      <c r="O27" s="67">
        <v>400</v>
      </c>
      <c r="P27" s="67">
        <v>400</v>
      </c>
      <c r="Q27" s="67">
        <v>400</v>
      </c>
      <c r="R27" s="68">
        <v>400</v>
      </c>
      <c r="S27" s="114"/>
    </row>
    <row r="28" spans="1:19" s="57" customFormat="1" ht="54.6" customHeight="1" x14ac:dyDescent="0.25">
      <c r="A28" s="184"/>
      <c r="B28" s="194"/>
      <c r="C28" s="164"/>
      <c r="D28" s="125"/>
      <c r="E28" s="127"/>
      <c r="F28" s="125"/>
      <c r="G28" s="125"/>
      <c r="H28" s="125"/>
      <c r="I28" s="125"/>
      <c r="J28" s="125"/>
      <c r="K28" s="125"/>
      <c r="L28" s="239"/>
      <c r="M28" s="48" t="s">
        <v>147</v>
      </c>
      <c r="N28" s="65">
        <v>0.42802500000000004</v>
      </c>
      <c r="O28" s="65">
        <v>0.42802500000000004</v>
      </c>
      <c r="P28" s="65">
        <v>0.42802500000000004</v>
      </c>
      <c r="Q28" s="65">
        <v>0.42802500000000004</v>
      </c>
      <c r="R28" s="66">
        <v>0.42802500000000004</v>
      </c>
      <c r="S28" s="114"/>
    </row>
    <row r="29" spans="1:19" s="57" customFormat="1" ht="35.450000000000003" customHeight="1" x14ac:dyDescent="0.25">
      <c r="A29" s="184"/>
      <c r="B29" s="194"/>
      <c r="C29" s="164"/>
      <c r="D29" s="125"/>
      <c r="E29" s="127"/>
      <c r="F29" s="126"/>
      <c r="G29" s="126"/>
      <c r="H29" s="126"/>
      <c r="I29" s="126"/>
      <c r="J29" s="126"/>
      <c r="K29" s="126"/>
      <c r="L29" s="240"/>
      <c r="M29" s="133" t="s">
        <v>148</v>
      </c>
      <c r="N29" s="135">
        <v>100</v>
      </c>
      <c r="O29" s="135">
        <v>100</v>
      </c>
      <c r="P29" s="135">
        <v>100</v>
      </c>
      <c r="Q29" s="135">
        <v>100</v>
      </c>
      <c r="R29" s="256">
        <v>100</v>
      </c>
      <c r="S29" s="114"/>
    </row>
    <row r="30" spans="1:19" s="57" customFormat="1" x14ac:dyDescent="0.25">
      <c r="A30" s="184"/>
      <c r="B30" s="194"/>
      <c r="C30" s="164"/>
      <c r="D30" s="125"/>
      <c r="E30" s="127"/>
      <c r="F30" s="4" t="s">
        <v>5</v>
      </c>
      <c r="G30" s="4">
        <v>856.05</v>
      </c>
      <c r="H30" s="4">
        <v>171.21</v>
      </c>
      <c r="I30" s="4">
        <v>171.21</v>
      </c>
      <c r="J30" s="4">
        <v>171.21</v>
      </c>
      <c r="K30" s="4">
        <v>171.21</v>
      </c>
      <c r="L30" s="7">
        <v>171.21</v>
      </c>
      <c r="M30" s="134"/>
      <c r="N30" s="136"/>
      <c r="O30" s="136"/>
      <c r="P30" s="136"/>
      <c r="Q30" s="136"/>
      <c r="R30" s="257"/>
      <c r="S30" s="114"/>
    </row>
    <row r="31" spans="1:19" s="57" customFormat="1" ht="31.15" customHeight="1" x14ac:dyDescent="0.25">
      <c r="A31" s="184"/>
      <c r="B31" s="194"/>
      <c r="C31" s="164"/>
      <c r="D31" s="125"/>
      <c r="E31" s="127" t="s">
        <v>8</v>
      </c>
      <c r="F31" s="124" t="s">
        <v>75</v>
      </c>
      <c r="G31" s="124">
        <v>2967.5</v>
      </c>
      <c r="H31" s="128">
        <v>1009.1</v>
      </c>
      <c r="I31" s="128">
        <v>489.59999999999997</v>
      </c>
      <c r="J31" s="128">
        <v>489.59999999999997</v>
      </c>
      <c r="K31" s="128">
        <v>489.59999999999997</v>
      </c>
      <c r="L31" s="148">
        <v>489.59999999999997</v>
      </c>
      <c r="M31" s="48" t="s">
        <v>139</v>
      </c>
      <c r="N31" s="63">
        <v>1009.1</v>
      </c>
      <c r="O31" s="63">
        <v>489.59999999999997</v>
      </c>
      <c r="P31" s="63">
        <v>489.59999999999997</v>
      </c>
      <c r="Q31" s="63">
        <v>489.59999999999997</v>
      </c>
      <c r="R31" s="64">
        <v>489.59999999999997</v>
      </c>
      <c r="S31" s="114"/>
    </row>
    <row r="32" spans="1:19" s="57" customFormat="1" ht="31.5" x14ac:dyDescent="0.25">
      <c r="A32" s="184"/>
      <c r="B32" s="194"/>
      <c r="C32" s="164"/>
      <c r="D32" s="125"/>
      <c r="E32" s="127"/>
      <c r="F32" s="125"/>
      <c r="G32" s="125"/>
      <c r="H32" s="129"/>
      <c r="I32" s="129"/>
      <c r="J32" s="129"/>
      <c r="K32" s="129"/>
      <c r="L32" s="149"/>
      <c r="M32" s="48" t="s">
        <v>20</v>
      </c>
      <c r="N32" s="67">
        <v>1237</v>
      </c>
      <c r="O32" s="67">
        <v>600</v>
      </c>
      <c r="P32" s="67">
        <v>600</v>
      </c>
      <c r="Q32" s="67">
        <v>600</v>
      </c>
      <c r="R32" s="68">
        <v>600</v>
      </c>
      <c r="S32" s="114"/>
    </row>
    <row r="33" spans="1:19" s="57" customFormat="1" ht="47.25" x14ac:dyDescent="0.25">
      <c r="A33" s="184"/>
      <c r="B33" s="194"/>
      <c r="C33" s="164"/>
      <c r="D33" s="125"/>
      <c r="E33" s="127"/>
      <c r="F33" s="125"/>
      <c r="G33" s="125"/>
      <c r="H33" s="129"/>
      <c r="I33" s="129"/>
      <c r="J33" s="129"/>
      <c r="K33" s="129"/>
      <c r="L33" s="149"/>
      <c r="M33" s="48" t="s">
        <v>147</v>
      </c>
      <c r="N33" s="4">
        <v>0.81599999999999995</v>
      </c>
      <c r="O33" s="4">
        <v>0.81599999999999995</v>
      </c>
      <c r="P33" s="4">
        <v>0.81599999999999995</v>
      </c>
      <c r="Q33" s="4">
        <v>0.81599999999999995</v>
      </c>
      <c r="R33" s="45">
        <v>0.81599999999999995</v>
      </c>
      <c r="S33" s="114"/>
    </row>
    <row r="34" spans="1:19" s="57" customFormat="1" ht="21.6" customHeight="1" x14ac:dyDescent="0.25">
      <c r="A34" s="184"/>
      <c r="B34" s="194"/>
      <c r="C34" s="164"/>
      <c r="D34" s="125"/>
      <c r="E34" s="127"/>
      <c r="F34" s="126"/>
      <c r="G34" s="126"/>
      <c r="H34" s="159"/>
      <c r="I34" s="159"/>
      <c r="J34" s="159"/>
      <c r="K34" s="159"/>
      <c r="L34" s="150"/>
      <c r="M34" s="133" t="s">
        <v>148</v>
      </c>
      <c r="N34" s="251">
        <v>1</v>
      </c>
      <c r="O34" s="251">
        <v>1</v>
      </c>
      <c r="P34" s="251">
        <v>1</v>
      </c>
      <c r="Q34" s="251">
        <v>1</v>
      </c>
      <c r="R34" s="259">
        <v>1</v>
      </c>
      <c r="S34" s="114"/>
    </row>
    <row r="35" spans="1:19" s="57" customFormat="1" x14ac:dyDescent="0.25">
      <c r="A35" s="184"/>
      <c r="B35" s="194"/>
      <c r="C35" s="164"/>
      <c r="D35" s="125"/>
      <c r="E35" s="127"/>
      <c r="F35" s="4" t="s">
        <v>5</v>
      </c>
      <c r="G35" s="25">
        <f>G31</f>
        <v>2967.5</v>
      </c>
      <c r="H35" s="25">
        <f t="shared" ref="H35:L35" si="6">H31</f>
        <v>1009.1</v>
      </c>
      <c r="I35" s="25">
        <f t="shared" si="6"/>
        <v>489.59999999999997</v>
      </c>
      <c r="J35" s="25">
        <f t="shared" si="6"/>
        <v>489.59999999999997</v>
      </c>
      <c r="K35" s="25">
        <f t="shared" si="6"/>
        <v>489.59999999999997</v>
      </c>
      <c r="L35" s="16">
        <f t="shared" si="6"/>
        <v>489.59999999999997</v>
      </c>
      <c r="M35" s="241"/>
      <c r="N35" s="252"/>
      <c r="O35" s="252"/>
      <c r="P35" s="252"/>
      <c r="Q35" s="252"/>
      <c r="R35" s="260"/>
      <c r="S35" s="114"/>
    </row>
    <row r="36" spans="1:19" s="57" customFormat="1" x14ac:dyDescent="0.25">
      <c r="A36" s="184"/>
      <c r="B36" s="194"/>
      <c r="C36" s="165"/>
      <c r="D36" s="126"/>
      <c r="E36" s="4"/>
      <c r="F36" s="4" t="s">
        <v>47</v>
      </c>
      <c r="G36" s="4">
        <f>G35+G30</f>
        <v>3823.55</v>
      </c>
      <c r="H36" s="4">
        <f t="shared" ref="H36:L36" si="7">H35+H30</f>
        <v>1180.31</v>
      </c>
      <c r="I36" s="4">
        <f t="shared" si="7"/>
        <v>660.81</v>
      </c>
      <c r="J36" s="4">
        <f t="shared" si="7"/>
        <v>660.81</v>
      </c>
      <c r="K36" s="4">
        <f t="shared" si="7"/>
        <v>660.81</v>
      </c>
      <c r="L36" s="7">
        <f t="shared" si="7"/>
        <v>660.81</v>
      </c>
      <c r="M36" s="134"/>
      <c r="N36" s="253"/>
      <c r="O36" s="253"/>
      <c r="P36" s="253"/>
      <c r="Q36" s="253"/>
      <c r="R36" s="261"/>
      <c r="S36" s="114"/>
    </row>
    <row r="37" spans="1:19" s="57" customFormat="1" ht="51" customHeight="1" x14ac:dyDescent="0.25">
      <c r="A37" s="184"/>
      <c r="B37" s="194"/>
      <c r="C37" s="163" t="s">
        <v>52</v>
      </c>
      <c r="D37" s="124" t="s">
        <v>21</v>
      </c>
      <c r="E37" s="127" t="s">
        <v>6</v>
      </c>
      <c r="F37" s="4" t="s">
        <v>7</v>
      </c>
      <c r="G37" s="4">
        <f>H37+I37+J37+K37+L37</f>
        <v>3985.75</v>
      </c>
      <c r="H37" s="4">
        <v>797.15</v>
      </c>
      <c r="I37" s="4">
        <v>797.15</v>
      </c>
      <c r="J37" s="4">
        <v>797.15</v>
      </c>
      <c r="K37" s="4">
        <v>797.15</v>
      </c>
      <c r="L37" s="7">
        <v>797.15</v>
      </c>
      <c r="M37" s="47" t="s">
        <v>149</v>
      </c>
      <c r="N37" s="65">
        <v>12833.09</v>
      </c>
      <c r="O37" s="65">
        <v>12833.09</v>
      </c>
      <c r="P37" s="65">
        <v>12833.09</v>
      </c>
      <c r="Q37" s="65">
        <v>12833.09</v>
      </c>
      <c r="R37" s="66">
        <v>12833.09</v>
      </c>
      <c r="S37" s="114"/>
    </row>
    <row r="38" spans="1:19" s="57" customFormat="1" ht="39" customHeight="1" x14ac:dyDescent="0.25">
      <c r="A38" s="184"/>
      <c r="B38" s="194"/>
      <c r="C38" s="164"/>
      <c r="D38" s="125"/>
      <c r="E38" s="127"/>
      <c r="F38" s="124" t="s">
        <v>75</v>
      </c>
      <c r="G38" s="124">
        <v>2536.1999999999998</v>
      </c>
      <c r="H38" s="124">
        <v>507.24000000000012</v>
      </c>
      <c r="I38" s="124">
        <v>507.24000000000012</v>
      </c>
      <c r="J38" s="124">
        <v>507.24000000000012</v>
      </c>
      <c r="K38" s="124">
        <v>507.24000000000012</v>
      </c>
      <c r="L38" s="238">
        <v>507.24000000000012</v>
      </c>
      <c r="M38" s="48" t="s">
        <v>22</v>
      </c>
      <c r="N38" s="67">
        <v>2</v>
      </c>
      <c r="O38" s="67">
        <v>2</v>
      </c>
      <c r="P38" s="67">
        <v>2</v>
      </c>
      <c r="Q38" s="67">
        <v>2</v>
      </c>
      <c r="R38" s="68">
        <v>2</v>
      </c>
      <c r="S38" s="114"/>
    </row>
    <row r="39" spans="1:19" s="57" customFormat="1" ht="49.9" customHeight="1" x14ac:dyDescent="0.25">
      <c r="A39" s="184"/>
      <c r="B39" s="194"/>
      <c r="C39" s="164"/>
      <c r="D39" s="125"/>
      <c r="E39" s="127"/>
      <c r="F39" s="125"/>
      <c r="G39" s="125"/>
      <c r="H39" s="125"/>
      <c r="I39" s="125"/>
      <c r="J39" s="125"/>
      <c r="K39" s="125"/>
      <c r="L39" s="239"/>
      <c r="M39" s="48" t="s">
        <v>150</v>
      </c>
      <c r="N39" s="65">
        <f>N37/2</f>
        <v>6416.5450000000001</v>
      </c>
      <c r="O39" s="65">
        <f t="shared" ref="O39:R39" si="8">O37/2</f>
        <v>6416.5450000000001</v>
      </c>
      <c r="P39" s="65">
        <f t="shared" si="8"/>
        <v>6416.5450000000001</v>
      </c>
      <c r="Q39" s="65">
        <f t="shared" si="8"/>
        <v>6416.5450000000001</v>
      </c>
      <c r="R39" s="66">
        <f t="shared" si="8"/>
        <v>6416.5450000000001</v>
      </c>
      <c r="S39" s="114"/>
    </row>
    <row r="40" spans="1:19" s="57" customFormat="1" ht="6.6" hidden="1" customHeight="1" x14ac:dyDescent="0.25">
      <c r="A40" s="184"/>
      <c r="B40" s="194"/>
      <c r="C40" s="164"/>
      <c r="D40" s="125"/>
      <c r="E40" s="127"/>
      <c r="F40" s="126"/>
      <c r="G40" s="126"/>
      <c r="H40" s="126"/>
      <c r="I40" s="126"/>
      <c r="J40" s="126"/>
      <c r="K40" s="126"/>
      <c r="L40" s="240"/>
      <c r="M40" s="133" t="s">
        <v>23</v>
      </c>
      <c r="N40" s="248">
        <f>H43/H129*100</f>
        <v>62.78819102976216</v>
      </c>
      <c r="O40" s="248">
        <f>I43/I129*100</f>
        <v>66.818825563111133</v>
      </c>
      <c r="P40" s="248">
        <f>J43/J129*100</f>
        <v>66.818825563111133</v>
      </c>
      <c r="Q40" s="248">
        <f>K43/K129*100</f>
        <v>66.818825563111133</v>
      </c>
      <c r="R40" s="262">
        <f>L43/L129*100</f>
        <v>66.818825563111133</v>
      </c>
      <c r="S40" s="114"/>
    </row>
    <row r="41" spans="1:19" s="57" customFormat="1" ht="18.600000000000001" customHeight="1" x14ac:dyDescent="0.25">
      <c r="A41" s="184"/>
      <c r="B41" s="194"/>
      <c r="C41" s="164"/>
      <c r="D41" s="125"/>
      <c r="E41" s="127"/>
      <c r="F41" s="4" t="s">
        <v>5</v>
      </c>
      <c r="G41" s="4">
        <f>G37+G38+G39+G40</f>
        <v>6521.95</v>
      </c>
      <c r="H41" s="4">
        <f t="shared" ref="H41:L41" si="9">H37+H38+H39+H40</f>
        <v>1304.3900000000001</v>
      </c>
      <c r="I41" s="4">
        <f t="shared" si="9"/>
        <v>1304.3900000000001</v>
      </c>
      <c r="J41" s="4">
        <f t="shared" si="9"/>
        <v>1304.3900000000001</v>
      </c>
      <c r="K41" s="4">
        <f t="shared" si="9"/>
        <v>1304.3900000000001</v>
      </c>
      <c r="L41" s="7">
        <f t="shared" si="9"/>
        <v>1304.3900000000001</v>
      </c>
      <c r="M41" s="241"/>
      <c r="N41" s="249"/>
      <c r="O41" s="249"/>
      <c r="P41" s="249"/>
      <c r="Q41" s="249"/>
      <c r="R41" s="263"/>
      <c r="S41" s="114"/>
    </row>
    <row r="42" spans="1:19" s="57" customFormat="1" ht="51" customHeight="1" x14ac:dyDescent="0.25">
      <c r="A42" s="184"/>
      <c r="B42" s="194"/>
      <c r="C42" s="164"/>
      <c r="D42" s="125"/>
      <c r="E42" s="4" t="s">
        <v>8</v>
      </c>
      <c r="F42" s="4" t="s">
        <v>7</v>
      </c>
      <c r="G42" s="4">
        <v>57643.5</v>
      </c>
      <c r="H42" s="9">
        <v>11528.7</v>
      </c>
      <c r="I42" s="9">
        <v>11528.7</v>
      </c>
      <c r="J42" s="9">
        <v>11528.7</v>
      </c>
      <c r="K42" s="9">
        <v>11528.7</v>
      </c>
      <c r="L42" s="53">
        <v>11528.7</v>
      </c>
      <c r="M42" s="241"/>
      <c r="N42" s="249"/>
      <c r="O42" s="249"/>
      <c r="P42" s="249"/>
      <c r="Q42" s="249"/>
      <c r="R42" s="263"/>
      <c r="S42" s="114"/>
    </row>
    <row r="43" spans="1:19" s="57" customFormat="1" ht="23.45" customHeight="1" x14ac:dyDescent="0.25">
      <c r="A43" s="184"/>
      <c r="B43" s="194"/>
      <c r="C43" s="165"/>
      <c r="D43" s="126"/>
      <c r="E43" s="2"/>
      <c r="F43" s="4" t="s">
        <v>47</v>
      </c>
      <c r="G43" s="4">
        <f t="shared" ref="G43:L43" si="10">G42+G41</f>
        <v>64165.45</v>
      </c>
      <c r="H43" s="4">
        <f t="shared" si="10"/>
        <v>12833.09</v>
      </c>
      <c r="I43" s="4">
        <f t="shared" si="10"/>
        <v>12833.09</v>
      </c>
      <c r="J43" s="4">
        <f t="shared" si="10"/>
        <v>12833.09</v>
      </c>
      <c r="K43" s="4">
        <f t="shared" si="10"/>
        <v>12833.09</v>
      </c>
      <c r="L43" s="7">
        <f t="shared" si="10"/>
        <v>12833.09</v>
      </c>
      <c r="M43" s="134"/>
      <c r="N43" s="250"/>
      <c r="O43" s="250"/>
      <c r="P43" s="250"/>
      <c r="Q43" s="250"/>
      <c r="R43" s="264"/>
      <c r="S43" s="114"/>
    </row>
    <row r="44" spans="1:19" s="57" customFormat="1" ht="31.15" customHeight="1" x14ac:dyDescent="0.25">
      <c r="A44" s="184"/>
      <c r="B44" s="194"/>
      <c r="C44" s="160" t="s">
        <v>79</v>
      </c>
      <c r="D44" s="127" t="s">
        <v>10</v>
      </c>
      <c r="E44" s="127" t="s">
        <v>6</v>
      </c>
      <c r="F44" s="124" t="s">
        <v>75</v>
      </c>
      <c r="G44" s="124">
        <f>13560.75</f>
        <v>13560.75</v>
      </c>
      <c r="H44" s="124">
        <v>2712.15</v>
      </c>
      <c r="I44" s="124">
        <v>2712.15</v>
      </c>
      <c r="J44" s="124">
        <v>2712.15</v>
      </c>
      <c r="K44" s="124">
        <v>2712.15</v>
      </c>
      <c r="L44" s="238">
        <v>2712.15</v>
      </c>
      <c r="M44" s="220" t="s">
        <v>151</v>
      </c>
      <c r="N44" s="245">
        <f>H49</f>
        <v>2712.15</v>
      </c>
      <c r="O44" s="245">
        <f>I49</f>
        <v>2712.15</v>
      </c>
      <c r="P44" s="245">
        <f>J49</f>
        <v>2712.15</v>
      </c>
      <c r="Q44" s="245">
        <f>K49</f>
        <v>2712.15</v>
      </c>
      <c r="R44" s="258">
        <f>L49</f>
        <v>2712.15</v>
      </c>
      <c r="S44" s="114"/>
    </row>
    <row r="45" spans="1:19" s="57" customFormat="1" x14ac:dyDescent="0.25">
      <c r="A45" s="184"/>
      <c r="B45" s="194"/>
      <c r="C45" s="160"/>
      <c r="D45" s="127"/>
      <c r="E45" s="127"/>
      <c r="F45" s="125"/>
      <c r="G45" s="125"/>
      <c r="H45" s="125"/>
      <c r="I45" s="125"/>
      <c r="J45" s="125"/>
      <c r="K45" s="125"/>
      <c r="L45" s="239"/>
      <c r="M45" s="220"/>
      <c r="N45" s="245"/>
      <c r="O45" s="245"/>
      <c r="P45" s="245"/>
      <c r="Q45" s="245"/>
      <c r="R45" s="258"/>
      <c r="S45" s="114"/>
    </row>
    <row r="46" spans="1:19" s="57" customFormat="1" ht="31.5" x14ac:dyDescent="0.25">
      <c r="A46" s="184"/>
      <c r="B46" s="194"/>
      <c r="C46" s="160"/>
      <c r="D46" s="127"/>
      <c r="E46" s="127"/>
      <c r="F46" s="125"/>
      <c r="G46" s="125"/>
      <c r="H46" s="125"/>
      <c r="I46" s="125"/>
      <c r="J46" s="125"/>
      <c r="K46" s="125"/>
      <c r="L46" s="239"/>
      <c r="M46" s="48" t="s">
        <v>58</v>
      </c>
      <c r="N46" s="67">
        <v>14</v>
      </c>
      <c r="O46" s="67">
        <v>14</v>
      </c>
      <c r="P46" s="67">
        <v>14</v>
      </c>
      <c r="Q46" s="67">
        <v>14</v>
      </c>
      <c r="R46" s="68">
        <v>14</v>
      </c>
      <c r="S46" s="114"/>
    </row>
    <row r="47" spans="1:19" s="57" customFormat="1" ht="47.25" x14ac:dyDescent="0.25">
      <c r="A47" s="184"/>
      <c r="B47" s="194"/>
      <c r="C47" s="160"/>
      <c r="D47" s="127"/>
      <c r="E47" s="127"/>
      <c r="F47" s="125"/>
      <c r="G47" s="125"/>
      <c r="H47" s="125"/>
      <c r="I47" s="125"/>
      <c r="J47" s="125"/>
      <c r="K47" s="125"/>
      <c r="L47" s="239"/>
      <c r="M47" s="48" t="s">
        <v>152</v>
      </c>
      <c r="N47" s="65">
        <f>N44/14/12</f>
        <v>16.143750000000001</v>
      </c>
      <c r="O47" s="65">
        <f>O44/14/12</f>
        <v>16.143750000000001</v>
      </c>
      <c r="P47" s="65">
        <f>P44/14/12</f>
        <v>16.143750000000001</v>
      </c>
      <c r="Q47" s="65">
        <f>Q44/14/12</f>
        <v>16.143750000000001</v>
      </c>
      <c r="R47" s="66">
        <f>R44/14/12</f>
        <v>16.143750000000001</v>
      </c>
      <c r="S47" s="114"/>
    </row>
    <row r="48" spans="1:19" s="57" customFormat="1" ht="46.9" customHeight="1" x14ac:dyDescent="0.25">
      <c r="A48" s="184"/>
      <c r="B48" s="194"/>
      <c r="C48" s="160"/>
      <c r="D48" s="127"/>
      <c r="E48" s="127"/>
      <c r="F48" s="126"/>
      <c r="G48" s="126"/>
      <c r="H48" s="126"/>
      <c r="I48" s="126"/>
      <c r="J48" s="126"/>
      <c r="K48" s="126"/>
      <c r="L48" s="240"/>
      <c r="M48" s="133" t="s">
        <v>113</v>
      </c>
      <c r="N48" s="246">
        <v>100</v>
      </c>
      <c r="O48" s="246">
        <v>100</v>
      </c>
      <c r="P48" s="246">
        <v>100</v>
      </c>
      <c r="Q48" s="246">
        <v>100</v>
      </c>
      <c r="R48" s="254">
        <v>100</v>
      </c>
      <c r="S48" s="114"/>
    </row>
    <row r="49" spans="1:19" s="57" customFormat="1" x14ac:dyDescent="0.25">
      <c r="A49" s="184"/>
      <c r="B49" s="194"/>
      <c r="C49" s="160"/>
      <c r="D49" s="127"/>
      <c r="E49" s="127"/>
      <c r="F49" s="4" t="s">
        <v>5</v>
      </c>
      <c r="G49" s="4">
        <f t="shared" ref="G49:L49" si="11">G44</f>
        <v>13560.75</v>
      </c>
      <c r="H49" s="4">
        <f t="shared" si="11"/>
        <v>2712.15</v>
      </c>
      <c r="I49" s="4">
        <f t="shared" si="11"/>
        <v>2712.15</v>
      </c>
      <c r="J49" s="4">
        <f t="shared" si="11"/>
        <v>2712.15</v>
      </c>
      <c r="K49" s="4">
        <f t="shared" si="11"/>
        <v>2712.15</v>
      </c>
      <c r="L49" s="7">
        <f t="shared" si="11"/>
        <v>2712.15</v>
      </c>
      <c r="M49" s="134"/>
      <c r="N49" s="247"/>
      <c r="O49" s="247"/>
      <c r="P49" s="247"/>
      <c r="Q49" s="247"/>
      <c r="R49" s="255"/>
      <c r="S49" s="114"/>
    </row>
    <row r="50" spans="1:19" s="57" customFormat="1" ht="65.45" customHeight="1" x14ac:dyDescent="0.25">
      <c r="A50" s="184"/>
      <c r="B50" s="194"/>
      <c r="C50" s="189" t="s">
        <v>24</v>
      </c>
      <c r="D50" s="168" t="s">
        <v>57</v>
      </c>
      <c r="E50" s="224" t="s">
        <v>6</v>
      </c>
      <c r="F50" s="4" t="s">
        <v>7</v>
      </c>
      <c r="G50" s="4">
        <f>H50+I50+J50+K50+L50</f>
        <v>2751.75</v>
      </c>
      <c r="H50" s="4">
        <v>550.35</v>
      </c>
      <c r="I50" s="4">
        <v>550.35</v>
      </c>
      <c r="J50" s="4">
        <v>550.35</v>
      </c>
      <c r="K50" s="4">
        <v>550.35</v>
      </c>
      <c r="L50" s="7">
        <v>550.35</v>
      </c>
      <c r="M50" s="48" t="s">
        <v>112</v>
      </c>
      <c r="N50" s="65">
        <f>H59</f>
        <v>616.35</v>
      </c>
      <c r="O50" s="65">
        <f t="shared" ref="O50:R50" si="12">I59</f>
        <v>616.35</v>
      </c>
      <c r="P50" s="65">
        <f t="shared" si="12"/>
        <v>616.35</v>
      </c>
      <c r="Q50" s="65">
        <f t="shared" si="12"/>
        <v>616.35</v>
      </c>
      <c r="R50" s="66">
        <f t="shared" si="12"/>
        <v>616.35</v>
      </c>
      <c r="S50" s="114"/>
    </row>
    <row r="51" spans="1:19" s="57" customFormat="1" ht="66.599999999999994" customHeight="1" x14ac:dyDescent="0.25">
      <c r="A51" s="184"/>
      <c r="B51" s="194"/>
      <c r="C51" s="190"/>
      <c r="D51" s="169"/>
      <c r="E51" s="225"/>
      <c r="F51" s="4" t="s">
        <v>75</v>
      </c>
      <c r="G51" s="4">
        <f t="shared" ref="G51" si="13">H51+I51+J51+K51+L51</f>
        <v>180</v>
      </c>
      <c r="H51" s="4">
        <v>36</v>
      </c>
      <c r="I51" s="4">
        <v>36</v>
      </c>
      <c r="J51" s="4">
        <v>36</v>
      </c>
      <c r="K51" s="4">
        <v>36</v>
      </c>
      <c r="L51" s="7">
        <v>36</v>
      </c>
      <c r="M51" s="48" t="s">
        <v>153</v>
      </c>
      <c r="N51" s="67">
        <v>16</v>
      </c>
      <c r="O51" s="67">
        <v>16</v>
      </c>
      <c r="P51" s="67">
        <v>16</v>
      </c>
      <c r="Q51" s="67">
        <v>16</v>
      </c>
      <c r="R51" s="68">
        <v>16</v>
      </c>
      <c r="S51" s="114"/>
    </row>
    <row r="52" spans="1:19" s="57" customFormat="1" ht="34.15" customHeight="1" x14ac:dyDescent="0.25">
      <c r="A52" s="184"/>
      <c r="B52" s="194"/>
      <c r="C52" s="190"/>
      <c r="D52" s="169"/>
      <c r="E52" s="225"/>
      <c r="F52" s="124" t="s">
        <v>5</v>
      </c>
      <c r="G52" s="124">
        <f t="shared" ref="G52:L52" si="14">G51+G50</f>
        <v>2931.75</v>
      </c>
      <c r="H52" s="124">
        <f t="shared" si="14"/>
        <v>586.35</v>
      </c>
      <c r="I52" s="124">
        <f t="shared" si="14"/>
        <v>586.35</v>
      </c>
      <c r="J52" s="124">
        <f t="shared" si="14"/>
        <v>586.35</v>
      </c>
      <c r="K52" s="124">
        <f t="shared" si="14"/>
        <v>586.35</v>
      </c>
      <c r="L52" s="238">
        <f t="shared" si="14"/>
        <v>586.35</v>
      </c>
      <c r="M52" s="48" t="s">
        <v>59</v>
      </c>
      <c r="N52" s="67">
        <v>10</v>
      </c>
      <c r="O52" s="67">
        <v>10</v>
      </c>
      <c r="P52" s="67">
        <v>10</v>
      </c>
      <c r="Q52" s="67">
        <v>10</v>
      </c>
      <c r="R52" s="68">
        <v>10</v>
      </c>
      <c r="S52" s="114"/>
    </row>
    <row r="53" spans="1:19" s="57" customFormat="1" x14ac:dyDescent="0.25">
      <c r="A53" s="184"/>
      <c r="B53" s="194"/>
      <c r="C53" s="190"/>
      <c r="D53" s="169"/>
      <c r="E53" s="225"/>
      <c r="F53" s="125"/>
      <c r="G53" s="125"/>
      <c r="H53" s="125"/>
      <c r="I53" s="125"/>
      <c r="J53" s="125"/>
      <c r="K53" s="125"/>
      <c r="L53" s="239"/>
      <c r="M53" s="48" t="s">
        <v>80</v>
      </c>
      <c r="N53" s="69" t="s">
        <v>62</v>
      </c>
      <c r="O53" s="69" t="s">
        <v>62</v>
      </c>
      <c r="P53" s="69" t="s">
        <v>62</v>
      </c>
      <c r="Q53" s="69" t="s">
        <v>62</v>
      </c>
      <c r="R53" s="70" t="s">
        <v>62</v>
      </c>
      <c r="S53" s="114"/>
    </row>
    <row r="54" spans="1:19" s="57" customFormat="1" ht="21" customHeight="1" x14ac:dyDescent="0.25">
      <c r="A54" s="184"/>
      <c r="B54" s="194"/>
      <c r="C54" s="190"/>
      <c r="D54" s="169"/>
      <c r="E54" s="225"/>
      <c r="F54" s="125"/>
      <c r="G54" s="125"/>
      <c r="H54" s="125"/>
      <c r="I54" s="125"/>
      <c r="J54" s="125"/>
      <c r="K54" s="125"/>
      <c r="L54" s="239"/>
      <c r="M54" s="48" t="s">
        <v>60</v>
      </c>
      <c r="N54" s="67">
        <v>6</v>
      </c>
      <c r="O54" s="67">
        <v>6</v>
      </c>
      <c r="P54" s="67">
        <v>6</v>
      </c>
      <c r="Q54" s="67">
        <v>6</v>
      </c>
      <c r="R54" s="68">
        <v>6</v>
      </c>
      <c r="S54" s="114"/>
    </row>
    <row r="55" spans="1:19" s="57" customFormat="1" ht="20.45" customHeight="1" x14ac:dyDescent="0.25">
      <c r="A55" s="184"/>
      <c r="B55" s="194"/>
      <c r="C55" s="190"/>
      <c r="D55" s="169"/>
      <c r="E55" s="225"/>
      <c r="F55" s="125"/>
      <c r="G55" s="125"/>
      <c r="H55" s="125"/>
      <c r="I55" s="125"/>
      <c r="J55" s="125"/>
      <c r="K55" s="125"/>
      <c r="L55" s="239"/>
      <c r="M55" s="48" t="s">
        <v>61</v>
      </c>
      <c r="N55" s="69" t="s">
        <v>63</v>
      </c>
      <c r="O55" s="69" t="s">
        <v>63</v>
      </c>
      <c r="P55" s="69" t="s">
        <v>63</v>
      </c>
      <c r="Q55" s="69" t="s">
        <v>63</v>
      </c>
      <c r="R55" s="70" t="s">
        <v>63</v>
      </c>
      <c r="S55" s="114"/>
    </row>
    <row r="56" spans="1:19" s="57" customFormat="1" ht="46.9" customHeight="1" x14ac:dyDescent="0.25">
      <c r="A56" s="184"/>
      <c r="B56" s="194"/>
      <c r="C56" s="190"/>
      <c r="D56" s="169"/>
      <c r="E56" s="225"/>
      <c r="F56" s="125"/>
      <c r="G56" s="125"/>
      <c r="H56" s="125"/>
      <c r="I56" s="125"/>
      <c r="J56" s="125"/>
      <c r="K56" s="125"/>
      <c r="L56" s="239"/>
      <c r="M56" s="48" t="s">
        <v>39</v>
      </c>
      <c r="N56" s="65">
        <f>N50/N51/12</f>
        <v>3.2101562500000003</v>
      </c>
      <c r="O56" s="65">
        <f t="shared" ref="O56:R56" si="15">O50/O51/12</f>
        <v>3.2101562500000003</v>
      </c>
      <c r="P56" s="65">
        <f t="shared" si="15"/>
        <v>3.2101562500000003</v>
      </c>
      <c r="Q56" s="65">
        <f t="shared" si="15"/>
        <v>3.2101562500000003</v>
      </c>
      <c r="R56" s="66">
        <f t="shared" si="15"/>
        <v>3.2101562500000003</v>
      </c>
      <c r="S56" s="114"/>
    </row>
    <row r="57" spans="1:19" s="57" customFormat="1" ht="17.45" customHeight="1" x14ac:dyDescent="0.25">
      <c r="A57" s="184"/>
      <c r="B57" s="194"/>
      <c r="C57" s="190"/>
      <c r="D57" s="169"/>
      <c r="E57" s="225"/>
      <c r="F57" s="126"/>
      <c r="G57" s="126"/>
      <c r="H57" s="126"/>
      <c r="I57" s="126"/>
      <c r="J57" s="126"/>
      <c r="K57" s="126"/>
      <c r="L57" s="240"/>
      <c r="M57" s="133" t="s">
        <v>81</v>
      </c>
      <c r="N57" s="246">
        <v>100</v>
      </c>
      <c r="O57" s="246">
        <v>100</v>
      </c>
      <c r="P57" s="246">
        <v>100</v>
      </c>
      <c r="Q57" s="246">
        <v>100</v>
      </c>
      <c r="R57" s="254">
        <v>100</v>
      </c>
      <c r="S57" s="114"/>
    </row>
    <row r="58" spans="1:19" s="57" customFormat="1" ht="37.15" customHeight="1" x14ac:dyDescent="0.25">
      <c r="A58" s="184"/>
      <c r="B58" s="194"/>
      <c r="C58" s="190"/>
      <c r="D58" s="169"/>
      <c r="E58" s="124" t="s">
        <v>8</v>
      </c>
      <c r="F58" s="6" t="s">
        <v>7</v>
      </c>
      <c r="G58" s="6">
        <f t="shared" ref="G58" si="16">SUM(H58:L58)</f>
        <v>150</v>
      </c>
      <c r="H58" s="5">
        <v>30</v>
      </c>
      <c r="I58" s="5">
        <v>30</v>
      </c>
      <c r="J58" s="5">
        <v>30</v>
      </c>
      <c r="K58" s="5">
        <v>30</v>
      </c>
      <c r="L58" s="38">
        <v>30</v>
      </c>
      <c r="M58" s="241"/>
      <c r="N58" s="273"/>
      <c r="O58" s="273"/>
      <c r="P58" s="273"/>
      <c r="Q58" s="273"/>
      <c r="R58" s="274"/>
      <c r="S58" s="114"/>
    </row>
    <row r="59" spans="1:19" s="57" customFormat="1" ht="14.45" customHeight="1" x14ac:dyDescent="0.25">
      <c r="A59" s="184"/>
      <c r="B59" s="194"/>
      <c r="C59" s="190"/>
      <c r="D59" s="169"/>
      <c r="E59" s="126"/>
      <c r="F59" s="4" t="s">
        <v>74</v>
      </c>
      <c r="G59" s="4">
        <f t="shared" ref="G59:L59" si="17">G58+G52</f>
        <v>3081.75</v>
      </c>
      <c r="H59" s="4">
        <f t="shared" si="17"/>
        <v>616.35</v>
      </c>
      <c r="I59" s="4">
        <f t="shared" si="17"/>
        <v>616.35</v>
      </c>
      <c r="J59" s="4">
        <f t="shared" si="17"/>
        <v>616.35</v>
      </c>
      <c r="K59" s="4">
        <f t="shared" si="17"/>
        <v>616.35</v>
      </c>
      <c r="L59" s="7">
        <f t="shared" si="17"/>
        <v>616.35</v>
      </c>
      <c r="M59" s="241"/>
      <c r="N59" s="247"/>
      <c r="O59" s="247"/>
      <c r="P59" s="247"/>
      <c r="Q59" s="247"/>
      <c r="R59" s="255"/>
      <c r="S59" s="114"/>
    </row>
    <row r="60" spans="1:19" s="57" customFormat="1" ht="36" customHeight="1" x14ac:dyDescent="0.25">
      <c r="A60" s="184"/>
      <c r="B60" s="194"/>
      <c r="C60" s="190"/>
      <c r="D60" s="169"/>
      <c r="E60" s="4" t="s">
        <v>82</v>
      </c>
      <c r="F60" s="4" t="s">
        <v>7</v>
      </c>
      <c r="G60" s="25">
        <f t="shared" ref="G60:L60" si="18">G58+G50+G42+G37+G26+G19+G10</f>
        <v>65056</v>
      </c>
      <c r="H60" s="25">
        <f t="shared" si="18"/>
        <v>13011.2</v>
      </c>
      <c r="I60" s="25">
        <f t="shared" si="18"/>
        <v>13011.2</v>
      </c>
      <c r="J60" s="25">
        <f t="shared" si="18"/>
        <v>13011.2</v>
      </c>
      <c r="K60" s="25">
        <f t="shared" si="18"/>
        <v>13011.2</v>
      </c>
      <c r="L60" s="16">
        <f t="shared" si="18"/>
        <v>13011.2</v>
      </c>
      <c r="M60" s="281"/>
      <c r="N60" s="282"/>
      <c r="O60" s="282"/>
      <c r="P60" s="282"/>
      <c r="Q60" s="282"/>
      <c r="R60" s="283"/>
      <c r="S60" s="114"/>
    </row>
    <row r="61" spans="1:19" s="57" customFormat="1" ht="36" customHeight="1" x14ac:dyDescent="0.25">
      <c r="A61" s="184"/>
      <c r="B61" s="194"/>
      <c r="C61" s="190"/>
      <c r="D61" s="169"/>
      <c r="E61" s="4" t="s">
        <v>82</v>
      </c>
      <c r="F61" s="4" t="s">
        <v>75</v>
      </c>
      <c r="G61" s="25">
        <f t="shared" ref="G61:L61" si="19">G51+G44+G38+G31+G27+G24+G20+G15</f>
        <v>30037</v>
      </c>
      <c r="H61" s="25">
        <f t="shared" si="19"/>
        <v>6423.0000000000009</v>
      </c>
      <c r="I61" s="25">
        <f t="shared" si="19"/>
        <v>5903.5000000000009</v>
      </c>
      <c r="J61" s="25">
        <f t="shared" si="19"/>
        <v>5903.5000000000009</v>
      </c>
      <c r="K61" s="25">
        <f t="shared" si="19"/>
        <v>5903.5000000000009</v>
      </c>
      <c r="L61" s="16">
        <f t="shared" si="19"/>
        <v>5903.5000000000009</v>
      </c>
      <c r="M61" s="142"/>
      <c r="N61" s="143"/>
      <c r="O61" s="143"/>
      <c r="P61" s="143"/>
      <c r="Q61" s="143"/>
      <c r="R61" s="144"/>
      <c r="S61" s="114"/>
    </row>
    <row r="62" spans="1:19" s="57" customFormat="1" ht="20.45" customHeight="1" x14ac:dyDescent="0.25">
      <c r="A62" s="185"/>
      <c r="B62" s="195"/>
      <c r="C62" s="191"/>
      <c r="D62" s="170"/>
      <c r="E62" s="127" t="s">
        <v>83</v>
      </c>
      <c r="F62" s="127"/>
      <c r="G62" s="4">
        <f t="shared" ref="G62:L62" si="20">G58+G51+G50+G44+G42+G38+G37+G31+G27+G26+G24+G20+G19+G15+G10</f>
        <v>95093</v>
      </c>
      <c r="H62" s="25">
        <f t="shared" si="20"/>
        <v>19434.199999999997</v>
      </c>
      <c r="I62" s="25">
        <f t="shared" si="20"/>
        <v>18914.699999999997</v>
      </c>
      <c r="J62" s="25">
        <f t="shared" si="20"/>
        <v>18914.699999999997</v>
      </c>
      <c r="K62" s="25">
        <f t="shared" si="20"/>
        <v>18914.699999999997</v>
      </c>
      <c r="L62" s="16">
        <f t="shared" si="20"/>
        <v>18914.699999999997</v>
      </c>
      <c r="M62" s="142"/>
      <c r="N62" s="143"/>
      <c r="O62" s="143"/>
      <c r="P62" s="143"/>
      <c r="Q62" s="143"/>
      <c r="R62" s="144"/>
      <c r="S62" s="114"/>
    </row>
    <row r="63" spans="1:19" s="57" customFormat="1" ht="31.15" customHeight="1" x14ac:dyDescent="0.25">
      <c r="A63" s="186" t="s">
        <v>27</v>
      </c>
      <c r="B63" s="192" t="s">
        <v>84</v>
      </c>
      <c r="C63" s="189" t="s">
        <v>136</v>
      </c>
      <c r="D63" s="126" t="s">
        <v>57</v>
      </c>
      <c r="E63" s="187" t="s">
        <v>6</v>
      </c>
      <c r="F63" s="10" t="s">
        <v>7</v>
      </c>
      <c r="G63" s="29">
        <f>H63+I63+J63+K63+L63</f>
        <v>150</v>
      </c>
      <c r="H63" s="29">
        <v>30</v>
      </c>
      <c r="I63" s="29">
        <v>30</v>
      </c>
      <c r="J63" s="29">
        <v>30</v>
      </c>
      <c r="K63" s="29">
        <v>30</v>
      </c>
      <c r="L63" s="52">
        <v>30</v>
      </c>
      <c r="M63" s="48" t="s">
        <v>154</v>
      </c>
      <c r="N63" s="63">
        <v>107.1</v>
      </c>
      <c r="O63" s="63">
        <v>107.1</v>
      </c>
      <c r="P63" s="63">
        <v>107.1</v>
      </c>
      <c r="Q63" s="63">
        <v>107.1</v>
      </c>
      <c r="R63" s="64">
        <v>107.1</v>
      </c>
      <c r="S63" s="114"/>
    </row>
    <row r="64" spans="1:19" s="57" customFormat="1" ht="33.6" customHeight="1" x14ac:dyDescent="0.25">
      <c r="A64" s="186"/>
      <c r="B64" s="192"/>
      <c r="C64" s="190"/>
      <c r="D64" s="127"/>
      <c r="E64" s="188"/>
      <c r="F64" s="124" t="s">
        <v>75</v>
      </c>
      <c r="G64" s="128">
        <v>185.5</v>
      </c>
      <c r="H64" s="128">
        <v>37.099999999999994</v>
      </c>
      <c r="I64" s="128">
        <v>37.099999999999994</v>
      </c>
      <c r="J64" s="128">
        <v>37.099999999999994</v>
      </c>
      <c r="K64" s="128">
        <v>37.099999999999994</v>
      </c>
      <c r="L64" s="148">
        <v>37.099999999999994</v>
      </c>
      <c r="M64" s="48" t="s">
        <v>30</v>
      </c>
      <c r="N64" s="67">
        <v>2</v>
      </c>
      <c r="O64" s="67">
        <v>2</v>
      </c>
      <c r="P64" s="67">
        <v>2</v>
      </c>
      <c r="Q64" s="67">
        <v>2</v>
      </c>
      <c r="R64" s="68">
        <v>2</v>
      </c>
      <c r="S64" s="114"/>
    </row>
    <row r="65" spans="1:19" s="57" customFormat="1" ht="48.6" customHeight="1" x14ac:dyDescent="0.25">
      <c r="A65" s="186"/>
      <c r="B65" s="192"/>
      <c r="C65" s="190"/>
      <c r="D65" s="127"/>
      <c r="E65" s="188"/>
      <c r="F65" s="125"/>
      <c r="G65" s="129"/>
      <c r="H65" s="129"/>
      <c r="I65" s="129"/>
      <c r="J65" s="129"/>
      <c r="K65" s="129"/>
      <c r="L65" s="149"/>
      <c r="M65" s="48" t="s">
        <v>155</v>
      </c>
      <c r="N65" s="65">
        <f>N63/2</f>
        <v>53.55</v>
      </c>
      <c r="O65" s="65">
        <f t="shared" ref="O65:R65" si="21">O63/2</f>
        <v>53.55</v>
      </c>
      <c r="P65" s="65">
        <f t="shared" si="21"/>
        <v>53.55</v>
      </c>
      <c r="Q65" s="65">
        <f t="shared" si="21"/>
        <v>53.55</v>
      </c>
      <c r="R65" s="66">
        <f t="shared" si="21"/>
        <v>53.55</v>
      </c>
      <c r="S65" s="114"/>
    </row>
    <row r="66" spans="1:19" s="57" customFormat="1" ht="14.45" customHeight="1" x14ac:dyDescent="0.25">
      <c r="A66" s="186"/>
      <c r="B66" s="192"/>
      <c r="C66" s="190"/>
      <c r="D66" s="127"/>
      <c r="E66" s="188"/>
      <c r="F66" s="126"/>
      <c r="G66" s="159"/>
      <c r="H66" s="159"/>
      <c r="I66" s="159"/>
      <c r="J66" s="159"/>
      <c r="K66" s="159"/>
      <c r="L66" s="150"/>
      <c r="M66" s="133" t="s">
        <v>156</v>
      </c>
      <c r="N66" s="275">
        <v>100</v>
      </c>
      <c r="O66" s="275">
        <v>100</v>
      </c>
      <c r="P66" s="275">
        <v>100</v>
      </c>
      <c r="Q66" s="275">
        <v>100</v>
      </c>
      <c r="R66" s="278">
        <v>100</v>
      </c>
      <c r="S66" s="114"/>
    </row>
    <row r="67" spans="1:19" s="57" customFormat="1" x14ac:dyDescent="0.25">
      <c r="A67" s="186"/>
      <c r="B67" s="192"/>
      <c r="C67" s="190"/>
      <c r="D67" s="127"/>
      <c r="E67" s="188"/>
      <c r="F67" s="4" t="s">
        <v>5</v>
      </c>
      <c r="G67" s="25">
        <f>G64+G63</f>
        <v>335.5</v>
      </c>
      <c r="H67" s="25">
        <f>H63+H64+H65+H66</f>
        <v>67.099999999999994</v>
      </c>
      <c r="I67" s="25">
        <f>I63+I64+I65+I66</f>
        <v>67.099999999999994</v>
      </c>
      <c r="J67" s="25">
        <f>J63+J64+J65+J66</f>
        <v>67.099999999999994</v>
      </c>
      <c r="K67" s="25">
        <f>K63+K64+K65+K66</f>
        <v>67.099999999999994</v>
      </c>
      <c r="L67" s="16">
        <f>L63+L64+L65+L66</f>
        <v>67.099999999999994</v>
      </c>
      <c r="M67" s="241"/>
      <c r="N67" s="276"/>
      <c r="O67" s="276"/>
      <c r="P67" s="276"/>
      <c r="Q67" s="276"/>
      <c r="R67" s="279"/>
      <c r="S67" s="114"/>
    </row>
    <row r="68" spans="1:19" s="57" customFormat="1" ht="31.5" x14ac:dyDescent="0.25">
      <c r="A68" s="89"/>
      <c r="B68" s="192"/>
      <c r="C68" s="190"/>
      <c r="D68" s="127"/>
      <c r="E68" s="127" t="s">
        <v>8</v>
      </c>
      <c r="F68" s="10" t="s">
        <v>7</v>
      </c>
      <c r="G68" s="25">
        <f t="shared" ref="G68" si="22">SUM(H68:L68)</f>
        <v>200</v>
      </c>
      <c r="H68" s="28">
        <f>20+20</f>
        <v>40</v>
      </c>
      <c r="I68" s="28">
        <f t="shared" ref="I68:L69" si="23">20+20</f>
        <v>40</v>
      </c>
      <c r="J68" s="28">
        <f t="shared" si="23"/>
        <v>40</v>
      </c>
      <c r="K68" s="28">
        <f t="shared" si="23"/>
        <v>40</v>
      </c>
      <c r="L68" s="54">
        <f t="shared" si="23"/>
        <v>40</v>
      </c>
      <c r="M68" s="241"/>
      <c r="N68" s="276"/>
      <c r="O68" s="276"/>
      <c r="P68" s="276"/>
      <c r="Q68" s="276"/>
      <c r="R68" s="279"/>
      <c r="S68" s="114"/>
    </row>
    <row r="69" spans="1:19" s="57" customFormat="1" x14ac:dyDescent="0.25">
      <c r="A69" s="90"/>
      <c r="B69" s="192"/>
      <c r="C69" s="190"/>
      <c r="D69" s="127"/>
      <c r="E69" s="127"/>
      <c r="F69" s="4" t="s">
        <v>5</v>
      </c>
      <c r="G69" s="25">
        <f t="shared" ref="G69" si="24">SUM(H69:L69)</f>
        <v>200</v>
      </c>
      <c r="H69" s="28">
        <f>20+20</f>
        <v>40</v>
      </c>
      <c r="I69" s="28">
        <f t="shared" si="23"/>
        <v>40</v>
      </c>
      <c r="J69" s="28">
        <f t="shared" si="23"/>
        <v>40</v>
      </c>
      <c r="K69" s="28">
        <f t="shared" si="23"/>
        <v>40</v>
      </c>
      <c r="L69" s="54">
        <f t="shared" si="23"/>
        <v>40</v>
      </c>
      <c r="M69" s="134"/>
      <c r="N69" s="277"/>
      <c r="O69" s="277"/>
      <c r="P69" s="277"/>
      <c r="Q69" s="277"/>
      <c r="R69" s="280"/>
      <c r="S69" s="114"/>
    </row>
    <row r="70" spans="1:19" s="57" customFormat="1" x14ac:dyDescent="0.25">
      <c r="A70" s="90"/>
      <c r="B70" s="192"/>
      <c r="C70" s="191"/>
      <c r="D70" s="127"/>
      <c r="E70" s="161" t="s">
        <v>85</v>
      </c>
      <c r="F70" s="162"/>
      <c r="G70" s="28">
        <f>G69+G67</f>
        <v>535.5</v>
      </c>
      <c r="H70" s="28">
        <f t="shared" ref="H70:L70" si="25">H69+H67</f>
        <v>107.1</v>
      </c>
      <c r="I70" s="28">
        <f t="shared" si="25"/>
        <v>107.1</v>
      </c>
      <c r="J70" s="28">
        <f t="shared" si="25"/>
        <v>107.1</v>
      </c>
      <c r="K70" s="28">
        <f t="shared" si="25"/>
        <v>107.1</v>
      </c>
      <c r="L70" s="54">
        <f t="shared" si="25"/>
        <v>107.1</v>
      </c>
      <c r="M70" s="55"/>
      <c r="N70" s="9"/>
      <c r="O70" s="9"/>
      <c r="P70" s="9"/>
      <c r="Q70" s="9"/>
      <c r="R70" s="46"/>
      <c r="S70" s="114"/>
    </row>
    <row r="71" spans="1:19" s="57" customFormat="1" ht="53.45" customHeight="1" x14ac:dyDescent="0.25">
      <c r="A71" s="90"/>
      <c r="B71" s="193" t="s">
        <v>89</v>
      </c>
      <c r="C71" s="163" t="s">
        <v>86</v>
      </c>
      <c r="D71" s="124" t="s">
        <v>21</v>
      </c>
      <c r="E71" s="124" t="s">
        <v>8</v>
      </c>
      <c r="F71" s="124" t="s">
        <v>75</v>
      </c>
      <c r="G71" s="128">
        <v>713.4</v>
      </c>
      <c r="H71" s="228">
        <v>713.4</v>
      </c>
      <c r="I71" s="268"/>
      <c r="J71" s="268"/>
      <c r="K71" s="268"/>
      <c r="L71" s="265"/>
      <c r="M71" s="48" t="s">
        <v>157</v>
      </c>
      <c r="N71" s="77">
        <v>713.4</v>
      </c>
      <c r="O71" s="19"/>
      <c r="P71" s="19"/>
      <c r="Q71" s="19"/>
      <c r="R71" s="49"/>
      <c r="S71" s="114"/>
    </row>
    <row r="72" spans="1:19" s="57" customFormat="1" ht="49.9" customHeight="1" x14ac:dyDescent="0.25">
      <c r="A72" s="90"/>
      <c r="B72" s="194"/>
      <c r="C72" s="164"/>
      <c r="D72" s="125"/>
      <c r="E72" s="125"/>
      <c r="F72" s="125"/>
      <c r="G72" s="129"/>
      <c r="H72" s="229"/>
      <c r="I72" s="269"/>
      <c r="J72" s="269"/>
      <c r="K72" s="269"/>
      <c r="L72" s="266"/>
      <c r="M72" s="48" t="s">
        <v>88</v>
      </c>
      <c r="N72" s="91">
        <v>5</v>
      </c>
      <c r="O72" s="19"/>
      <c r="P72" s="19"/>
      <c r="Q72" s="19"/>
      <c r="R72" s="49"/>
      <c r="S72" s="114"/>
    </row>
    <row r="73" spans="1:19" s="57" customFormat="1" ht="47.25" x14ac:dyDescent="0.25">
      <c r="A73" s="90"/>
      <c r="B73" s="194"/>
      <c r="C73" s="164"/>
      <c r="D73" s="125"/>
      <c r="E73" s="125"/>
      <c r="F73" s="125"/>
      <c r="G73" s="129"/>
      <c r="H73" s="229"/>
      <c r="I73" s="269"/>
      <c r="J73" s="269"/>
      <c r="K73" s="269"/>
      <c r="L73" s="266"/>
      <c r="M73" s="48" t="s">
        <v>40</v>
      </c>
      <c r="N73" s="91">
        <f>N71/N72</f>
        <v>142.68</v>
      </c>
      <c r="O73" s="19"/>
      <c r="P73" s="19"/>
      <c r="Q73" s="19"/>
      <c r="R73" s="49"/>
      <c r="S73" s="114"/>
    </row>
    <row r="74" spans="1:19" s="57" customFormat="1" ht="96.6" customHeight="1" x14ac:dyDescent="0.25">
      <c r="A74" s="90"/>
      <c r="B74" s="194"/>
      <c r="C74" s="164"/>
      <c r="D74" s="125"/>
      <c r="E74" s="125"/>
      <c r="F74" s="126"/>
      <c r="G74" s="159"/>
      <c r="H74" s="230"/>
      <c r="I74" s="270"/>
      <c r="J74" s="270"/>
      <c r="K74" s="270"/>
      <c r="L74" s="267"/>
      <c r="M74" s="48" t="s">
        <v>41</v>
      </c>
      <c r="N74" s="91">
        <v>100</v>
      </c>
      <c r="O74" s="19"/>
      <c r="P74" s="19"/>
      <c r="Q74" s="19"/>
      <c r="R74" s="49"/>
      <c r="S74" s="114"/>
    </row>
    <row r="75" spans="1:19" s="57" customFormat="1" x14ac:dyDescent="0.25">
      <c r="A75" s="90"/>
      <c r="B75" s="195"/>
      <c r="C75" s="165"/>
      <c r="D75" s="126"/>
      <c r="E75" s="126"/>
      <c r="F75" s="4" t="s">
        <v>87</v>
      </c>
      <c r="G75" s="28">
        <f t="shared" ref="G75:L75" si="26">SUM(G71:G74)</f>
        <v>713.4</v>
      </c>
      <c r="H75" s="28">
        <f t="shared" si="26"/>
        <v>713.4</v>
      </c>
      <c r="I75" s="28">
        <f t="shared" si="26"/>
        <v>0</v>
      </c>
      <c r="J75" s="28">
        <f t="shared" si="26"/>
        <v>0</v>
      </c>
      <c r="K75" s="28">
        <f t="shared" si="26"/>
        <v>0</v>
      </c>
      <c r="L75" s="54">
        <f t="shared" si="26"/>
        <v>0</v>
      </c>
      <c r="M75" s="115"/>
      <c r="N75" s="19"/>
      <c r="O75" s="19"/>
      <c r="P75" s="19"/>
      <c r="Q75" s="19"/>
      <c r="R75" s="49"/>
      <c r="S75" s="114"/>
    </row>
    <row r="76" spans="1:19" s="57" customFormat="1" ht="62.45" customHeight="1" x14ac:dyDescent="0.25">
      <c r="A76" s="90"/>
      <c r="B76" s="130" t="s">
        <v>90</v>
      </c>
      <c r="C76" s="160" t="s">
        <v>91</v>
      </c>
      <c r="D76" s="168" t="s">
        <v>21</v>
      </c>
      <c r="E76" s="127" t="s">
        <v>6</v>
      </c>
      <c r="F76" s="4" t="s">
        <v>7</v>
      </c>
      <c r="G76" s="25">
        <f>H76+I76+J76+K76+L76</f>
        <v>300</v>
      </c>
      <c r="H76" s="25">
        <v>60</v>
      </c>
      <c r="I76" s="25">
        <v>60</v>
      </c>
      <c r="J76" s="25">
        <v>60</v>
      </c>
      <c r="K76" s="25">
        <v>60</v>
      </c>
      <c r="L76" s="16">
        <v>60</v>
      </c>
      <c r="M76" s="48" t="s">
        <v>26</v>
      </c>
      <c r="N76" s="25">
        <f>H84</f>
        <v>84</v>
      </c>
      <c r="O76" s="25">
        <f>I84</f>
        <v>84</v>
      </c>
      <c r="P76" s="25">
        <f>J84</f>
        <v>84</v>
      </c>
      <c r="Q76" s="25">
        <f>K84</f>
        <v>84</v>
      </c>
      <c r="R76" s="43">
        <f>L84</f>
        <v>84</v>
      </c>
      <c r="S76" s="114"/>
    </row>
    <row r="77" spans="1:19" s="57" customFormat="1" ht="78.75" x14ac:dyDescent="0.25">
      <c r="A77" s="90"/>
      <c r="B77" s="131"/>
      <c r="C77" s="160"/>
      <c r="D77" s="169"/>
      <c r="E77" s="127"/>
      <c r="F77" s="124" t="s">
        <v>75</v>
      </c>
      <c r="G77" s="128">
        <v>120</v>
      </c>
      <c r="H77" s="128">
        <v>24</v>
      </c>
      <c r="I77" s="128">
        <v>24</v>
      </c>
      <c r="J77" s="128">
        <v>24</v>
      </c>
      <c r="K77" s="128">
        <v>24</v>
      </c>
      <c r="L77" s="148">
        <v>24</v>
      </c>
      <c r="M77" s="48" t="s">
        <v>158</v>
      </c>
      <c r="N77" s="67">
        <v>372</v>
      </c>
      <c r="O77" s="67">
        <v>372</v>
      </c>
      <c r="P77" s="67">
        <v>372</v>
      </c>
      <c r="Q77" s="67">
        <v>372</v>
      </c>
      <c r="R77" s="68">
        <v>372</v>
      </c>
      <c r="S77" s="114"/>
    </row>
    <row r="78" spans="1:19" s="57" customFormat="1" x14ac:dyDescent="0.25">
      <c r="A78" s="90"/>
      <c r="B78" s="131"/>
      <c r="C78" s="160"/>
      <c r="D78" s="169"/>
      <c r="E78" s="127"/>
      <c r="F78" s="125"/>
      <c r="G78" s="129"/>
      <c r="H78" s="129"/>
      <c r="I78" s="129"/>
      <c r="J78" s="129"/>
      <c r="K78" s="129"/>
      <c r="L78" s="149"/>
      <c r="M78" s="48" t="s">
        <v>64</v>
      </c>
      <c r="N78" s="67">
        <v>190</v>
      </c>
      <c r="O78" s="67">
        <v>190</v>
      </c>
      <c r="P78" s="67">
        <v>190</v>
      </c>
      <c r="Q78" s="67">
        <v>190</v>
      </c>
      <c r="R78" s="68">
        <v>190</v>
      </c>
      <c r="S78" s="114"/>
    </row>
    <row r="79" spans="1:19" s="57" customFormat="1" x14ac:dyDescent="0.25">
      <c r="A79" s="90"/>
      <c r="B79" s="131"/>
      <c r="C79" s="160"/>
      <c r="D79" s="169"/>
      <c r="E79" s="127"/>
      <c r="F79" s="125"/>
      <c r="G79" s="129"/>
      <c r="H79" s="129"/>
      <c r="I79" s="129"/>
      <c r="J79" s="129"/>
      <c r="K79" s="129"/>
      <c r="L79" s="149"/>
      <c r="M79" s="48" t="s">
        <v>65</v>
      </c>
      <c r="N79" s="69" t="s">
        <v>55</v>
      </c>
      <c r="O79" s="69" t="s">
        <v>55</v>
      </c>
      <c r="P79" s="69" t="s">
        <v>55</v>
      </c>
      <c r="Q79" s="69" t="s">
        <v>55</v>
      </c>
      <c r="R79" s="70" t="s">
        <v>55</v>
      </c>
      <c r="S79" s="114"/>
    </row>
    <row r="80" spans="1:19" s="57" customFormat="1" x14ac:dyDescent="0.25">
      <c r="A80" s="90"/>
      <c r="B80" s="131"/>
      <c r="C80" s="160"/>
      <c r="D80" s="169"/>
      <c r="E80" s="127"/>
      <c r="F80" s="125"/>
      <c r="G80" s="129"/>
      <c r="H80" s="129"/>
      <c r="I80" s="129"/>
      <c r="J80" s="129"/>
      <c r="K80" s="129"/>
      <c r="L80" s="149"/>
      <c r="M80" s="48" t="s">
        <v>66</v>
      </c>
      <c r="N80" s="67">
        <v>182</v>
      </c>
      <c r="O80" s="67">
        <v>182</v>
      </c>
      <c r="P80" s="67">
        <v>182</v>
      </c>
      <c r="Q80" s="67">
        <v>182</v>
      </c>
      <c r="R80" s="68">
        <v>182</v>
      </c>
      <c r="S80" s="114"/>
    </row>
    <row r="81" spans="1:19" s="57" customFormat="1" x14ac:dyDescent="0.25">
      <c r="A81" s="90"/>
      <c r="B81" s="131"/>
      <c r="C81" s="160"/>
      <c r="D81" s="169"/>
      <c r="E81" s="127"/>
      <c r="F81" s="125"/>
      <c r="G81" s="129"/>
      <c r="H81" s="129"/>
      <c r="I81" s="129"/>
      <c r="J81" s="129"/>
      <c r="K81" s="129"/>
      <c r="L81" s="149"/>
      <c r="M81" s="48" t="s">
        <v>67</v>
      </c>
      <c r="N81" s="69" t="s">
        <v>56</v>
      </c>
      <c r="O81" s="69" t="s">
        <v>56</v>
      </c>
      <c r="P81" s="69" t="s">
        <v>56</v>
      </c>
      <c r="Q81" s="69" t="s">
        <v>56</v>
      </c>
      <c r="R81" s="70" t="s">
        <v>56</v>
      </c>
      <c r="S81" s="114"/>
    </row>
    <row r="82" spans="1:19" s="57" customFormat="1" ht="47.25" x14ac:dyDescent="0.25">
      <c r="A82" s="90"/>
      <c r="B82" s="131"/>
      <c r="C82" s="160"/>
      <c r="D82" s="169"/>
      <c r="E82" s="127"/>
      <c r="F82" s="125"/>
      <c r="G82" s="129"/>
      <c r="H82" s="129"/>
      <c r="I82" s="129"/>
      <c r="J82" s="129"/>
      <c r="K82" s="129"/>
      <c r="L82" s="149"/>
      <c r="M82" s="48" t="s">
        <v>25</v>
      </c>
      <c r="N82" s="65">
        <f>N76/372</f>
        <v>0.22580645161290322</v>
      </c>
      <c r="O82" s="65">
        <f>O76/372</f>
        <v>0.22580645161290322</v>
      </c>
      <c r="P82" s="65">
        <f>P76/372</f>
        <v>0.22580645161290322</v>
      </c>
      <c r="Q82" s="65">
        <f>Q76/372</f>
        <v>0.22580645161290322</v>
      </c>
      <c r="R82" s="66">
        <f>R76/372</f>
        <v>0.22580645161290322</v>
      </c>
      <c r="S82" s="114"/>
    </row>
    <row r="83" spans="1:19" s="57" customFormat="1" ht="20.45" customHeight="1" x14ac:dyDescent="0.25">
      <c r="A83" s="90"/>
      <c r="B83" s="131"/>
      <c r="C83" s="160"/>
      <c r="D83" s="169"/>
      <c r="E83" s="127"/>
      <c r="F83" s="126"/>
      <c r="G83" s="159"/>
      <c r="H83" s="159"/>
      <c r="I83" s="159"/>
      <c r="J83" s="159"/>
      <c r="K83" s="159"/>
      <c r="L83" s="150"/>
      <c r="M83" s="133" t="s">
        <v>100</v>
      </c>
      <c r="N83" s="135">
        <v>92.5</v>
      </c>
      <c r="O83" s="135">
        <v>93.5</v>
      </c>
      <c r="P83" s="135">
        <v>93.5</v>
      </c>
      <c r="Q83" s="103"/>
      <c r="R83" s="104"/>
      <c r="S83" s="114"/>
    </row>
    <row r="84" spans="1:19" s="57" customFormat="1" x14ac:dyDescent="0.25">
      <c r="A84" s="90"/>
      <c r="B84" s="131"/>
      <c r="C84" s="160"/>
      <c r="D84" s="170"/>
      <c r="E84" s="127"/>
      <c r="F84" s="4" t="s">
        <v>5</v>
      </c>
      <c r="G84" s="25">
        <f t="shared" ref="G84:L84" si="27">G76+G77+G82+G83</f>
        <v>420</v>
      </c>
      <c r="H84" s="25">
        <f t="shared" si="27"/>
        <v>84</v>
      </c>
      <c r="I84" s="25">
        <f t="shared" si="27"/>
        <v>84</v>
      </c>
      <c r="J84" s="25">
        <f t="shared" si="27"/>
        <v>84</v>
      </c>
      <c r="K84" s="25">
        <f t="shared" si="27"/>
        <v>84</v>
      </c>
      <c r="L84" s="16">
        <f t="shared" si="27"/>
        <v>84</v>
      </c>
      <c r="M84" s="134"/>
      <c r="N84" s="136"/>
      <c r="O84" s="136"/>
      <c r="P84" s="136"/>
      <c r="Q84" s="103">
        <v>94.5</v>
      </c>
      <c r="R84" s="104">
        <v>95</v>
      </c>
      <c r="S84" s="114"/>
    </row>
    <row r="85" spans="1:19" s="57" customFormat="1" ht="79.900000000000006" customHeight="1" x14ac:dyDescent="0.25">
      <c r="A85" s="90"/>
      <c r="B85" s="131"/>
      <c r="C85" s="163" t="s">
        <v>28</v>
      </c>
      <c r="D85" s="168" t="s">
        <v>21</v>
      </c>
      <c r="E85" s="168" t="s">
        <v>92</v>
      </c>
      <c r="F85" s="238" t="s">
        <v>93</v>
      </c>
      <c r="G85" s="284"/>
      <c r="H85" s="284"/>
      <c r="I85" s="284"/>
      <c r="J85" s="284"/>
      <c r="K85" s="284"/>
      <c r="L85" s="284"/>
      <c r="M85" s="84" t="s">
        <v>29</v>
      </c>
      <c r="N85" s="30">
        <v>5</v>
      </c>
      <c r="O85" s="30">
        <v>2</v>
      </c>
      <c r="P85" s="30">
        <v>5</v>
      </c>
      <c r="Q85" s="30">
        <v>2</v>
      </c>
      <c r="R85" s="71">
        <v>2</v>
      </c>
      <c r="S85" s="114"/>
    </row>
    <row r="86" spans="1:19" s="57" customFormat="1" ht="22.9" customHeight="1" x14ac:dyDescent="0.25">
      <c r="A86" s="90"/>
      <c r="B86" s="131"/>
      <c r="C86" s="164"/>
      <c r="D86" s="169"/>
      <c r="E86" s="169"/>
      <c r="F86" s="239"/>
      <c r="G86" s="285"/>
      <c r="H86" s="285"/>
      <c r="I86" s="285"/>
      <c r="J86" s="285"/>
      <c r="K86" s="285"/>
      <c r="L86" s="285"/>
      <c r="M86" s="84" t="s">
        <v>106</v>
      </c>
      <c r="N86" s="30"/>
      <c r="O86" s="30"/>
      <c r="P86" s="30"/>
      <c r="Q86" s="30"/>
      <c r="R86" s="71"/>
      <c r="S86" s="114"/>
    </row>
    <row r="87" spans="1:19" s="57" customFormat="1" ht="36" customHeight="1" x14ac:dyDescent="0.25">
      <c r="A87" s="90"/>
      <c r="B87" s="131"/>
      <c r="C87" s="164"/>
      <c r="D87" s="169"/>
      <c r="E87" s="169"/>
      <c r="F87" s="239"/>
      <c r="G87" s="285"/>
      <c r="H87" s="285"/>
      <c r="I87" s="285"/>
      <c r="J87" s="285"/>
      <c r="K87" s="285"/>
      <c r="L87" s="285"/>
      <c r="M87" s="86" t="s">
        <v>107</v>
      </c>
      <c r="N87" s="94">
        <v>62</v>
      </c>
      <c r="O87" s="94">
        <v>62</v>
      </c>
      <c r="P87" s="94">
        <v>62</v>
      </c>
      <c r="Q87" s="94">
        <v>62</v>
      </c>
      <c r="R87" s="99">
        <v>62</v>
      </c>
      <c r="S87" s="114"/>
    </row>
    <row r="88" spans="1:19" s="57" customFormat="1" ht="52.9" customHeight="1" x14ac:dyDescent="0.25">
      <c r="A88" s="90"/>
      <c r="B88" s="131"/>
      <c r="C88" s="164"/>
      <c r="D88" s="169"/>
      <c r="E88" s="169"/>
      <c r="F88" s="239"/>
      <c r="G88" s="285"/>
      <c r="H88" s="285"/>
      <c r="I88" s="285"/>
      <c r="J88" s="285"/>
      <c r="K88" s="285"/>
      <c r="L88" s="285"/>
      <c r="M88" s="85" t="s">
        <v>159</v>
      </c>
      <c r="N88" s="117">
        <v>15</v>
      </c>
      <c r="O88" s="91">
        <v>18</v>
      </c>
      <c r="P88" s="117">
        <v>23</v>
      </c>
      <c r="Q88" s="117">
        <v>25</v>
      </c>
      <c r="R88" s="118">
        <v>28</v>
      </c>
      <c r="S88" s="114"/>
    </row>
    <row r="89" spans="1:19" s="57" customFormat="1" ht="78.75" x14ac:dyDescent="0.25">
      <c r="A89" s="90"/>
      <c r="B89" s="131"/>
      <c r="C89" s="164"/>
      <c r="D89" s="169"/>
      <c r="E89" s="169"/>
      <c r="F89" s="239"/>
      <c r="G89" s="285"/>
      <c r="H89" s="285"/>
      <c r="I89" s="285"/>
      <c r="J89" s="285"/>
      <c r="K89" s="285"/>
      <c r="L89" s="285"/>
      <c r="M89" s="85" t="s">
        <v>42</v>
      </c>
      <c r="N89" s="92">
        <v>31</v>
      </c>
      <c r="O89" s="92">
        <v>31</v>
      </c>
      <c r="P89" s="92">
        <v>31</v>
      </c>
      <c r="Q89" s="92">
        <v>31</v>
      </c>
      <c r="R89" s="93">
        <v>31</v>
      </c>
      <c r="S89" s="114"/>
    </row>
    <row r="90" spans="1:19" s="57" customFormat="1" hidden="1" x14ac:dyDescent="0.25">
      <c r="A90" s="90"/>
      <c r="B90" s="131"/>
      <c r="C90" s="164"/>
      <c r="D90" s="169"/>
      <c r="E90" s="169"/>
      <c r="F90" s="239"/>
      <c r="G90" s="285"/>
      <c r="H90" s="285"/>
      <c r="I90" s="285"/>
      <c r="J90" s="285"/>
      <c r="K90" s="285"/>
      <c r="L90" s="285"/>
      <c r="M90" s="48"/>
      <c r="N90" s="67"/>
      <c r="O90" s="67"/>
      <c r="P90" s="67"/>
      <c r="Q90" s="67"/>
      <c r="R90" s="68"/>
      <c r="S90" s="114"/>
    </row>
    <row r="91" spans="1:19" s="57" customFormat="1" ht="46.15" customHeight="1" x14ac:dyDescent="0.25">
      <c r="A91" s="90"/>
      <c r="B91" s="131"/>
      <c r="C91" s="164"/>
      <c r="D91" s="169"/>
      <c r="E91" s="169"/>
      <c r="F91" s="240"/>
      <c r="G91" s="286"/>
      <c r="H91" s="286"/>
      <c r="I91" s="286"/>
      <c r="J91" s="286"/>
      <c r="K91" s="286"/>
      <c r="L91" s="286"/>
      <c r="M91" s="133" t="s">
        <v>73</v>
      </c>
      <c r="N91" s="137">
        <v>7</v>
      </c>
      <c r="O91" s="137">
        <v>8</v>
      </c>
      <c r="P91" s="137">
        <v>9</v>
      </c>
      <c r="Q91" s="137">
        <v>10</v>
      </c>
      <c r="R91" s="151">
        <v>11</v>
      </c>
      <c r="S91" s="114"/>
    </row>
    <row r="92" spans="1:19" s="57" customFormat="1" ht="18" customHeight="1" x14ac:dyDescent="0.25">
      <c r="A92" s="90"/>
      <c r="B92" s="132"/>
      <c r="C92" s="165"/>
      <c r="D92" s="170"/>
      <c r="E92" s="170"/>
      <c r="F92" s="4" t="s">
        <v>96</v>
      </c>
      <c r="G92" s="25">
        <f>G84</f>
        <v>420</v>
      </c>
      <c r="H92" s="25">
        <f t="shared" ref="H92:L92" si="28">H84</f>
        <v>84</v>
      </c>
      <c r="I92" s="25">
        <f t="shared" si="28"/>
        <v>84</v>
      </c>
      <c r="J92" s="25">
        <f t="shared" si="28"/>
        <v>84</v>
      </c>
      <c r="K92" s="25">
        <f t="shared" si="28"/>
        <v>84</v>
      </c>
      <c r="L92" s="16">
        <f t="shared" si="28"/>
        <v>84</v>
      </c>
      <c r="M92" s="134"/>
      <c r="N92" s="138"/>
      <c r="O92" s="138"/>
      <c r="P92" s="138"/>
      <c r="Q92" s="138"/>
      <c r="R92" s="152"/>
      <c r="S92" s="114"/>
    </row>
    <row r="93" spans="1:19" s="57" customFormat="1" ht="33.6" customHeight="1" x14ac:dyDescent="0.25">
      <c r="A93" s="90"/>
      <c r="B93" s="216" t="s">
        <v>31</v>
      </c>
      <c r="C93" s="220" t="s">
        <v>94</v>
      </c>
      <c r="D93" s="217" t="s">
        <v>95</v>
      </c>
      <c r="E93" s="217" t="s">
        <v>92</v>
      </c>
      <c r="F93" s="265" t="s">
        <v>93</v>
      </c>
      <c r="G93" s="287"/>
      <c r="H93" s="287"/>
      <c r="I93" s="287"/>
      <c r="J93" s="287"/>
      <c r="K93" s="287"/>
      <c r="L93" s="287"/>
      <c r="M93" s="84" t="s">
        <v>19</v>
      </c>
      <c r="N93" s="105">
        <v>2</v>
      </c>
      <c r="O93" s="105">
        <v>2</v>
      </c>
      <c r="P93" s="105">
        <v>2</v>
      </c>
      <c r="Q93" s="105">
        <v>2</v>
      </c>
      <c r="R93" s="106">
        <v>2</v>
      </c>
      <c r="S93" s="114"/>
    </row>
    <row r="94" spans="1:19" s="57" customFormat="1" ht="48" customHeight="1" x14ac:dyDescent="0.25">
      <c r="A94" s="90"/>
      <c r="B94" s="216"/>
      <c r="C94" s="220"/>
      <c r="D94" s="218"/>
      <c r="E94" s="218"/>
      <c r="F94" s="266"/>
      <c r="G94" s="288"/>
      <c r="H94" s="288"/>
      <c r="I94" s="288"/>
      <c r="J94" s="288"/>
      <c r="K94" s="288"/>
      <c r="L94" s="288"/>
      <c r="M94" s="84" t="s">
        <v>116</v>
      </c>
      <c r="N94" s="81">
        <v>29532</v>
      </c>
      <c r="O94" s="81">
        <v>29532</v>
      </c>
      <c r="P94" s="81">
        <v>29532</v>
      </c>
      <c r="Q94" s="81">
        <v>29532</v>
      </c>
      <c r="R94" s="95">
        <v>29532</v>
      </c>
      <c r="S94" s="114"/>
    </row>
    <row r="95" spans="1:19" s="57" customFormat="1" ht="16.899999999999999" customHeight="1" x14ac:dyDescent="0.25">
      <c r="A95" s="90"/>
      <c r="B95" s="216"/>
      <c r="C95" s="220"/>
      <c r="D95" s="218"/>
      <c r="E95" s="218"/>
      <c r="F95" s="266"/>
      <c r="G95" s="288"/>
      <c r="H95" s="288"/>
      <c r="I95" s="288"/>
      <c r="J95" s="288"/>
      <c r="K95" s="288"/>
      <c r="L95" s="288"/>
      <c r="M95" s="86" t="s">
        <v>70</v>
      </c>
      <c r="N95" s="82">
        <v>23653</v>
      </c>
      <c r="O95" s="82">
        <v>23653</v>
      </c>
      <c r="P95" s="82">
        <v>23653</v>
      </c>
      <c r="Q95" s="82">
        <v>23653</v>
      </c>
      <c r="R95" s="100">
        <v>23653</v>
      </c>
      <c r="S95" s="114"/>
    </row>
    <row r="96" spans="1:19" s="57" customFormat="1" ht="17.45" customHeight="1" x14ac:dyDescent="0.25">
      <c r="A96" s="90"/>
      <c r="B96" s="216"/>
      <c r="C96" s="220"/>
      <c r="D96" s="218"/>
      <c r="E96" s="218"/>
      <c r="F96" s="266"/>
      <c r="G96" s="288"/>
      <c r="H96" s="288"/>
      <c r="I96" s="288"/>
      <c r="J96" s="288"/>
      <c r="K96" s="288"/>
      <c r="L96" s="288"/>
      <c r="M96" s="86" t="s">
        <v>65</v>
      </c>
      <c r="N96" s="82" t="s">
        <v>68</v>
      </c>
      <c r="O96" s="82" t="s">
        <v>68</v>
      </c>
      <c r="P96" s="82" t="s">
        <v>68</v>
      </c>
      <c r="Q96" s="82" t="s">
        <v>68</v>
      </c>
      <c r="R96" s="100" t="s">
        <v>68</v>
      </c>
      <c r="S96" s="114"/>
    </row>
    <row r="97" spans="1:20" s="57" customFormat="1" ht="17.45" customHeight="1" x14ac:dyDescent="0.25">
      <c r="A97" s="90"/>
      <c r="B97" s="216"/>
      <c r="C97" s="220"/>
      <c r="D97" s="218"/>
      <c r="E97" s="218"/>
      <c r="F97" s="266"/>
      <c r="G97" s="288"/>
      <c r="H97" s="288"/>
      <c r="I97" s="288"/>
      <c r="J97" s="288"/>
      <c r="K97" s="288"/>
      <c r="L97" s="288"/>
      <c r="M97" s="86" t="s">
        <v>66</v>
      </c>
      <c r="N97" s="82">
        <v>5969</v>
      </c>
      <c r="O97" s="82">
        <v>5969</v>
      </c>
      <c r="P97" s="82">
        <v>5969</v>
      </c>
      <c r="Q97" s="82">
        <v>5969</v>
      </c>
      <c r="R97" s="100">
        <v>5969</v>
      </c>
      <c r="S97" s="114"/>
    </row>
    <row r="98" spans="1:20" s="57" customFormat="1" ht="16.149999999999999" customHeight="1" x14ac:dyDescent="0.25">
      <c r="A98" s="90"/>
      <c r="B98" s="216"/>
      <c r="C98" s="220"/>
      <c r="D98" s="218"/>
      <c r="E98" s="218"/>
      <c r="F98" s="266"/>
      <c r="G98" s="288"/>
      <c r="H98" s="288"/>
      <c r="I98" s="288"/>
      <c r="J98" s="288"/>
      <c r="K98" s="288"/>
      <c r="L98" s="288"/>
      <c r="M98" s="85" t="s">
        <v>67</v>
      </c>
      <c r="N98" s="83" t="s">
        <v>69</v>
      </c>
      <c r="O98" s="83" t="s">
        <v>69</v>
      </c>
      <c r="P98" s="83" t="s">
        <v>69</v>
      </c>
      <c r="Q98" s="83" t="s">
        <v>69</v>
      </c>
      <c r="R98" s="101" t="s">
        <v>69</v>
      </c>
      <c r="S98" s="114"/>
    </row>
    <row r="99" spans="1:20" s="97" customFormat="1" ht="93" customHeight="1" x14ac:dyDescent="0.25">
      <c r="A99" s="96"/>
      <c r="B99" s="216"/>
      <c r="C99" s="220"/>
      <c r="D99" s="218"/>
      <c r="E99" s="218"/>
      <c r="F99" s="266"/>
      <c r="G99" s="288"/>
      <c r="H99" s="288"/>
      <c r="I99" s="288"/>
      <c r="J99" s="288"/>
      <c r="K99" s="288"/>
      <c r="L99" s="288"/>
      <c r="M99" s="85" t="s">
        <v>160</v>
      </c>
      <c r="N99" s="83">
        <v>4</v>
      </c>
      <c r="O99" s="83">
        <v>4</v>
      </c>
      <c r="P99" s="83">
        <v>4</v>
      </c>
      <c r="Q99" s="83">
        <v>4</v>
      </c>
      <c r="R99" s="101">
        <v>4</v>
      </c>
      <c r="S99" s="114"/>
      <c r="T99" s="57"/>
    </row>
    <row r="100" spans="1:20" s="57" customFormat="1" ht="66.599999999999994" customHeight="1" x14ac:dyDescent="0.25">
      <c r="A100" s="90"/>
      <c r="B100" s="216"/>
      <c r="C100" s="220"/>
      <c r="D100" s="219"/>
      <c r="E100" s="219"/>
      <c r="F100" s="267"/>
      <c r="G100" s="289"/>
      <c r="H100" s="289"/>
      <c r="I100" s="289"/>
      <c r="J100" s="289"/>
      <c r="K100" s="289"/>
      <c r="L100" s="289"/>
      <c r="M100" s="48" t="s">
        <v>161</v>
      </c>
      <c r="N100" s="91">
        <v>100</v>
      </c>
      <c r="O100" s="91">
        <v>100</v>
      </c>
      <c r="P100" s="91">
        <v>100</v>
      </c>
      <c r="Q100" s="91">
        <v>100</v>
      </c>
      <c r="R100" s="102">
        <v>100</v>
      </c>
      <c r="S100" s="114"/>
    </row>
    <row r="101" spans="1:20" s="57" customFormat="1" ht="46.9" customHeight="1" x14ac:dyDescent="0.25">
      <c r="A101" s="164" t="s">
        <v>35</v>
      </c>
      <c r="B101" s="130" t="s">
        <v>36</v>
      </c>
      <c r="C101" s="163" t="s">
        <v>103</v>
      </c>
      <c r="D101" s="168" t="s">
        <v>21</v>
      </c>
      <c r="E101" s="168" t="s">
        <v>6</v>
      </c>
      <c r="F101" s="6" t="s">
        <v>7</v>
      </c>
      <c r="G101" s="12">
        <f>H101+I101+J101+K101+L101</f>
        <v>350</v>
      </c>
      <c r="H101" s="12">
        <v>70</v>
      </c>
      <c r="I101" s="12">
        <v>70</v>
      </c>
      <c r="J101" s="12">
        <v>70</v>
      </c>
      <c r="K101" s="12">
        <v>70</v>
      </c>
      <c r="L101" s="51">
        <v>70</v>
      </c>
      <c r="M101" s="48" t="s">
        <v>43</v>
      </c>
      <c r="N101" s="63">
        <f>H101</f>
        <v>70</v>
      </c>
      <c r="O101" s="63">
        <f>I101</f>
        <v>70</v>
      </c>
      <c r="P101" s="63">
        <f>J101</f>
        <v>70</v>
      </c>
      <c r="Q101" s="63">
        <f>K101</f>
        <v>70</v>
      </c>
      <c r="R101" s="64">
        <f>L101</f>
        <v>70</v>
      </c>
      <c r="S101" s="114"/>
    </row>
    <row r="102" spans="1:20" s="57" customFormat="1" ht="49.15" customHeight="1" x14ac:dyDescent="0.25">
      <c r="A102" s="164"/>
      <c r="B102" s="131"/>
      <c r="C102" s="164"/>
      <c r="D102" s="169"/>
      <c r="E102" s="169"/>
      <c r="F102" s="2"/>
      <c r="G102" s="58"/>
      <c r="H102" s="58"/>
      <c r="I102" s="58"/>
      <c r="J102" s="58"/>
      <c r="K102" s="58"/>
      <c r="L102" s="59"/>
      <c r="M102" s="48" t="s">
        <v>162</v>
      </c>
      <c r="N102" s="67">
        <v>4</v>
      </c>
      <c r="O102" s="67">
        <v>4</v>
      </c>
      <c r="P102" s="67">
        <v>4</v>
      </c>
      <c r="Q102" s="67">
        <v>4</v>
      </c>
      <c r="R102" s="68">
        <v>4</v>
      </c>
      <c r="S102" s="114"/>
    </row>
    <row r="103" spans="1:20" s="57" customFormat="1" ht="15.6" customHeight="1" x14ac:dyDescent="0.25">
      <c r="A103" s="164"/>
      <c r="B103" s="131"/>
      <c r="C103" s="164"/>
      <c r="D103" s="169"/>
      <c r="E103" s="169"/>
      <c r="F103" s="2"/>
      <c r="G103" s="58"/>
      <c r="H103" s="58"/>
      <c r="I103" s="58"/>
      <c r="J103" s="58"/>
      <c r="K103" s="58"/>
      <c r="L103" s="59"/>
      <c r="M103" s="48" t="s">
        <v>72</v>
      </c>
      <c r="N103" s="4" t="s">
        <v>71</v>
      </c>
      <c r="O103" s="4" t="s">
        <v>71</v>
      </c>
      <c r="P103" s="4" t="s">
        <v>71</v>
      </c>
      <c r="Q103" s="4" t="s">
        <v>71</v>
      </c>
      <c r="R103" s="45" t="s">
        <v>71</v>
      </c>
      <c r="S103" s="114"/>
    </row>
    <row r="104" spans="1:20" s="57" customFormat="1" ht="47.45" customHeight="1" x14ac:dyDescent="0.25">
      <c r="A104" s="164"/>
      <c r="B104" s="131"/>
      <c r="C104" s="164"/>
      <c r="D104" s="169"/>
      <c r="E104" s="169"/>
      <c r="F104" s="2"/>
      <c r="G104" s="58"/>
      <c r="H104" s="58"/>
      <c r="I104" s="58"/>
      <c r="J104" s="58"/>
      <c r="K104" s="58"/>
      <c r="L104" s="59"/>
      <c r="M104" s="84" t="s">
        <v>164</v>
      </c>
      <c r="N104" s="79">
        <f>N101/4</f>
        <v>17.5</v>
      </c>
      <c r="O104" s="79">
        <f>O101/4</f>
        <v>17.5</v>
      </c>
      <c r="P104" s="79">
        <f>P101/4</f>
        <v>17.5</v>
      </c>
      <c r="Q104" s="79">
        <f>Q101/4</f>
        <v>17.5</v>
      </c>
      <c r="R104" s="80">
        <f>R101/4</f>
        <v>17.5</v>
      </c>
      <c r="S104" s="114"/>
    </row>
    <row r="105" spans="1:20" s="57" customFormat="1" ht="14.45" customHeight="1" x14ac:dyDescent="0.25">
      <c r="A105" s="164"/>
      <c r="B105" s="131"/>
      <c r="C105" s="164"/>
      <c r="D105" s="169"/>
      <c r="E105" s="169"/>
      <c r="F105" s="2"/>
      <c r="G105" s="58"/>
      <c r="H105" s="58"/>
      <c r="I105" s="58"/>
      <c r="J105" s="58"/>
      <c r="K105" s="58"/>
      <c r="L105" s="59"/>
      <c r="M105" s="84" t="s">
        <v>114</v>
      </c>
      <c r="N105" s="6"/>
      <c r="O105" s="6"/>
      <c r="P105" s="6"/>
      <c r="Q105" s="6"/>
      <c r="R105" s="72"/>
      <c r="S105" s="114"/>
    </row>
    <row r="106" spans="1:20" s="57" customFormat="1" ht="31.9" customHeight="1" x14ac:dyDescent="0.25">
      <c r="A106" s="164"/>
      <c r="B106" s="131"/>
      <c r="C106" s="164"/>
      <c r="D106" s="169"/>
      <c r="E106" s="169"/>
      <c r="F106" s="2"/>
      <c r="G106" s="58"/>
      <c r="H106" s="58"/>
      <c r="I106" s="58"/>
      <c r="J106" s="58"/>
      <c r="K106" s="58"/>
      <c r="L106" s="59"/>
      <c r="M106" s="85" t="s">
        <v>163</v>
      </c>
      <c r="N106" s="107" t="s">
        <v>119</v>
      </c>
      <c r="O106" s="107" t="s">
        <v>120</v>
      </c>
      <c r="P106" s="107" t="s">
        <v>121</v>
      </c>
      <c r="Q106" s="107" t="s">
        <v>122</v>
      </c>
      <c r="R106" s="108" t="s">
        <v>123</v>
      </c>
      <c r="S106" s="114"/>
    </row>
    <row r="107" spans="1:20" s="57" customFormat="1" ht="31.15" customHeight="1" x14ac:dyDescent="0.25">
      <c r="A107" s="164"/>
      <c r="B107" s="131"/>
      <c r="C107" s="164"/>
      <c r="D107" s="169"/>
      <c r="E107" s="169"/>
      <c r="F107" s="2"/>
      <c r="G107" s="58"/>
      <c r="H107" s="58"/>
      <c r="I107" s="58"/>
      <c r="J107" s="58"/>
      <c r="K107" s="58"/>
      <c r="L107" s="59"/>
      <c r="M107" s="119" t="s">
        <v>115</v>
      </c>
      <c r="N107" s="107" t="s">
        <v>128</v>
      </c>
      <c r="O107" s="107" t="s">
        <v>127</v>
      </c>
      <c r="P107" s="107" t="s">
        <v>126</v>
      </c>
      <c r="Q107" s="107" t="s">
        <v>125</v>
      </c>
      <c r="R107" s="108" t="s">
        <v>124</v>
      </c>
      <c r="S107" s="114"/>
    </row>
    <row r="108" spans="1:20" s="57" customFormat="1" ht="49.9" customHeight="1" x14ac:dyDescent="0.25">
      <c r="A108" s="164"/>
      <c r="B108" s="131"/>
      <c r="C108" s="165"/>
      <c r="D108" s="170"/>
      <c r="E108" s="170"/>
      <c r="F108" s="10"/>
      <c r="G108" s="29"/>
      <c r="H108" s="29"/>
      <c r="I108" s="29"/>
      <c r="J108" s="29"/>
      <c r="K108" s="29"/>
      <c r="L108" s="52"/>
      <c r="M108" s="48" t="s">
        <v>165</v>
      </c>
      <c r="N108" s="109" t="s">
        <v>129</v>
      </c>
      <c r="O108" s="109" t="s">
        <v>130</v>
      </c>
      <c r="P108" s="109" t="s">
        <v>131</v>
      </c>
      <c r="Q108" s="109" t="s">
        <v>132</v>
      </c>
      <c r="R108" s="110" t="s">
        <v>133</v>
      </c>
      <c r="S108" s="114"/>
    </row>
    <row r="109" spans="1:20" s="57" customFormat="1" ht="30.6" customHeight="1" x14ac:dyDescent="0.25">
      <c r="A109" s="164"/>
      <c r="B109" s="131"/>
      <c r="C109" s="221" t="s">
        <v>104</v>
      </c>
      <c r="D109" s="60" t="s">
        <v>21</v>
      </c>
      <c r="E109" s="168" t="s">
        <v>6</v>
      </c>
      <c r="F109" s="153" t="s">
        <v>93</v>
      </c>
      <c r="G109" s="154"/>
      <c r="H109" s="154"/>
      <c r="I109" s="154"/>
      <c r="J109" s="154"/>
      <c r="K109" s="154"/>
      <c r="L109" s="154"/>
      <c r="M109" s="84" t="s">
        <v>109</v>
      </c>
      <c r="N109" s="121">
        <v>550</v>
      </c>
      <c r="O109" s="121">
        <v>550</v>
      </c>
      <c r="P109" s="121">
        <v>550</v>
      </c>
      <c r="Q109" s="121">
        <v>550</v>
      </c>
      <c r="R109" s="122">
        <v>550</v>
      </c>
      <c r="S109" s="114"/>
    </row>
    <row r="110" spans="1:20" s="57" customFormat="1" ht="63.6" customHeight="1" x14ac:dyDescent="0.25">
      <c r="A110" s="164"/>
      <c r="B110" s="131"/>
      <c r="C110" s="222"/>
      <c r="D110" s="61"/>
      <c r="E110" s="169"/>
      <c r="F110" s="155"/>
      <c r="G110" s="156"/>
      <c r="H110" s="156"/>
      <c r="I110" s="156"/>
      <c r="J110" s="156"/>
      <c r="K110" s="156"/>
      <c r="L110" s="156"/>
      <c r="M110" s="84" t="s">
        <v>110</v>
      </c>
      <c r="N110" s="121">
        <v>55</v>
      </c>
      <c r="O110" s="121">
        <v>55</v>
      </c>
      <c r="P110" s="121">
        <v>55</v>
      </c>
      <c r="Q110" s="121">
        <v>55</v>
      </c>
      <c r="R110" s="122">
        <v>55</v>
      </c>
      <c r="S110" s="114"/>
    </row>
    <row r="111" spans="1:20" s="57" customFormat="1" ht="31.5" x14ac:dyDescent="0.25">
      <c r="A111" s="164"/>
      <c r="B111" s="131"/>
      <c r="C111" s="222"/>
      <c r="D111" s="61"/>
      <c r="E111" s="169"/>
      <c r="F111" s="155"/>
      <c r="G111" s="156"/>
      <c r="H111" s="156"/>
      <c r="I111" s="156"/>
      <c r="J111" s="156"/>
      <c r="K111" s="156"/>
      <c r="L111" s="156"/>
      <c r="M111" s="119" t="s">
        <v>111</v>
      </c>
      <c r="N111" s="117">
        <v>4</v>
      </c>
      <c r="O111" s="117">
        <v>4</v>
      </c>
      <c r="P111" s="117">
        <v>4</v>
      </c>
      <c r="Q111" s="117">
        <v>4</v>
      </c>
      <c r="R111" s="118">
        <v>4</v>
      </c>
      <c r="S111" s="114"/>
    </row>
    <row r="112" spans="1:20" s="57" customFormat="1" ht="47.25" x14ac:dyDescent="0.25">
      <c r="A112" s="164"/>
      <c r="B112" s="131"/>
      <c r="C112" s="222"/>
      <c r="D112" s="61"/>
      <c r="E112" s="169"/>
      <c r="F112" s="155"/>
      <c r="G112" s="156"/>
      <c r="H112" s="156"/>
      <c r="I112" s="156"/>
      <c r="J112" s="156"/>
      <c r="K112" s="156"/>
      <c r="L112" s="156"/>
      <c r="M112" s="85" t="s">
        <v>108</v>
      </c>
      <c r="N112" s="92">
        <v>2</v>
      </c>
      <c r="O112" s="92">
        <v>2</v>
      </c>
      <c r="P112" s="92">
        <v>3</v>
      </c>
      <c r="Q112" s="92">
        <v>3</v>
      </c>
      <c r="R112" s="93">
        <v>3</v>
      </c>
      <c r="S112" s="114"/>
    </row>
    <row r="113" spans="1:19" s="57" customFormat="1" ht="64.150000000000006" customHeight="1" x14ac:dyDescent="0.25">
      <c r="A113" s="164"/>
      <c r="B113" s="131"/>
      <c r="C113" s="223"/>
      <c r="D113" s="62"/>
      <c r="E113" s="170"/>
      <c r="F113" s="157"/>
      <c r="G113" s="158"/>
      <c r="H113" s="158"/>
      <c r="I113" s="158"/>
      <c r="J113" s="158"/>
      <c r="K113" s="158"/>
      <c r="L113" s="158"/>
      <c r="M113" s="48" t="s">
        <v>134</v>
      </c>
      <c r="N113" s="91">
        <v>100</v>
      </c>
      <c r="O113" s="91">
        <v>100</v>
      </c>
      <c r="P113" s="91">
        <v>100</v>
      </c>
      <c r="Q113" s="91">
        <v>100</v>
      </c>
      <c r="R113" s="102">
        <v>100</v>
      </c>
      <c r="S113" s="114"/>
    </row>
    <row r="114" spans="1:19" s="57" customFormat="1" ht="31.5" x14ac:dyDescent="0.25">
      <c r="A114" s="164"/>
      <c r="B114" s="131"/>
      <c r="C114" s="220" t="s">
        <v>46</v>
      </c>
      <c r="D114" s="127" t="s">
        <v>21</v>
      </c>
      <c r="E114" s="127" t="s">
        <v>6</v>
      </c>
      <c r="F114" s="124" t="s">
        <v>7</v>
      </c>
      <c r="G114" s="128">
        <f>H114+I114+J114+K114+L114</f>
        <v>25</v>
      </c>
      <c r="H114" s="128">
        <v>5</v>
      </c>
      <c r="I114" s="128">
        <v>5</v>
      </c>
      <c r="J114" s="128">
        <v>5</v>
      </c>
      <c r="K114" s="128">
        <v>5</v>
      </c>
      <c r="L114" s="148">
        <v>5</v>
      </c>
      <c r="M114" s="48" t="s">
        <v>139</v>
      </c>
      <c r="N114" s="63">
        <f>H114</f>
        <v>5</v>
      </c>
      <c r="O114" s="63">
        <f t="shared" ref="O114:R114" si="29">I114</f>
        <v>5</v>
      </c>
      <c r="P114" s="63">
        <f t="shared" si="29"/>
        <v>5</v>
      </c>
      <c r="Q114" s="63">
        <f>K114</f>
        <v>5</v>
      </c>
      <c r="R114" s="64">
        <f t="shared" si="29"/>
        <v>5</v>
      </c>
      <c r="S114" s="114"/>
    </row>
    <row r="115" spans="1:19" s="57" customFormat="1" ht="31.5" x14ac:dyDescent="0.25">
      <c r="A115" s="164"/>
      <c r="B115" s="131"/>
      <c r="C115" s="220"/>
      <c r="D115" s="127"/>
      <c r="E115" s="127"/>
      <c r="F115" s="125"/>
      <c r="G115" s="129"/>
      <c r="H115" s="129"/>
      <c r="I115" s="129"/>
      <c r="J115" s="129"/>
      <c r="K115" s="129"/>
      <c r="L115" s="149"/>
      <c r="M115" s="48" t="s">
        <v>20</v>
      </c>
      <c r="N115" s="67">
        <v>30</v>
      </c>
      <c r="O115" s="67">
        <v>30</v>
      </c>
      <c r="P115" s="67">
        <v>30</v>
      </c>
      <c r="Q115" s="67">
        <v>30</v>
      </c>
      <c r="R115" s="68">
        <v>30</v>
      </c>
      <c r="S115" s="114"/>
    </row>
    <row r="116" spans="1:19" s="57" customFormat="1" ht="47.25" x14ac:dyDescent="0.25">
      <c r="A116" s="164"/>
      <c r="B116" s="131"/>
      <c r="C116" s="220"/>
      <c r="D116" s="127"/>
      <c r="E116" s="127"/>
      <c r="F116" s="125"/>
      <c r="G116" s="129"/>
      <c r="H116" s="129"/>
      <c r="I116" s="129"/>
      <c r="J116" s="129"/>
      <c r="K116" s="129"/>
      <c r="L116" s="149"/>
      <c r="M116" s="48" t="s">
        <v>147</v>
      </c>
      <c r="N116" s="65">
        <f>N114/N115</f>
        <v>0.16666666666666666</v>
      </c>
      <c r="O116" s="65">
        <f t="shared" ref="O116:R116" si="30">O114/O115</f>
        <v>0.16666666666666666</v>
      </c>
      <c r="P116" s="65">
        <f>P114/P115</f>
        <v>0.16666666666666666</v>
      </c>
      <c r="Q116" s="65">
        <f>Q114/Q115</f>
        <v>0.16666666666666666</v>
      </c>
      <c r="R116" s="66">
        <f t="shared" si="30"/>
        <v>0.16666666666666666</v>
      </c>
      <c r="S116" s="114"/>
    </row>
    <row r="117" spans="1:19" s="57" customFormat="1" ht="47.25" x14ac:dyDescent="0.25">
      <c r="A117" s="164"/>
      <c r="B117" s="131"/>
      <c r="C117" s="220"/>
      <c r="D117" s="127"/>
      <c r="E117" s="127"/>
      <c r="F117" s="126"/>
      <c r="G117" s="159"/>
      <c r="H117" s="159"/>
      <c r="I117" s="159"/>
      <c r="J117" s="159"/>
      <c r="K117" s="159"/>
      <c r="L117" s="150"/>
      <c r="M117" s="48" t="s">
        <v>148</v>
      </c>
      <c r="N117" s="123">
        <v>100</v>
      </c>
      <c r="O117" s="91">
        <v>100</v>
      </c>
      <c r="P117" s="91">
        <v>100</v>
      </c>
      <c r="Q117" s="91">
        <v>100</v>
      </c>
      <c r="R117" s="102">
        <v>100</v>
      </c>
      <c r="S117" s="114"/>
    </row>
    <row r="118" spans="1:19" s="57" customFormat="1" ht="31.5" x14ac:dyDescent="0.25">
      <c r="A118" s="164"/>
      <c r="B118" s="131"/>
      <c r="C118" s="220" t="s">
        <v>105</v>
      </c>
      <c r="D118" s="127" t="s">
        <v>21</v>
      </c>
      <c r="E118" s="127" t="s">
        <v>6</v>
      </c>
      <c r="F118" s="124" t="s">
        <v>7</v>
      </c>
      <c r="G118" s="124">
        <f>H118+I118+J118+K118+L118</f>
        <v>75</v>
      </c>
      <c r="H118" s="128">
        <v>15</v>
      </c>
      <c r="I118" s="128">
        <v>15</v>
      </c>
      <c r="J118" s="128">
        <v>15</v>
      </c>
      <c r="K118" s="128">
        <v>15</v>
      </c>
      <c r="L118" s="148">
        <v>15</v>
      </c>
      <c r="M118" s="48" t="s">
        <v>145</v>
      </c>
      <c r="N118" s="63">
        <f>H118</f>
        <v>15</v>
      </c>
      <c r="O118" s="63">
        <f>I118</f>
        <v>15</v>
      </c>
      <c r="P118" s="63">
        <f>J118</f>
        <v>15</v>
      </c>
      <c r="Q118" s="63">
        <f>K118</f>
        <v>15</v>
      </c>
      <c r="R118" s="64">
        <f>L118</f>
        <v>15</v>
      </c>
      <c r="S118" s="114"/>
    </row>
    <row r="119" spans="1:19" s="57" customFormat="1" ht="31.5" x14ac:dyDescent="0.25">
      <c r="A119" s="164"/>
      <c r="B119" s="131"/>
      <c r="C119" s="220"/>
      <c r="D119" s="127"/>
      <c r="E119" s="127"/>
      <c r="F119" s="125"/>
      <c r="G119" s="125"/>
      <c r="H119" s="129"/>
      <c r="I119" s="129"/>
      <c r="J119" s="129"/>
      <c r="K119" s="129"/>
      <c r="L119" s="149"/>
      <c r="M119" s="48" t="s">
        <v>37</v>
      </c>
      <c r="N119" s="67">
        <v>17</v>
      </c>
      <c r="O119" s="67">
        <v>17</v>
      </c>
      <c r="P119" s="67">
        <v>17</v>
      </c>
      <c r="Q119" s="67">
        <v>17</v>
      </c>
      <c r="R119" s="68">
        <v>17</v>
      </c>
      <c r="S119" s="114"/>
    </row>
    <row r="120" spans="1:19" s="57" customFormat="1" ht="47.25" x14ac:dyDescent="0.25">
      <c r="A120" s="164"/>
      <c r="B120" s="131"/>
      <c r="C120" s="220"/>
      <c r="D120" s="127"/>
      <c r="E120" s="127"/>
      <c r="F120" s="125"/>
      <c r="G120" s="125"/>
      <c r="H120" s="129"/>
      <c r="I120" s="129"/>
      <c r="J120" s="129"/>
      <c r="K120" s="129"/>
      <c r="L120" s="149"/>
      <c r="M120" s="48" t="s">
        <v>146</v>
      </c>
      <c r="N120" s="65">
        <v>0.88</v>
      </c>
      <c r="O120" s="65">
        <v>0.88</v>
      </c>
      <c r="P120" s="65">
        <v>0.88</v>
      </c>
      <c r="Q120" s="65">
        <v>0.88</v>
      </c>
      <c r="R120" s="66">
        <v>0.88</v>
      </c>
      <c r="S120" s="114"/>
    </row>
    <row r="121" spans="1:19" s="57" customFormat="1" ht="31.5" x14ac:dyDescent="0.25">
      <c r="A121" s="164"/>
      <c r="B121" s="131"/>
      <c r="C121" s="220"/>
      <c r="D121" s="127"/>
      <c r="E121" s="127"/>
      <c r="F121" s="126"/>
      <c r="G121" s="126"/>
      <c r="H121" s="159"/>
      <c r="I121" s="159"/>
      <c r="J121" s="159"/>
      <c r="K121" s="159"/>
      <c r="L121" s="150"/>
      <c r="M121" s="48" t="s">
        <v>38</v>
      </c>
      <c r="N121" s="91">
        <v>100</v>
      </c>
      <c r="O121" s="91">
        <v>100</v>
      </c>
      <c r="P121" s="91">
        <v>100</v>
      </c>
      <c r="Q121" s="91">
        <v>100</v>
      </c>
      <c r="R121" s="102">
        <v>100</v>
      </c>
      <c r="S121" s="114"/>
    </row>
    <row r="122" spans="1:19" s="57" customFormat="1" ht="31.15" customHeight="1" x14ac:dyDescent="0.25">
      <c r="A122" s="164"/>
      <c r="B122" s="131"/>
      <c r="C122" s="163" t="s">
        <v>117</v>
      </c>
      <c r="D122" s="124" t="s">
        <v>32</v>
      </c>
      <c r="E122" s="124" t="s">
        <v>6</v>
      </c>
      <c r="F122" s="124" t="s">
        <v>7</v>
      </c>
      <c r="G122" s="128">
        <f>H122+I122+J122+K122+L122</f>
        <v>50</v>
      </c>
      <c r="H122" s="128">
        <v>10</v>
      </c>
      <c r="I122" s="128">
        <v>10</v>
      </c>
      <c r="J122" s="128">
        <v>10</v>
      </c>
      <c r="K122" s="128">
        <v>10</v>
      </c>
      <c r="L122" s="148">
        <v>10</v>
      </c>
      <c r="M122" s="48" t="s">
        <v>139</v>
      </c>
      <c r="N122" s="63">
        <f>H122</f>
        <v>10</v>
      </c>
      <c r="O122" s="63">
        <f>I122</f>
        <v>10</v>
      </c>
      <c r="P122" s="63">
        <f>J122</f>
        <v>10</v>
      </c>
      <c r="Q122" s="63">
        <f>K122</f>
        <v>10</v>
      </c>
      <c r="R122" s="64">
        <f>L122</f>
        <v>10</v>
      </c>
      <c r="S122" s="114"/>
    </row>
    <row r="123" spans="1:19" s="57" customFormat="1" ht="31.5" x14ac:dyDescent="0.25">
      <c r="A123" s="164"/>
      <c r="B123" s="131"/>
      <c r="C123" s="164"/>
      <c r="D123" s="125"/>
      <c r="E123" s="125"/>
      <c r="F123" s="125"/>
      <c r="G123" s="129"/>
      <c r="H123" s="129"/>
      <c r="I123" s="129"/>
      <c r="J123" s="129"/>
      <c r="K123" s="129"/>
      <c r="L123" s="149"/>
      <c r="M123" s="48" t="s">
        <v>33</v>
      </c>
      <c r="N123" s="67">
        <v>550</v>
      </c>
      <c r="O123" s="67">
        <f>N123</f>
        <v>550</v>
      </c>
      <c r="P123" s="67">
        <f t="shared" ref="P123:R123" si="31">O123</f>
        <v>550</v>
      </c>
      <c r="Q123" s="67">
        <f t="shared" si="31"/>
        <v>550</v>
      </c>
      <c r="R123" s="68">
        <f t="shared" si="31"/>
        <v>550</v>
      </c>
      <c r="S123" s="114"/>
    </row>
    <row r="124" spans="1:19" s="57" customFormat="1" ht="47.25" x14ac:dyDescent="0.25">
      <c r="A124" s="164"/>
      <c r="B124" s="131"/>
      <c r="C124" s="164"/>
      <c r="D124" s="125"/>
      <c r="E124" s="125"/>
      <c r="F124" s="125"/>
      <c r="G124" s="129"/>
      <c r="H124" s="129"/>
      <c r="I124" s="129"/>
      <c r="J124" s="129"/>
      <c r="K124" s="129"/>
      <c r="L124" s="149"/>
      <c r="M124" s="48" t="s">
        <v>138</v>
      </c>
      <c r="N124" s="65">
        <f>N122/N123</f>
        <v>1.8181818181818181E-2</v>
      </c>
      <c r="O124" s="65">
        <f t="shared" ref="O124:R124" si="32">O122/O123</f>
        <v>1.8181818181818181E-2</v>
      </c>
      <c r="P124" s="65">
        <f t="shared" si="32"/>
        <v>1.8181818181818181E-2</v>
      </c>
      <c r="Q124" s="65">
        <f t="shared" si="32"/>
        <v>1.8181818181818181E-2</v>
      </c>
      <c r="R124" s="66">
        <f t="shared" si="32"/>
        <v>1.8181818181818181E-2</v>
      </c>
      <c r="S124" s="114"/>
    </row>
    <row r="125" spans="1:19" s="57" customFormat="1" ht="47.25" x14ac:dyDescent="0.25">
      <c r="A125" s="164"/>
      <c r="B125" s="132"/>
      <c r="C125" s="164"/>
      <c r="D125" s="125"/>
      <c r="E125" s="125"/>
      <c r="F125" s="126"/>
      <c r="G125" s="159"/>
      <c r="H125" s="159"/>
      <c r="I125" s="159"/>
      <c r="J125" s="159"/>
      <c r="K125" s="159"/>
      <c r="L125" s="150"/>
      <c r="M125" s="48" t="s">
        <v>137</v>
      </c>
      <c r="N125" s="91">
        <v>100</v>
      </c>
      <c r="O125" s="91">
        <v>100</v>
      </c>
      <c r="P125" s="91">
        <v>100</v>
      </c>
      <c r="Q125" s="91">
        <v>100</v>
      </c>
      <c r="R125" s="102">
        <v>100</v>
      </c>
      <c r="S125" s="114"/>
    </row>
    <row r="126" spans="1:19" s="57" customFormat="1" ht="16.5" thickBot="1" x14ac:dyDescent="0.3">
      <c r="A126" s="87"/>
      <c r="B126" s="3"/>
      <c r="C126" s="166"/>
      <c r="D126" s="167"/>
      <c r="E126" s="167"/>
      <c r="F126" s="6" t="s">
        <v>97</v>
      </c>
      <c r="G126" s="12">
        <f t="shared" ref="G126:L126" si="33">G122+G118+G101+G114</f>
        <v>500</v>
      </c>
      <c r="H126" s="12">
        <f t="shared" si="33"/>
        <v>100</v>
      </c>
      <c r="I126" s="12">
        <f t="shared" si="33"/>
        <v>100</v>
      </c>
      <c r="J126" s="12">
        <f t="shared" si="33"/>
        <v>100</v>
      </c>
      <c r="K126" s="12">
        <f t="shared" si="33"/>
        <v>100</v>
      </c>
      <c r="L126" s="51">
        <f t="shared" si="33"/>
        <v>100</v>
      </c>
      <c r="M126" s="84"/>
      <c r="N126" s="20"/>
      <c r="O126" s="20"/>
      <c r="P126" s="20"/>
      <c r="Q126" s="20"/>
      <c r="R126" s="50"/>
      <c r="S126" s="114"/>
    </row>
    <row r="127" spans="1:19" s="37" customFormat="1" ht="47.25" x14ac:dyDescent="0.25">
      <c r="A127" s="21"/>
      <c r="B127" s="171"/>
      <c r="C127" s="174" t="s">
        <v>98</v>
      </c>
      <c r="D127" s="175"/>
      <c r="E127" s="176"/>
      <c r="F127" s="14" t="s">
        <v>7</v>
      </c>
      <c r="G127" s="31">
        <f t="shared" ref="G127:L127" si="34">G126+G76+G69+G63+G60</f>
        <v>66206</v>
      </c>
      <c r="H127" s="31">
        <f t="shared" si="34"/>
        <v>13241.2</v>
      </c>
      <c r="I127" s="31">
        <f t="shared" si="34"/>
        <v>13241.2</v>
      </c>
      <c r="J127" s="31">
        <f t="shared" si="34"/>
        <v>13241.2</v>
      </c>
      <c r="K127" s="31">
        <f t="shared" si="34"/>
        <v>13241.2</v>
      </c>
      <c r="L127" s="39">
        <f t="shared" si="34"/>
        <v>13241.2</v>
      </c>
      <c r="M127" s="139"/>
      <c r="N127" s="140"/>
      <c r="O127" s="140"/>
      <c r="P127" s="140"/>
      <c r="Q127" s="140"/>
      <c r="R127" s="141"/>
      <c r="S127" s="114"/>
    </row>
    <row r="128" spans="1:19" s="37" customFormat="1" ht="33.6" customHeight="1" x14ac:dyDescent="0.25">
      <c r="A128" s="22"/>
      <c r="B128" s="172"/>
      <c r="C128" s="177"/>
      <c r="D128" s="178"/>
      <c r="E128" s="179"/>
      <c r="F128" s="1" t="s">
        <v>75</v>
      </c>
      <c r="G128" s="24">
        <f>G77+G71+G64+G61</f>
        <v>31055.9</v>
      </c>
      <c r="H128" s="24">
        <f>H77+H71+H64+H61</f>
        <v>7197.5000000000009</v>
      </c>
      <c r="I128" s="24">
        <f>I77+I72+I64+I61</f>
        <v>5964.6000000000013</v>
      </c>
      <c r="J128" s="24">
        <f>J77+J72+J64+J61</f>
        <v>5964.6000000000013</v>
      </c>
      <c r="K128" s="24">
        <f>K77+K72+K64+K61</f>
        <v>5964.6000000000013</v>
      </c>
      <c r="L128" s="40">
        <f>L77+L72+L64+L61</f>
        <v>5964.6000000000013</v>
      </c>
      <c r="M128" s="142"/>
      <c r="N128" s="143"/>
      <c r="O128" s="143"/>
      <c r="P128" s="143"/>
      <c r="Q128" s="143"/>
      <c r="R128" s="144"/>
      <c r="S128" s="114"/>
    </row>
    <row r="129" spans="1:20" s="37" customFormat="1" ht="16.5" thickBot="1" x14ac:dyDescent="0.3">
      <c r="A129" s="23"/>
      <c r="B129" s="173"/>
      <c r="C129" s="180"/>
      <c r="D129" s="181"/>
      <c r="E129" s="182"/>
      <c r="F129" s="15" t="s">
        <v>5</v>
      </c>
      <c r="G129" s="32">
        <f>SUM(G127:G128)</f>
        <v>97261.9</v>
      </c>
      <c r="H129" s="32">
        <f t="shared" ref="H129:L129" si="35">SUM(H127:H128)</f>
        <v>20438.7</v>
      </c>
      <c r="I129" s="32">
        <f t="shared" si="35"/>
        <v>19205.800000000003</v>
      </c>
      <c r="J129" s="32">
        <f t="shared" si="35"/>
        <v>19205.800000000003</v>
      </c>
      <c r="K129" s="32">
        <f t="shared" si="35"/>
        <v>19205.800000000003</v>
      </c>
      <c r="L129" s="41">
        <f t="shared" si="35"/>
        <v>19205.800000000003</v>
      </c>
      <c r="M129" s="145"/>
      <c r="N129" s="146"/>
      <c r="O129" s="146"/>
      <c r="P129" s="146"/>
      <c r="Q129" s="146"/>
      <c r="R129" s="147"/>
      <c r="S129" s="114"/>
    </row>
    <row r="130" spans="1:20" ht="58.15" customHeight="1" x14ac:dyDescent="0.25">
      <c r="A130" s="271" t="s">
        <v>140</v>
      </c>
      <c r="B130" s="272"/>
      <c r="C130" s="272"/>
      <c r="D130" s="272"/>
      <c r="E130" s="272"/>
      <c r="F130" s="272"/>
      <c r="G130" s="272"/>
      <c r="H130" s="272"/>
      <c r="I130" s="272"/>
      <c r="J130" s="272"/>
      <c r="K130" s="272"/>
      <c r="L130" s="272"/>
      <c r="M130" s="272"/>
      <c r="N130" s="272"/>
      <c r="O130" s="272"/>
      <c r="P130" s="272"/>
      <c r="Q130" s="272"/>
      <c r="R130" s="272"/>
      <c r="T130" s="120"/>
    </row>
  </sheetData>
  <mergeCells count="242">
    <mergeCell ref="A130:R130"/>
    <mergeCell ref="C50:C62"/>
    <mergeCell ref="D50:D62"/>
    <mergeCell ref="N57:N59"/>
    <mergeCell ref="O57:O59"/>
    <mergeCell ref="P57:P59"/>
    <mergeCell ref="Q57:Q59"/>
    <mergeCell ref="R57:R59"/>
    <mergeCell ref="M66:M69"/>
    <mergeCell ref="N66:N69"/>
    <mergeCell ref="O66:O69"/>
    <mergeCell ref="P66:P69"/>
    <mergeCell ref="Q66:Q69"/>
    <mergeCell ref="R66:R69"/>
    <mergeCell ref="M57:M59"/>
    <mergeCell ref="M60:R62"/>
    <mergeCell ref="G52:G57"/>
    <mergeCell ref="H52:H57"/>
    <mergeCell ref="I52:I57"/>
    <mergeCell ref="J52:J57"/>
    <mergeCell ref="L77:L83"/>
    <mergeCell ref="F85:L91"/>
    <mergeCell ref="E93:E100"/>
    <mergeCell ref="F93:L100"/>
    <mergeCell ref="G77:G83"/>
    <mergeCell ref="H77:H83"/>
    <mergeCell ref="I77:I83"/>
    <mergeCell ref="J77:J83"/>
    <mergeCell ref="K77:K83"/>
    <mergeCell ref="E85:E92"/>
    <mergeCell ref="L71:L74"/>
    <mergeCell ref="G71:G74"/>
    <mergeCell ref="H71:H74"/>
    <mergeCell ref="I71:I74"/>
    <mergeCell ref="J71:J74"/>
    <mergeCell ref="K71:K74"/>
    <mergeCell ref="G64:G66"/>
    <mergeCell ref="H64:H66"/>
    <mergeCell ref="I64:I66"/>
    <mergeCell ref="J64:J66"/>
    <mergeCell ref="K64:K66"/>
    <mergeCell ref="L64:L66"/>
    <mergeCell ref="K52:K57"/>
    <mergeCell ref="O48:O49"/>
    <mergeCell ref="L52:L57"/>
    <mergeCell ref="P48:P49"/>
    <mergeCell ref="Q48:Q49"/>
    <mergeCell ref="R48:R49"/>
    <mergeCell ref="R29:R30"/>
    <mergeCell ref="O44:O45"/>
    <mergeCell ref="P44:P45"/>
    <mergeCell ref="Q44:Q45"/>
    <mergeCell ref="R44:R45"/>
    <mergeCell ref="M29:M30"/>
    <mergeCell ref="N29:N30"/>
    <mergeCell ref="O29:O30"/>
    <mergeCell ref="P29:P30"/>
    <mergeCell ref="Q29:Q30"/>
    <mergeCell ref="R34:R36"/>
    <mergeCell ref="P40:P43"/>
    <mergeCell ref="Q40:Q43"/>
    <mergeCell ref="R40:R43"/>
    <mergeCell ref="O40:O43"/>
    <mergeCell ref="O34:O36"/>
    <mergeCell ref="P34:P36"/>
    <mergeCell ref="Q34:Q36"/>
    <mergeCell ref="L31:L34"/>
    <mergeCell ref="G44:G48"/>
    <mergeCell ref="H44:H48"/>
    <mergeCell ref="I44:I48"/>
    <mergeCell ref="J44:J48"/>
    <mergeCell ref="K44:K48"/>
    <mergeCell ref="L44:L48"/>
    <mergeCell ref="M44:M45"/>
    <mergeCell ref="N44:N45"/>
    <mergeCell ref="M48:M49"/>
    <mergeCell ref="N48:N49"/>
    <mergeCell ref="G38:G40"/>
    <mergeCell ref="H38:H40"/>
    <mergeCell ref="I38:I40"/>
    <mergeCell ref="J38:J40"/>
    <mergeCell ref="K38:K40"/>
    <mergeCell ref="L38:L40"/>
    <mergeCell ref="M40:M43"/>
    <mergeCell ref="N40:N43"/>
    <mergeCell ref="N34:N36"/>
    <mergeCell ref="G31:G34"/>
    <mergeCell ref="H31:H34"/>
    <mergeCell ref="I31:I34"/>
    <mergeCell ref="J31:J34"/>
    <mergeCell ref="K31:K34"/>
    <mergeCell ref="R22:R25"/>
    <mergeCell ref="F27:F29"/>
    <mergeCell ref="F38:F40"/>
    <mergeCell ref="H8:L8"/>
    <mergeCell ref="G8:G9"/>
    <mergeCell ref="G27:G29"/>
    <mergeCell ref="H27:H29"/>
    <mergeCell ref="I27:I29"/>
    <mergeCell ref="J27:J29"/>
    <mergeCell ref="K27:K29"/>
    <mergeCell ref="L27:L29"/>
    <mergeCell ref="M34:M36"/>
    <mergeCell ref="M22:M25"/>
    <mergeCell ref="N22:N25"/>
    <mergeCell ref="O22:O25"/>
    <mergeCell ref="P22:P25"/>
    <mergeCell ref="Q22:Q25"/>
    <mergeCell ref="L20:L22"/>
    <mergeCell ref="G20:G22"/>
    <mergeCell ref="H20:H22"/>
    <mergeCell ref="I20:I22"/>
    <mergeCell ref="J20:J22"/>
    <mergeCell ref="K20:K22"/>
    <mergeCell ref="G10:G13"/>
    <mergeCell ref="H10:H13"/>
    <mergeCell ref="I10:I13"/>
    <mergeCell ref="J10:J13"/>
    <mergeCell ref="K10:K13"/>
    <mergeCell ref="L10:L13"/>
    <mergeCell ref="F15:F17"/>
    <mergeCell ref="G15:G17"/>
    <mergeCell ref="H15:H17"/>
    <mergeCell ref="I15:I17"/>
    <mergeCell ref="J15:J17"/>
    <mergeCell ref="K15:K17"/>
    <mergeCell ref="L15:L17"/>
    <mergeCell ref="C10:C14"/>
    <mergeCell ref="D10:D14"/>
    <mergeCell ref="E10:E14"/>
    <mergeCell ref="C15:C18"/>
    <mergeCell ref="D15:D18"/>
    <mergeCell ref="E15:E18"/>
    <mergeCell ref="F20:F22"/>
    <mergeCell ref="F31:F34"/>
    <mergeCell ref="F52:F57"/>
    <mergeCell ref="E44:E49"/>
    <mergeCell ref="E31:E35"/>
    <mergeCell ref="E37:E41"/>
    <mergeCell ref="E50:E57"/>
    <mergeCell ref="F44:F48"/>
    <mergeCell ref="F10:F13"/>
    <mergeCell ref="A101:A125"/>
    <mergeCell ref="B101:B125"/>
    <mergeCell ref="E76:E84"/>
    <mergeCell ref="B93:B100"/>
    <mergeCell ref="D93:D100"/>
    <mergeCell ref="C93:C100"/>
    <mergeCell ref="C118:C121"/>
    <mergeCell ref="D118:D121"/>
    <mergeCell ref="E118:E121"/>
    <mergeCell ref="C114:C117"/>
    <mergeCell ref="D114:D117"/>
    <mergeCell ref="E114:E117"/>
    <mergeCell ref="E122:E126"/>
    <mergeCell ref="C109:C113"/>
    <mergeCell ref="E109:E113"/>
    <mergeCell ref="D76:D84"/>
    <mergeCell ref="D85:D92"/>
    <mergeCell ref="B76:B92"/>
    <mergeCell ref="O1:Q4"/>
    <mergeCell ref="A5:R5"/>
    <mergeCell ref="A7:A9"/>
    <mergeCell ref="B7:B9"/>
    <mergeCell ref="C7:C9"/>
    <mergeCell ref="D7:D9"/>
    <mergeCell ref="E7:E9"/>
    <mergeCell ref="F7:F9"/>
    <mergeCell ref="M7:R7"/>
    <mergeCell ref="M8:M9"/>
    <mergeCell ref="N8:R8"/>
    <mergeCell ref="G7:L7"/>
    <mergeCell ref="B127:B129"/>
    <mergeCell ref="G122:G125"/>
    <mergeCell ref="H122:H125"/>
    <mergeCell ref="I122:I125"/>
    <mergeCell ref="J122:J125"/>
    <mergeCell ref="K122:K125"/>
    <mergeCell ref="C127:E129"/>
    <mergeCell ref="A10:A62"/>
    <mergeCell ref="C37:C43"/>
    <mergeCell ref="D37:D43"/>
    <mergeCell ref="C44:C49"/>
    <mergeCell ref="D44:D49"/>
    <mergeCell ref="A63:A67"/>
    <mergeCell ref="E63:E67"/>
    <mergeCell ref="C63:C70"/>
    <mergeCell ref="B63:B70"/>
    <mergeCell ref="E68:E69"/>
    <mergeCell ref="D63:D70"/>
    <mergeCell ref="D26:D36"/>
    <mergeCell ref="C26:C36"/>
    <mergeCell ref="B10:B62"/>
    <mergeCell ref="C19:C25"/>
    <mergeCell ref="B71:B75"/>
    <mergeCell ref="C71:C75"/>
    <mergeCell ref="D71:D75"/>
    <mergeCell ref="E71:E75"/>
    <mergeCell ref="C76:C84"/>
    <mergeCell ref="E19:E23"/>
    <mergeCell ref="E26:E30"/>
    <mergeCell ref="F122:F125"/>
    <mergeCell ref="F118:F121"/>
    <mergeCell ref="D19:D25"/>
    <mergeCell ref="E58:E59"/>
    <mergeCell ref="E62:F62"/>
    <mergeCell ref="F77:F83"/>
    <mergeCell ref="E70:F70"/>
    <mergeCell ref="F71:F74"/>
    <mergeCell ref="C85:C92"/>
    <mergeCell ref="C122:C126"/>
    <mergeCell ref="D122:D126"/>
    <mergeCell ref="E101:E108"/>
    <mergeCell ref="D101:D108"/>
    <mergeCell ref="C101:C108"/>
    <mergeCell ref="F64:F66"/>
    <mergeCell ref="L122:L125"/>
    <mergeCell ref="Q91:Q92"/>
    <mergeCell ref="R91:R92"/>
    <mergeCell ref="F109:L113"/>
    <mergeCell ref="F114:F117"/>
    <mergeCell ref="G114:G117"/>
    <mergeCell ref="H114:H117"/>
    <mergeCell ref="I114:I117"/>
    <mergeCell ref="J114:J117"/>
    <mergeCell ref="K114:K117"/>
    <mergeCell ref="L114:L117"/>
    <mergeCell ref="G118:G121"/>
    <mergeCell ref="H118:H121"/>
    <mergeCell ref="I118:I121"/>
    <mergeCell ref="J118:J121"/>
    <mergeCell ref="K118:K121"/>
    <mergeCell ref="L118:L121"/>
    <mergeCell ref="M83:M84"/>
    <mergeCell ref="N83:N84"/>
    <mergeCell ref="O83:O84"/>
    <mergeCell ref="P83:P84"/>
    <mergeCell ref="M91:M92"/>
    <mergeCell ref="N91:N92"/>
    <mergeCell ref="O91:O92"/>
    <mergeCell ref="P91:P92"/>
    <mergeCell ref="M127:R129"/>
  </mergeCells>
  <phoneticPr fontId="11" type="noConversion"/>
  <pageMargins left="0.23622047244094491" right="0.23622047244094491" top="0.74803149606299213" bottom="0.74803149606299213" header="0.31496062992125984" footer="0.31496062992125984"/>
  <pageSetup paperSize="9" scale="44" orientation="landscape" r:id="rId1"/>
  <rowBreaks count="2" manualBreakCount="2">
    <brk id="65" max="16383" man="1"/>
    <brk id="87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скорочено</vt:lpstr>
      <vt:lpstr>Лист3</vt:lpstr>
      <vt:lpstr>скорочено!Область_печати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 Романенко</dc:creator>
  <cp:lastModifiedBy>Rada Golos</cp:lastModifiedBy>
  <cp:lastPrinted>2025-08-04T15:09:00Z</cp:lastPrinted>
  <dcterms:created xsi:type="dcterms:W3CDTF">2015-06-05T18:19:34Z</dcterms:created>
  <dcterms:modified xsi:type="dcterms:W3CDTF">2025-08-04T16:06:00Z</dcterms:modified>
</cp:coreProperties>
</file>