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25" windowWidth="15480" windowHeight="10320" firstSheet="2" activeTab="13"/>
  </bookViews>
  <sheets>
    <sheet name="Дод-субвен" sheetId="22" state="hidden" r:id="rId1"/>
    <sheet name="Дод-розподіл субвен" sheetId="21" state="hidden" r:id="rId2"/>
    <sheet name="Дод 1-12-доходи" sheetId="34" r:id="rId3"/>
    <sheet name="Дод-доходи (2)" sheetId="23" state="hidden" r:id="rId4"/>
    <sheet name="дод.2" sheetId="12" state="hidden" r:id="rId5"/>
    <sheet name="Дод-дох субвен" sheetId="24" state="hidden" r:id="rId6"/>
    <sheet name="Дод 2-12-джерела" sheetId="32" r:id="rId7"/>
    <sheet name="Дод-розподіл" sheetId="1" state="hidden" r:id="rId8"/>
    <sheet name="дод.4" sheetId="16" state="hidden" r:id="rId9"/>
    <sheet name="Дод-розподі-субвл (2)" sheetId="29" state="hidden" r:id="rId10"/>
    <sheet name="Дод 3-12-розподіл" sheetId="30" r:id="rId11"/>
    <sheet name="Дод-трансферти" sheetId="11" state="hidden" r:id="rId12"/>
    <sheet name="Дод 6-10-розвиток" sheetId="33" state="hidden" r:id="rId13"/>
    <sheet name="Дод 7-12-програми" sheetId="18" r:id="rId14"/>
    <sheet name="Дод 7-03-програми" sheetId="31" state="hidden" r:id="rId15"/>
    <sheet name="Дод-трансферти (2)" sheetId="28" state="hidden" r:id="rId16"/>
    <sheet name="5-розвиток." sheetId="27" state="hidden" r:id="rId17"/>
    <sheet name="Дод-розвиток" sheetId="19" state="hidden" r:id="rId18"/>
    <sheet name="4-розвиток" sheetId="6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6" hidden="1">'Дод 2-12-джерела'!$M$1:$M$42</definedName>
    <definedName name="_xlnm.Print_Titles" localSheetId="18">'4-розвиток'!$E:$F,'4-розвиток'!$13:$15</definedName>
    <definedName name="_xlnm.Print_Titles" localSheetId="16">'5-розвиток.'!$E:$F,'5-розвиток.'!$16:$18</definedName>
    <definedName name="_xlnm.Print_Titles" localSheetId="2">'Дод 1-12-доходи'!$A:$E,'Дод 1-12-доходи'!$10:$11</definedName>
    <definedName name="_xlnm.Print_Titles" localSheetId="10">'Дод 3-12-розподіл'!$7:$9</definedName>
    <definedName name="_xlnm.Print_Titles" localSheetId="14">'Дод 7-03-програми'!$8:$8</definedName>
    <definedName name="_xlnm.Print_Titles" localSheetId="13">'Дод 7-12-програми'!$8:$8</definedName>
    <definedName name="_xlnm.Print_Titles" localSheetId="4">дод.2!$6:$6</definedName>
    <definedName name="_xlnm.Print_Titles" localSheetId="5">'Дод-дох субвен'!$A:$E,'Дод-дох субвен'!$7:$8</definedName>
    <definedName name="_xlnm.Print_Titles" localSheetId="3">'Дод-доходи (2)'!$A:$E,'Дод-доходи (2)'!$7:$8</definedName>
    <definedName name="_xlnm.Print_Titles" localSheetId="17">'Дод-розвиток'!$E:$F,'Дод-розвиток'!$17:$19</definedName>
    <definedName name="_xlnm.Print_Titles" localSheetId="7">'Дод-розподіл'!$7:$9</definedName>
    <definedName name="_xlnm.Print_Titles" localSheetId="1">'Дод-розподіл субвен'!$5:$7</definedName>
    <definedName name="_xlnm.Print_Titles" localSheetId="9">'Дод-розподі-субвл (2)'!$5:$7</definedName>
    <definedName name="_xlnm.Print_Area" localSheetId="18">'4-розвиток'!$A$1:$J$518</definedName>
    <definedName name="_xlnm.Print_Area" localSheetId="16">'5-розвиток.'!$B$1:$J$522</definedName>
    <definedName name="_xlnm.Print_Area" localSheetId="2">'Дод 1-12-доходи'!$A$2:$G$93</definedName>
    <definedName name="_xlnm.Print_Area" localSheetId="6">'Дод 2-12-джерела'!$E:$L</definedName>
    <definedName name="_xlnm.Print_Area" localSheetId="10">'Дод 3-12-розподіл'!$A$1:$Q$34</definedName>
    <definedName name="_xlnm.Print_Area" localSheetId="12">'Дод 6-10-розвиток'!$A$1:$J$42</definedName>
    <definedName name="_xlnm.Print_Area" localSheetId="14">'Дод 7-03-програми'!$A$1:$K$293</definedName>
    <definedName name="_xlnm.Print_Area" localSheetId="4">дод.2!$A$2:$E$22</definedName>
    <definedName name="_xlnm.Print_Area" localSheetId="8">дод.4!$B$1:$Q$21</definedName>
    <definedName name="_xlnm.Print_Area" localSheetId="5">'Дод-дох субвен'!$A$2:$G$84</definedName>
    <definedName name="_xlnm.Print_Area" localSheetId="3">'Дод-доходи (2)'!$A$2:$G$84</definedName>
    <definedName name="_xlnm.Print_Area" localSheetId="17">'Дод-розвиток'!$B$1:$J$522</definedName>
    <definedName name="_xlnm.Print_Area" localSheetId="7">'Дод-розподіл'!$A$1:$Q$52</definedName>
    <definedName name="_xlnm.Print_Area" localSheetId="9">'Дод-розподі-субвл (2)'!$A$1:$Q$49</definedName>
    <definedName name="_xlnm.Print_Area" localSheetId="0">'Дод-субвен'!$D$1:$K$24</definedName>
    <definedName name="_xlnm.Print_Area" localSheetId="11">'Дод-трансферти'!$D$1:$S$29</definedName>
    <definedName name="_xlnm.Print_Area" localSheetId="15">'Дод-трансферти (2)'!$D$1:$S$27</definedName>
  </definedNames>
  <calcPr calcId="125725" fullCalcOnLoad="1"/>
</workbook>
</file>

<file path=xl/calcChain.xml><?xml version="1.0" encoding="utf-8"?>
<calcChain xmlns="http://schemas.openxmlformats.org/spreadsheetml/2006/main">
  <c r="I27" i="18"/>
  <c r="I24"/>
  <c r="G20" i="30"/>
  <c r="G18"/>
  <c r="I18" i="32"/>
  <c r="I27"/>
  <c r="I12" i="18"/>
  <c r="I11"/>
  <c r="K12" i="30"/>
  <c r="C38" i="34"/>
  <c r="C37"/>
  <c r="C36"/>
  <c r="C35"/>
  <c r="C33"/>
  <c r="C29"/>
  <c r="C28"/>
  <c r="C27"/>
  <c r="C22"/>
  <c r="C21"/>
  <c r="C20"/>
  <c r="C19"/>
  <c r="C14"/>
  <c r="C13"/>
  <c r="C12"/>
  <c r="C77"/>
  <c r="D29"/>
  <c r="D20"/>
  <c r="D84"/>
  <c r="C84"/>
  <c r="D79"/>
  <c r="C79"/>
  <c r="D78"/>
  <c r="C78"/>
  <c r="E66"/>
  <c r="E64"/>
  <c r="E63"/>
  <c r="E62"/>
  <c r="E61"/>
  <c r="E43"/>
  <c r="E91"/>
  <c r="C62"/>
  <c r="C61"/>
  <c r="D56"/>
  <c r="C56"/>
  <c r="D55"/>
  <c r="C55"/>
  <c r="D52"/>
  <c r="C52"/>
  <c r="D51"/>
  <c r="C51"/>
  <c r="D50"/>
  <c r="C50"/>
  <c r="D49"/>
  <c r="C49"/>
  <c r="D48"/>
  <c r="C48"/>
  <c r="D47"/>
  <c r="C47"/>
  <c r="D45"/>
  <c r="C45"/>
  <c r="D44"/>
  <c r="C44"/>
  <c r="D43"/>
  <c r="C43"/>
  <c r="D38"/>
  <c r="D37"/>
  <c r="D36"/>
  <c r="D35"/>
  <c r="D33"/>
  <c r="D28"/>
  <c r="D27"/>
  <c r="D22"/>
  <c r="D21"/>
  <c r="D12"/>
  <c r="D77"/>
  <c r="D19"/>
  <c r="D14"/>
  <c r="D13"/>
  <c r="K31" i="18"/>
  <c r="J31"/>
  <c r="J26"/>
  <c r="G38" i="33"/>
  <c r="G12"/>
  <c r="P22" i="30"/>
  <c r="L22"/>
  <c r="L19"/>
  <c r="I17" i="32"/>
  <c r="J12" i="18"/>
  <c r="K26"/>
  <c r="G8" i="33"/>
  <c r="G7"/>
  <c r="G39"/>
  <c r="R29" i="32"/>
  <c r="G2007" i="30"/>
  <c r="S29" i="32"/>
  <c r="P19" i="30"/>
  <c r="P23"/>
  <c r="I20" i="32"/>
  <c r="I17" i="18"/>
  <c r="G15" i="30"/>
  <c r="I15"/>
  <c r="I20" i="18"/>
  <c r="I11" i="33"/>
  <c r="G22" i="30"/>
  <c r="G19"/>
  <c r="G16"/>
  <c r="F16"/>
  <c r="Q16"/>
  <c r="G13"/>
  <c r="F13"/>
  <c r="H13"/>
  <c r="K18"/>
  <c r="L15"/>
  <c r="K15"/>
  <c r="I16" i="32"/>
  <c r="I12"/>
  <c r="Q14" i="30"/>
  <c r="Q17"/>
  <c r="Q21"/>
  <c r="H31" i="18"/>
  <c r="H30"/>
  <c r="H29"/>
  <c r="H27"/>
  <c r="H26"/>
  <c r="H24"/>
  <c r="H12"/>
  <c r="H22"/>
  <c r="H21"/>
  <c r="H20"/>
  <c r="H18"/>
  <c r="H17"/>
  <c r="H16"/>
  <c r="H15"/>
  <c r="H14"/>
  <c r="J24"/>
  <c r="K12"/>
  <c r="K11"/>
  <c r="J11"/>
  <c r="M23" i="30"/>
  <c r="M11"/>
  <c r="M12"/>
  <c r="O12"/>
  <c r="O11"/>
  <c r="O23"/>
  <c r="M18"/>
  <c r="K13"/>
  <c r="H18" i="32"/>
  <c r="I38" i="33"/>
  <c r="B30" i="6"/>
  <c r="G2" i="19"/>
  <c r="J8"/>
  <c r="J9"/>
  <c r="B12"/>
  <c r="E12"/>
  <c r="C14"/>
  <c r="D14"/>
  <c r="E14"/>
  <c r="G15"/>
  <c r="J15"/>
  <c r="B34"/>
  <c r="J8" i="27"/>
  <c r="J9"/>
  <c r="B12"/>
  <c r="E12"/>
  <c r="G12"/>
  <c r="J12"/>
  <c r="C13"/>
  <c r="D13"/>
  <c r="E13"/>
  <c r="B14"/>
  <c r="E14"/>
  <c r="G14"/>
  <c r="J14"/>
  <c r="C15"/>
  <c r="D15"/>
  <c r="E15"/>
  <c r="B35"/>
  <c r="D24" i="28"/>
  <c r="H9" i="31"/>
  <c r="I9"/>
  <c r="J9"/>
  <c r="K9"/>
  <c r="E10"/>
  <c r="H10"/>
  <c r="I10"/>
  <c r="J10"/>
  <c r="K10"/>
  <c r="H15"/>
  <c r="H20"/>
  <c r="I20"/>
  <c r="J20"/>
  <c r="K20"/>
  <c r="B21"/>
  <c r="H22"/>
  <c r="E12" i="18"/>
  <c r="H13"/>
  <c r="I13"/>
  <c r="I16"/>
  <c r="I15"/>
  <c r="I19"/>
  <c r="H19"/>
  <c r="I21"/>
  <c r="I23"/>
  <c r="H23"/>
  <c r="J23"/>
  <c r="I25"/>
  <c r="H25"/>
  <c r="I29"/>
  <c r="I28"/>
  <c r="H28"/>
  <c r="G14" i="33"/>
  <c r="G13"/>
  <c r="I14"/>
  <c r="I13"/>
  <c r="J14"/>
  <c r="J13"/>
  <c r="F19"/>
  <c r="F18"/>
  <c r="J19"/>
  <c r="J18"/>
  <c r="F23"/>
  <c r="F22"/>
  <c r="J23"/>
  <c r="J22"/>
  <c r="F36"/>
  <c r="F35"/>
  <c r="J36"/>
  <c r="J35"/>
  <c r="S15" i="11"/>
  <c r="L16"/>
  <c r="L23"/>
  <c r="O23"/>
  <c r="P23"/>
  <c r="S23"/>
  <c r="D26"/>
  <c r="H11" i="30"/>
  <c r="I11"/>
  <c r="H12"/>
  <c r="I12"/>
  <c r="F14"/>
  <c r="F15"/>
  <c r="F17"/>
  <c r="F18"/>
  <c r="Q18"/>
  <c r="F19"/>
  <c r="K19"/>
  <c r="Q19"/>
  <c r="F20"/>
  <c r="Q20"/>
  <c r="F21"/>
  <c r="F22"/>
  <c r="Q22"/>
  <c r="K22"/>
  <c r="B26"/>
  <c r="B39" i="29"/>
  <c r="F11" i="1"/>
  <c r="G11"/>
  <c r="H11"/>
  <c r="I11"/>
  <c r="Q11"/>
  <c r="F12"/>
  <c r="G12"/>
  <c r="H12"/>
  <c r="I12"/>
  <c r="Q12"/>
  <c r="F13"/>
  <c r="F14"/>
  <c r="G14"/>
  <c r="I14"/>
  <c r="Q14"/>
  <c r="F15"/>
  <c r="G15"/>
  <c r="I15"/>
  <c r="Q15"/>
  <c r="F16"/>
  <c r="Q16"/>
  <c r="F17"/>
  <c r="G17"/>
  <c r="Q17"/>
  <c r="F18"/>
  <c r="G18"/>
  <c r="I18"/>
  <c r="Q18"/>
  <c r="F19"/>
  <c r="Q19"/>
  <c r="F21"/>
  <c r="G21"/>
  <c r="Q21"/>
  <c r="F22"/>
  <c r="Q22"/>
  <c r="F23"/>
  <c r="G23"/>
  <c r="Q23"/>
  <c r="F24"/>
  <c r="Q24"/>
  <c r="F25"/>
  <c r="G25"/>
  <c r="H25"/>
  <c r="I25"/>
  <c r="F26"/>
  <c r="Q26"/>
  <c r="F27"/>
  <c r="G27"/>
  <c r="Q27"/>
  <c r="F28"/>
  <c r="Q28"/>
  <c r="F29"/>
  <c r="Q29"/>
  <c r="F30"/>
  <c r="G30"/>
  <c r="Q30"/>
  <c r="F31"/>
  <c r="G31"/>
  <c r="Q31"/>
  <c r="F32"/>
  <c r="Q32"/>
  <c r="B42"/>
  <c r="I7" i="32"/>
  <c r="J7"/>
  <c r="M12"/>
  <c r="G13"/>
  <c r="H13"/>
  <c r="I13"/>
  <c r="J13"/>
  <c r="K13"/>
  <c r="M13"/>
  <c r="A14"/>
  <c r="B14"/>
  <c r="C14"/>
  <c r="G14"/>
  <c r="H14"/>
  <c r="I14"/>
  <c r="J14"/>
  <c r="M14"/>
  <c r="A15"/>
  <c r="B15"/>
  <c r="C15"/>
  <c r="G15"/>
  <c r="H15"/>
  <c r="I15"/>
  <c r="J15"/>
  <c r="M15"/>
  <c r="D16"/>
  <c r="A18"/>
  <c r="B18"/>
  <c r="C18"/>
  <c r="G18"/>
  <c r="J18"/>
  <c r="A19"/>
  <c r="B19"/>
  <c r="C19"/>
  <c r="G19"/>
  <c r="H19"/>
  <c r="I19"/>
  <c r="J19"/>
  <c r="M19"/>
  <c r="A20"/>
  <c r="B20"/>
  <c r="C20"/>
  <c r="G20"/>
  <c r="J20"/>
  <c r="J16"/>
  <c r="M20"/>
  <c r="G21"/>
  <c r="H21"/>
  <c r="I21"/>
  <c r="J21"/>
  <c r="K21"/>
  <c r="M21"/>
  <c r="A22"/>
  <c r="B22"/>
  <c r="C22"/>
  <c r="G22"/>
  <c r="H22"/>
  <c r="I22"/>
  <c r="J22"/>
  <c r="M22"/>
  <c r="A23"/>
  <c r="B23"/>
  <c r="C23"/>
  <c r="G23"/>
  <c r="H23"/>
  <c r="I23"/>
  <c r="J23"/>
  <c r="M23"/>
  <c r="M24"/>
  <c r="A27"/>
  <c r="B27"/>
  <c r="C27"/>
  <c r="G27"/>
  <c r="J27"/>
  <c r="A28"/>
  <c r="B28"/>
  <c r="C28"/>
  <c r="G28"/>
  <c r="H28"/>
  <c r="I28"/>
  <c r="J28"/>
  <c r="M28"/>
  <c r="A29"/>
  <c r="B29"/>
  <c r="C29"/>
  <c r="G29"/>
  <c r="I29"/>
  <c r="G30"/>
  <c r="H30"/>
  <c r="I30"/>
  <c r="J30"/>
  <c r="K30"/>
  <c r="M30"/>
  <c r="A31"/>
  <c r="B31"/>
  <c r="C31"/>
  <c r="G31"/>
  <c r="H31"/>
  <c r="I31"/>
  <c r="J31"/>
  <c r="M31"/>
  <c r="G32"/>
  <c r="H32"/>
  <c r="I32"/>
  <c r="J32"/>
  <c r="K32"/>
  <c r="M32"/>
  <c r="A33"/>
  <c r="B33"/>
  <c r="C33"/>
  <c r="G33"/>
  <c r="H33"/>
  <c r="I33"/>
  <c r="J33"/>
  <c r="M33"/>
  <c r="A34"/>
  <c r="B34"/>
  <c r="C34"/>
  <c r="G34"/>
  <c r="H34"/>
  <c r="I34"/>
  <c r="J34"/>
  <c r="M34"/>
  <c r="M35"/>
  <c r="C4" i="24"/>
  <c r="C9"/>
  <c r="D9"/>
  <c r="C10"/>
  <c r="D10"/>
  <c r="C11"/>
  <c r="D11"/>
  <c r="C18"/>
  <c r="D18"/>
  <c r="C19"/>
  <c r="D19"/>
  <c r="C30"/>
  <c r="D30"/>
  <c r="C32"/>
  <c r="D32"/>
  <c r="C40"/>
  <c r="D40"/>
  <c r="C43"/>
  <c r="D43"/>
  <c r="C46"/>
  <c r="D46"/>
  <c r="C48"/>
  <c r="D48"/>
  <c r="E56"/>
  <c r="E57"/>
  <c r="C69"/>
  <c r="D69"/>
  <c r="C70"/>
  <c r="D70"/>
  <c r="C75"/>
  <c r="D75"/>
  <c r="D82"/>
  <c r="C3" i="12"/>
  <c r="G2" i="6"/>
  <c r="A26" i="12"/>
  <c r="C9" i="23"/>
  <c r="D9"/>
  <c r="C10"/>
  <c r="D10"/>
  <c r="C11"/>
  <c r="D11"/>
  <c r="C18"/>
  <c r="D18"/>
  <c r="C19"/>
  <c r="D19"/>
  <c r="C30"/>
  <c r="D30"/>
  <c r="C32"/>
  <c r="D32"/>
  <c r="C40"/>
  <c r="D40"/>
  <c r="C43"/>
  <c r="D43"/>
  <c r="C46"/>
  <c r="D46"/>
  <c r="C48"/>
  <c r="D48"/>
  <c r="E56"/>
  <c r="E57"/>
  <c r="C69"/>
  <c r="D69"/>
  <c r="C70"/>
  <c r="D70"/>
  <c r="C75"/>
  <c r="D75"/>
  <c r="C82"/>
  <c r="D82"/>
  <c r="E82"/>
  <c r="B33" i="21"/>
  <c r="H4" i="22"/>
  <c r="D21"/>
  <c r="J36" i="18"/>
  <c r="G23" i="30"/>
  <c r="G12"/>
  <c r="G11"/>
  <c r="Q13"/>
  <c r="Q15"/>
  <c r="L23"/>
  <c r="L12"/>
  <c r="J29" i="32"/>
  <c r="K20"/>
  <c r="K16"/>
  <c r="H20"/>
  <c r="N2" i="1"/>
  <c r="P4" i="11" s="1"/>
  <c r="N2" i="29"/>
  <c r="K11" i="30"/>
  <c r="K23"/>
  <c r="K17" i="32"/>
  <c r="K12"/>
  <c r="J25"/>
  <c r="K29"/>
  <c r="K25"/>
  <c r="H29"/>
  <c r="J26"/>
  <c r="I12" i="33"/>
  <c r="I8"/>
  <c r="I7"/>
  <c r="I39"/>
  <c r="K26" i="32"/>
  <c r="K24"/>
  <c r="K35"/>
  <c r="J12"/>
  <c r="J24"/>
  <c r="J35"/>
  <c r="J17"/>
  <c r="H16"/>
  <c r="H17"/>
  <c r="K36" i="18"/>
  <c r="L11" i="30"/>
  <c r="P12"/>
  <c r="P11"/>
  <c r="R22"/>
  <c r="F23"/>
  <c r="F12"/>
  <c r="D91" i="34"/>
  <c r="H91"/>
  <c r="Q23" i="30"/>
  <c r="C91" i="34"/>
  <c r="H92"/>
  <c r="H36" i="18"/>
  <c r="H11"/>
  <c r="H38"/>
  <c r="I36"/>
  <c r="R23" i="30"/>
  <c r="Q12"/>
  <c r="Q11"/>
  <c r="F11"/>
  <c r="I24" i="32"/>
  <c r="H24"/>
  <c r="I26"/>
  <c r="I25"/>
  <c r="H25"/>
  <c r="H26"/>
  <c r="H27"/>
  <c r="I35"/>
  <c r="H35"/>
  <c r="H12"/>
  <c r="P4" i="28" l="1"/>
</calcChain>
</file>

<file path=xl/sharedStrings.xml><?xml version="1.0" encoding="utf-8"?>
<sst xmlns="http://schemas.openxmlformats.org/spreadsheetml/2006/main" count="2357" uniqueCount="447">
  <si>
    <t>Код</t>
  </si>
  <si>
    <t>Найменування 
згідно з класифікацією фінансування бюджету</t>
  </si>
  <si>
    <t>Загальне фінансування</t>
  </si>
  <si>
    <t>Фінансування за борговими операціями</t>
  </si>
  <si>
    <t>Запозичення</t>
  </si>
  <si>
    <t>Внутрішні запозичення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</si>
  <si>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</si>
  <si>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</si>
  <si>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</si>
  <si>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</si>
  <si>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</si>
  <si>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 депозитів і цінних паперів, що використовуються для управління ліквідністю</t>
  </si>
  <si>
    <t>Розміщення бюджетних коштів на депозитах або придбання цінних паперів</t>
  </si>
  <si>
    <t>Придбання цінних паперів</t>
  </si>
  <si>
    <t>Зміни обсягів бюджетних коштів</t>
  </si>
  <si>
    <t>На початок періоду</t>
  </si>
  <si>
    <t>Найменування згідно
 з класифікацією доходів бюджету</t>
  </si>
  <si>
    <t>Офіційні трансферти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</si>
  <si>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</si>
  <si>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</si>
  <si>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</si>
  <si>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Інші податки та збори</t>
  </si>
  <si>
    <t>Неподаткові надходження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</si>
  <si>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</si>
  <si>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</si>
  <si>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Цільові фонди</t>
  </si>
  <si>
    <t>-</t>
  </si>
  <si>
    <t>Код функціо-нальної класифікації видатків та кредитування бюджету</t>
  </si>
  <si>
    <t>Надання кредитів</t>
  </si>
  <si>
    <t>Повернення кредитів</t>
  </si>
  <si>
    <t>Кредитування-всього</t>
  </si>
  <si>
    <t>Внутрішні податки на товари та послуги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</si>
  <si>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</si>
  <si>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</si>
  <si>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</si>
  <si>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урядів зарубіжних країн та міжнародних організацій</t>
  </si>
  <si>
    <t>Субвенція спеціального фонду на: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</si>
  <si>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</si>
  <si>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</si>
  <si>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</si>
  <si>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</si>
  <si>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</si>
  <si>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</si>
  <si>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</si>
  <si>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</si>
  <si>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</si>
  <si>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0110000</t>
  </si>
  <si>
    <t>0111</t>
  </si>
  <si>
    <t>Код бюджету</t>
  </si>
  <si>
    <t xml:space="preserve">Назва місцевого бюджету адміністративно-територіальної одиниці  </t>
  </si>
  <si>
    <t>О5</t>
  </si>
  <si>
    <t>О3</t>
  </si>
  <si>
    <t>О6</t>
  </si>
  <si>
    <t>О8</t>
  </si>
  <si>
    <t>О7</t>
  </si>
  <si>
    <t>O2</t>
  </si>
  <si>
    <t>О9</t>
  </si>
  <si>
    <t>О4</t>
  </si>
  <si>
    <t>Код функціональної класифікації видатків та кредитування бюджету</t>
  </si>
  <si>
    <t>в т.ч. бюджет розвитку</t>
  </si>
  <si>
    <t>…</t>
  </si>
  <si>
    <t xml:space="preserve">Збори та плата за спеціальне використання природних ресурсів </t>
  </si>
  <si>
    <t>Власні надходження бюджетних установ</t>
  </si>
  <si>
    <t>Надходження від продажу землі і нематеріальних активів</t>
  </si>
  <si>
    <t>Від органів державного управління</t>
  </si>
  <si>
    <t>Кошти, що надходять з інших бюджетів</t>
  </si>
  <si>
    <t>....</t>
  </si>
  <si>
    <t>.....</t>
  </si>
  <si>
    <t xml:space="preserve">Дотації </t>
  </si>
  <si>
    <t>Субвенції</t>
  </si>
  <si>
    <t>Всього доходів</t>
  </si>
  <si>
    <t>(тис. грн.)/грн.</t>
  </si>
  <si>
    <r>
      <t xml:space="preserve">Обласна рада </t>
    </r>
    <r>
      <rPr>
        <i/>
        <sz val="10"/>
        <rFont val="Times New Roman"/>
        <family val="1"/>
        <charset val="204"/>
      </rPr>
      <t>(головний розпорядник)</t>
    </r>
  </si>
  <si>
    <r>
      <t xml:space="preserve">Обласна рада </t>
    </r>
    <r>
      <rPr>
        <i/>
        <sz val="10"/>
        <rFont val="Times New Roman"/>
        <family val="1"/>
        <charset val="204"/>
      </rPr>
      <t>(відповідальний виконавець)</t>
    </r>
    <r>
      <rPr>
        <b/>
        <sz val="11"/>
        <rFont val="Times New Roman"/>
        <family val="1"/>
        <charset val="204"/>
      </rPr>
      <t xml:space="preserve"> </t>
    </r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</si>
  <si>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(головний розпорядник)</t>
    </r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</si>
  <si>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(відповідальний виконавець)</t>
    </r>
  </si>
  <si>
    <r>
      <t xml:space="preserve">Орган з питань праці та соціального захисту населення </t>
    </r>
    <r>
      <rPr>
        <i/>
        <sz val="10"/>
        <rFont val="Times New Roman"/>
        <family val="1"/>
        <charset val="204"/>
      </rPr>
      <t>(головний розпорядник)</t>
    </r>
  </si>
  <si>
    <r>
      <t xml:space="preserve">Орган з питань праці та соціального захисту населення </t>
    </r>
    <r>
      <rPr>
        <i/>
        <sz val="10"/>
        <rFont val="Times New Roman"/>
        <family val="1"/>
        <charset val="204"/>
      </rPr>
      <t>(відповідальний виконавець)</t>
    </r>
  </si>
  <si>
    <t>0100000</t>
  </si>
  <si>
    <t>010116</t>
  </si>
  <si>
    <t>бюджет розвитку</t>
  </si>
  <si>
    <t>Додаток № 4
до рішення _______________ради
"Про ________________бюджет  на 20__ рік"</t>
  </si>
  <si>
    <t>Повернення кредитів до ______________________бюджету  та розподіл надання кредитів 
з ________________________ бюджету  в  20__ році</t>
  </si>
  <si>
    <t xml:space="preserve">Всього </t>
  </si>
  <si>
    <t>101ххх0</t>
  </si>
  <si>
    <t>101ххх1</t>
  </si>
  <si>
    <t>101ххх2</t>
  </si>
  <si>
    <t>Назва бюджетної програми</t>
  </si>
  <si>
    <t>Назва підпрограми 1</t>
  </si>
  <si>
    <t>Назва підпрограми 2</t>
  </si>
  <si>
    <t>151ххх0</t>
  </si>
  <si>
    <t>151ххх1</t>
  </si>
  <si>
    <t>151ххх2</t>
  </si>
  <si>
    <t xml:space="preserve">з них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</si>
  <si>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</si>
  <si>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</si>
  <si>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</si>
  <si>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</si>
  <si>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0118100</t>
  </si>
  <si>
    <t>Надання та повернення пільгового довгострокового кредиту на будівництво (реконструкцію) та придбання житла</t>
  </si>
  <si>
    <t>1060</t>
  </si>
  <si>
    <t>0118101</t>
  </si>
  <si>
    <t>0118102</t>
  </si>
  <si>
    <t>250905</t>
  </si>
  <si>
    <t>Часткова компенсація відсоткової ставки кредитів комерційних банків молодим сім'ям та одиноким молодим громадянам на будівництво (реконструкцію) та придбання житла</t>
  </si>
  <si>
    <t>250907</t>
  </si>
  <si>
    <t>Погашення відсотків за користування довгостроковими пільговими кредитами на будівництво (реконструкцію) та придбання житла для молодих сімей та інших соціально незахищених категорій громадян</t>
  </si>
  <si>
    <t>Реалізація заходів щодо інвестиційного розвитку території</t>
  </si>
  <si>
    <t>0116310</t>
  </si>
  <si>
    <t>150101</t>
  </si>
  <si>
    <t>0490</t>
  </si>
  <si>
    <t>Місцеві податки</t>
  </si>
  <si>
    <t>Код тимчасової класифікації видатків та кредитування місцевого бюджету</t>
  </si>
  <si>
    <r>
      <t>Код програмної класифікації видатків та кредитування місцевого бюджету</t>
    </r>
    <r>
      <rPr>
        <vertAlign val="superscript"/>
        <sz val="8"/>
        <rFont val="Times New Roman"/>
        <family val="1"/>
        <charset val="204"/>
      </rPr>
      <t>1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</si>
  <si>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ПЦМ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</si>
  <si>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  </r>
  </si>
  <si>
    <r>
      <t>Найменування
згідно з типовою відомчою/типовою програмною</t>
    </r>
    <r>
      <rPr>
        <vertAlign val="superscript"/>
        <sz val="10"/>
        <rFont val="Times New Roman CYR"/>
        <charset val="204"/>
      </rPr>
      <t>2</t>
    </r>
    <r>
      <rPr>
        <sz val="10"/>
        <rFont val="Times New Roman CYR"/>
        <charset val="204"/>
      </rPr>
      <t>/тимчасовою класифікацією видатків та кредитування місцевого бюджету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</si>
  <si>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</si>
  <si>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t>Код програмної класифікації видатків та кредитування місцевого бюджету</t>
    </r>
    <r>
      <rPr>
        <b/>
        <vertAlign val="superscript"/>
        <sz val="10"/>
        <rFont val="Times New Roman"/>
        <family val="1"/>
        <charset val="204"/>
      </rPr>
      <t>2</t>
    </r>
  </si>
  <si>
    <t>Назва об’єктів відповідно  до проектно- кошторисної документації тощо</t>
  </si>
  <si>
    <r>
      <t>Найменування
згідно з типовою відомчою/типовою програмною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>/тимчасовою класифікацією видатків та кредитування місцевого бюджету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</si>
  <si>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ПЦМ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</si>
  <si>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  </r>
  </si>
  <si>
    <t>Керівник секретаріату (секретар)_________________ради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</si>
  <si>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</si>
  <si>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</si>
  <si>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</si>
  <si>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</si>
  <si>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 xml:space="preserve">Податок на майно 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</si>
  <si>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</si>
  <si>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</si>
  <si>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</si>
  <si>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</si>
  <si>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</si>
  <si>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</si>
  <si>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</si>
  <si>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</si>
  <si>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</si>
  <si>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</si>
  <si>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</si>
  <si>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 частка сільськогосподарського товаровиробництва за попередній податковий (звітний) рік дорівнює або перевищує 75 відсотків</t>
  </si>
  <si>
    <t>Транспортний податок з фізичних осіб</t>
  </si>
  <si>
    <t>Транспортний податок з юридичних  осіб</t>
  </si>
  <si>
    <t xml:space="preserve">Екологічний податок </t>
  </si>
  <si>
    <t xml:space="preserve">Надходження від викидів забруднюючих речовин в атмосферне повітря стаціонарними джерелами забруднення 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</si>
  <si>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</si>
  <si>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</si>
  <si>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</si>
  <si>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</si>
  <si>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</si>
  <si>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</si>
  <si>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</si>
  <si>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 xml:space="preserve">Інші надходження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</si>
  <si>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</si>
  <si>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пайової участі у розвитку інфраструктури населеного пункту</t>
  </si>
  <si>
    <t>Надходження від плати, що надаються бюджетними установами згідно із законодавством</t>
  </si>
  <si>
    <t>Інші джерела власних надходжень бюджетних установ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</si>
  <si>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</si>
  <si>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беххазяйного майна, знахідок, спадкового майна, майна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</si>
  <si>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продажу землі</t>
  </si>
  <si>
    <t>Інші фонди</t>
  </si>
  <si>
    <t>Цільові фонди, утворені органами місцевого самоврядування та місцевими органами виконавчої влади</t>
  </si>
  <si>
    <t>Х</t>
  </si>
  <si>
    <t>Кошти від продажу земельних ділянок несільськогосподарського призначення, що перебувають у державній або комунальній власності та земельних ділянок, які знаходяться на території Автономної Республіки Крим</t>
  </si>
  <si>
    <t xml:space="preserve">Кошти від відчуження майна, що належить Автономній Республіці Крим та майна, що  перебуває в комунальній власності </t>
  </si>
  <si>
    <t>( грн.)</t>
  </si>
  <si>
    <t>Секретар Волинської сільської ради   ___________________   В.М.Круглова</t>
  </si>
  <si>
    <t>Плата за оренду майна бюджетних установ</t>
  </si>
  <si>
    <t>Фінансування сільського бюджету  на 2015 рік</t>
  </si>
  <si>
    <t>Додаток № 3</t>
  </si>
  <si>
    <t>грн.</t>
  </si>
  <si>
    <t>Волинська сільська рада</t>
  </si>
  <si>
    <t>утримання клубних закладів</t>
  </si>
  <si>
    <t>001</t>
  </si>
  <si>
    <t>Додаток № 6</t>
  </si>
  <si>
    <r>
      <t>Перелік об’єктів, видатки на які у 2015 році будуть проводитися за рахунок коштів бюджету розвитку</t>
    </r>
    <r>
      <rPr>
        <b/>
        <vertAlign val="superscript"/>
        <sz val="18"/>
        <rFont val="Times New Roman"/>
        <family val="1"/>
        <charset val="204"/>
      </rPr>
      <t>1</t>
    </r>
  </si>
  <si>
    <t>Дотації з районного бюджету</t>
  </si>
  <si>
    <t>Державне управління</t>
  </si>
  <si>
    <t>010000</t>
  </si>
  <si>
    <t>Органи місцевого самоврядування</t>
  </si>
  <si>
    <r>
      <t xml:space="preserve">Орган з питань праці та соціального захисту населення </t>
    </r>
    <r>
      <rPr>
        <i/>
        <sz val="14"/>
        <rFont val="Times New Roman"/>
        <family val="1"/>
        <charset val="204"/>
      </rPr>
      <t>(головний розпорядник)</t>
    </r>
  </si>
  <si>
    <r>
      <t xml:space="preserve">Орган з питань праці та соціального захисту населення </t>
    </r>
    <r>
      <rPr>
        <i/>
        <sz val="14"/>
        <rFont val="Times New Roman"/>
        <family val="1"/>
        <charset val="204"/>
      </rPr>
      <t>(відповідальний виконавець)</t>
    </r>
  </si>
  <si>
    <t>Інші субвенції</t>
  </si>
  <si>
    <t>100203</t>
  </si>
  <si>
    <t>Благоустрій міст,сіл,селищ</t>
  </si>
  <si>
    <t>100000</t>
  </si>
  <si>
    <t>Житлово-комунальне господарство</t>
  </si>
  <si>
    <t>0180</t>
  </si>
  <si>
    <t>0620</t>
  </si>
  <si>
    <t>Видатки,не віднесені до основних груп</t>
  </si>
  <si>
    <t>Додаток № 1</t>
  </si>
  <si>
    <t>РОЗПОДІЛ
видатків  сільського бюджету Волинської сільської ради на 2016рік</t>
  </si>
  <si>
    <t>Культура і мистецтво</t>
  </si>
  <si>
    <t>0828</t>
  </si>
  <si>
    <t>Палаци і будинки культури, клуби та інші заклади клубного типу </t>
  </si>
  <si>
    <t>Водопровідно-каналізаційне господарство</t>
  </si>
  <si>
    <t>Соціальний захист та соціальне забезпечення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</si>
  <si>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</si>
  <si>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ПЦМ у бюджетному процесі.</t>
    </r>
  </si>
  <si>
    <r>
      <t xml:space="preserve">Орган з питань праці та соціального захисту населення </t>
    </r>
    <r>
      <rPr>
        <i/>
        <sz val="10"/>
        <rFont val="Times New Roman"/>
        <family val="1"/>
        <charset val="204"/>
      </rPr>
      <t>(відповідальний виконавець)</t>
    </r>
  </si>
  <si>
    <r>
      <t xml:space="preserve">Орган з питань праці та соціального захисту населення </t>
    </r>
    <r>
      <rPr>
        <i/>
        <sz val="10"/>
        <rFont val="Times New Roman"/>
        <family val="1"/>
        <charset val="204"/>
      </rPr>
      <t>(головний розпорядник)</t>
    </r>
  </si>
  <si>
    <t>Програма благоустрою сіл Волинське та Остапенко на 2016 рік</t>
  </si>
  <si>
    <r>
      <t xml:space="preserve">Обласна рада </t>
    </r>
    <r>
      <rPr>
        <i/>
        <sz val="14"/>
        <rFont val="Times New Roman"/>
        <family val="1"/>
        <charset val="204"/>
      </rPr>
      <t>(відповідальний виконавець)</t>
    </r>
    <r>
      <rPr>
        <b/>
        <sz val="14"/>
        <rFont val="Times New Roman"/>
        <family val="1"/>
        <charset val="204"/>
      </rPr>
      <t xml:space="preserve"> </t>
    </r>
  </si>
  <si>
    <r>
      <t>Перелік об’єктів, видатки на які у 2016 році будуть проводитися за рахунок коштів бюджету розвитку</t>
    </r>
    <r>
      <rPr>
        <b/>
        <vertAlign val="superscript"/>
        <sz val="18"/>
        <rFont val="Times New Roman"/>
        <family val="1"/>
        <charset val="204"/>
      </rPr>
      <t>1</t>
    </r>
  </si>
  <si>
    <t>Купівля оргтехніки                            (ноутбук, МФУ, та ін.)</t>
  </si>
  <si>
    <t>Капітальний ремонт адмінбудівлі  в с.Волинське</t>
  </si>
  <si>
    <t>110000</t>
  </si>
  <si>
    <t>110204</t>
  </si>
  <si>
    <t>Купівля оргтехніки (ноутбук) для сільського будинку культури с.Волинське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</si>
  <si>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</si>
  <si>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t>Купівля відеопроектора BENQ MS 506</t>
  </si>
  <si>
    <t>Доходи Волинської сільської ради до сільського бюджету на 2016 рік</t>
  </si>
  <si>
    <t>Реконструкція електричних мереж для інженерного забезпечення електропостачання струмоприймачів вуличного освітлення вул.Леніна, вул. 35 років Перемоги,приєднаних до КТП-10/0,4 кВ №420, розташованих в с.Волинське Каховського району Херсонської області.</t>
  </si>
  <si>
    <t>Плата за надання інших адміністративних послуг</t>
  </si>
  <si>
    <t>Плата за надання адміністративних послуг</t>
  </si>
  <si>
    <t>до Рішення Волинської сільської ради
№115   від 22.11.2016р.</t>
  </si>
  <si>
    <t>0133</t>
  </si>
  <si>
    <t>Інші видатки</t>
  </si>
  <si>
    <t>Додаток №4
до рішення Волинської сільської ради
"Про сільський бюджет  на 2015 рік"</t>
  </si>
  <si>
    <r>
      <t>Найменування
згідно з типовою відомчою/типовою програмною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/тимчасовою класифікацією видатків та кредитування місцевого бюджету</t>
    </r>
  </si>
  <si>
    <t>Житлово-комунальне господарство </t>
  </si>
  <si>
    <t>100202</t>
  </si>
  <si>
    <r>
      <t xml:space="preserve">Орган з питань освіти і науки, молоді та спорту </t>
    </r>
    <r>
      <rPr>
        <i/>
        <sz val="14"/>
        <color indexed="8"/>
        <rFont val="Times New Roman"/>
        <family val="1"/>
        <charset val="204"/>
      </rPr>
      <t>(відповідальний виконавець)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</si>
  <si>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ПЦМ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</si>
  <si>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  </r>
  </si>
  <si>
    <t>Додаток № 2</t>
  </si>
  <si>
    <t>Міжбюджетні трансферти  з районного бюджету  місцевому бюджету на 2016рік</t>
  </si>
  <si>
    <t>Інша субвенція з районного бюджету</t>
  </si>
  <si>
    <t>Інша субвенція загального фонду на:</t>
  </si>
  <si>
    <t>13119</t>
  </si>
  <si>
    <t>Видатки, не віднесені до основних груп</t>
  </si>
  <si>
    <t>Додаток №8</t>
  </si>
  <si>
    <t>Купівля фотоапарата Nikon для сільського будинку культури с.Волинське</t>
  </si>
  <si>
    <t>Розроблення проектно-кошторисної документації по об'єкту "Капітальний ремонт вуличної водопровідної мережі  в с.Волинське Каховського району Херсонської області"</t>
  </si>
  <si>
    <t>0100</t>
  </si>
  <si>
    <t>2000</t>
  </si>
  <si>
    <t>3000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</si>
  <si>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</si>
  <si>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</si>
  <si>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</si>
  <si>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6052</t>
  </si>
  <si>
    <t>Забезпечення функціонування водопровідно- каналізаційного господарства</t>
  </si>
  <si>
    <t>6060</t>
  </si>
  <si>
    <t>6300</t>
  </si>
  <si>
    <t>Будівництво</t>
  </si>
  <si>
    <t>6310</t>
  </si>
  <si>
    <t>8600</t>
  </si>
  <si>
    <t>Додаток №5</t>
  </si>
  <si>
    <t>до Рішення Волинської сільської ради                                                                            №210 від 19.09.2017р.</t>
  </si>
  <si>
    <r>
      <t>Перелік об’єктів, видатки на які у 2017 році будуть проводитися за рахунок коштів бюджету розвитку</t>
    </r>
    <r>
      <rPr>
        <b/>
        <vertAlign val="superscript"/>
        <sz val="18"/>
        <rFont val="Times New Roman"/>
        <family val="1"/>
        <charset val="204"/>
      </rPr>
      <t>1</t>
    </r>
  </si>
  <si>
    <t>Капітальний ремонт вуличної водопровідної мережі в с. Волинське Каховськог р-ну Херсонської обл.</t>
  </si>
  <si>
    <t>Придбання обладнання у складі проектно-кошторисної вартості робіт по капітальному будівництву в с.Волинське для:                                                                                                                                   -дитячого фізкультурно-оздоровчого майданчика;                                        -комплексного спортивного майданчика.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</si>
  <si>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</si>
  <si>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Інші програми та заходи у сфері освіти</t>
  </si>
  <si>
    <t>0990</t>
  </si>
  <si>
    <t>1000</t>
  </si>
  <si>
    <t>Освіта</t>
  </si>
  <si>
    <t>Охорона здоров'я</t>
  </si>
  <si>
    <t>Інші програми та заходи у сфері охорони здоров’я</t>
  </si>
  <si>
    <t>0763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</si>
  <si>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</si>
  <si>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водопровідно-каналізаційного господарства</t>
  </si>
  <si>
    <t>Організація благоустрою населених пунктів</t>
  </si>
  <si>
    <t>Міжбюджетні трансферти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</si>
  <si>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</si>
  <si>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 xml:space="preserve">Інші субвенції з місцевого бюджету </t>
  </si>
  <si>
    <t>1160</t>
  </si>
  <si>
    <t>Інші програми, заклади та заходи у сфері освіти</t>
  </si>
  <si>
    <t>2150</t>
  </si>
  <si>
    <t>Інші програми, заклади та заходи у сфері охорони здоров’я</t>
  </si>
  <si>
    <t>Додаток № 4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</si>
  <si>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</si>
  <si>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</si>
  <si>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</si>
  <si>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</si>
  <si>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</si>
  <si>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Код Програмної класифікації видатків та кредитування місцевих бюджетів</t>
  </si>
  <si>
    <t>Найменування бюджету - одержувача/надавача міжбюджетного трансферту</t>
  </si>
  <si>
    <t>Трансферти іншим бюджетам</t>
  </si>
  <si>
    <t>субвенції</t>
  </si>
  <si>
    <t>дотація на:</t>
  </si>
  <si>
    <t>загального фонду на:</t>
  </si>
  <si>
    <t>спеціального фонду на:</t>
  </si>
  <si>
    <t>УСЬОГО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</si>
  <si>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</si>
  <si>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</si>
  <si>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Код Функціональної класифікації видатків та кредитування бюджету</t>
  </si>
  <si>
    <t>усього</t>
  </si>
  <si>
    <t>Доходи Волинської сільської ради до сільського бюджету на 2019рік</t>
  </si>
  <si>
    <t>РОЗПОДІЛ
видатків  сільського бюджету Волинської сільської ради на 2019рік</t>
  </si>
  <si>
    <t>Інші заклади та заходи</t>
  </si>
  <si>
    <t>1090</t>
  </si>
  <si>
    <t>Інші заходи у сфері соціального захисту і соціального забезпечення</t>
  </si>
  <si>
    <t>0110150</t>
  </si>
  <si>
    <t>0111162</t>
  </si>
  <si>
    <t>0116030</t>
  </si>
  <si>
    <t>0119770</t>
  </si>
  <si>
    <t>0116013</t>
  </si>
  <si>
    <t>0114060</t>
  </si>
  <si>
    <t>0113242</t>
  </si>
  <si>
    <t>0113240</t>
  </si>
  <si>
    <t>0112152</t>
  </si>
  <si>
    <t>011140</t>
  </si>
  <si>
    <t>Міжбюджетні трансферти  з сільського бюджету  районному бюджету на 2019рік</t>
  </si>
  <si>
    <t>найменування трансферту**</t>
  </si>
  <si>
    <t>Рішення сесії №340 від 18.12.2018.</t>
  </si>
  <si>
    <t>Додаток №2
до рішення Волинської сільської ради
"Про сільський бюджет  на 2015 рік"</t>
  </si>
  <si>
    <t>за рахунок іншої субвенції з районного бюджету</t>
  </si>
  <si>
    <t>Районний бюджет Каховського району</t>
  </si>
  <si>
    <t xml:space="preserve">на утримання СБК с.Волинське  </t>
  </si>
  <si>
    <t>Найменування згідно
 з Класифікацією доходів бюджету</t>
  </si>
  <si>
    <t>Разом доходів</t>
  </si>
  <si>
    <t>Усього доходів (без урахування міжбюджетних трансфертів)</t>
  </si>
  <si>
    <t>х</t>
  </si>
  <si>
    <t>Інші субвенції з місцевого бюджету</t>
  </si>
  <si>
    <t>Субвенції з місцевих бюджетів іншим місцевим бюджетам</t>
  </si>
  <si>
    <t>0113140</t>
  </si>
  <si>
    <t>Інша субвенція з районного бюджету до сільського бюджету                                    (код 41053900)</t>
  </si>
  <si>
    <t>Додаток 1
до рішення Волинської сільської ради
"Про сільський бюджет  на 2015 рік"</t>
  </si>
  <si>
    <t>Додаток 3</t>
  </si>
  <si>
    <t>Розподіл витрат сільського бюджету на реалізацію місцевих/регіональних програм у 2020 році</t>
  </si>
  <si>
    <t>Інша субвенція з сільського бюджету до районного бюджету                                                                                             (КПК-0119770, КЕКВ-2620)</t>
  </si>
  <si>
    <t xml:space="preserve">Для утримання Каховського  РЦПМСД  (в частині витрат для Волинського ФП) </t>
  </si>
  <si>
    <t>Забезпечення витрат на організацію харчування у 2020 році для учнів 1-9 класів (окрім пільгових) с.Волинське, які навчаються у Федорівській ЗОШ І-ІІІ ступенів</t>
  </si>
  <si>
    <t>Програма економічного, соціального та культурного розвитку Волинської сільської ради на 2020рік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</si>
  <si>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</si>
  <si>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Додаток 5</t>
  </si>
  <si>
    <t>Трансферти з інших місцевих бюджетів</t>
  </si>
  <si>
    <t>Додаток 7</t>
  </si>
  <si>
    <t>Рішення №425         від 16.12.2019.</t>
  </si>
  <si>
    <t>Доходи</t>
  </si>
  <si>
    <t xml:space="preserve"> сільського бюджету на 2020рік</t>
  </si>
  <si>
    <t>РОЗПОДІЛ
видатків  сільського бюджету на 2020рік</t>
  </si>
  <si>
    <t xml:space="preserve">Код ТПКВКМБ </t>
  </si>
  <si>
    <t>Код ФКВКБ</t>
  </si>
  <si>
    <t>0150</t>
  </si>
  <si>
    <t>1162</t>
  </si>
  <si>
    <t>2152</t>
  </si>
  <si>
    <t>3140</t>
  </si>
  <si>
    <t>3242</t>
  </si>
  <si>
    <t>4060</t>
  </si>
  <si>
    <t>6013</t>
  </si>
  <si>
    <t>6030</t>
  </si>
  <si>
    <t>9770</t>
  </si>
  <si>
    <t>Міжбюджетні трансферти   на 2020рік</t>
  </si>
  <si>
    <t>(код бюджету)</t>
  </si>
  <si>
    <t>6523580700</t>
  </si>
  <si>
    <t>дотації на:</t>
  </si>
  <si>
    <t>0117370</t>
  </si>
  <si>
    <t>Реалізація інших заходів щодо соціально-економічного розвитку територій</t>
  </si>
  <si>
    <t>до рішення Волинської сільської ради</t>
  </si>
  <si>
    <t>(грн.)</t>
  </si>
  <si>
    <t>Найменування 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</si>
  <si>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</si>
  <si>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</si>
  <si>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</si>
  <si>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Фінансування за типом боргового зобов"язання</t>
  </si>
  <si>
    <t>Додаток 2</t>
  </si>
  <si>
    <t>Фінансування сільського бюджету на 2020рік</t>
  </si>
  <si>
    <t>до Рішення Волинської сільської ради
№450   від 18.03.2020р.</t>
  </si>
  <si>
    <t>Рішення №451                            від 18.03.2020.</t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</si>
  <si>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</si>
  <si>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Найменування об'єкта відповідно до проектно-кошторисної документації</t>
  </si>
  <si>
    <t>Загальна тривалість будівництва (рік початку і завершення)</t>
  </si>
  <si>
    <t>Загальна вартість об'єкта, гривень</t>
  </si>
  <si>
    <t>Рівень виконання робіт на початок бюджетного реріоду,%</t>
  </si>
  <si>
    <t xml:space="preserve"> Обсяг видатків бюджету розвитку, гривень</t>
  </si>
  <si>
    <t>Рівень будівельної готовності об'єкта на кінець бюджетного періоду, %</t>
  </si>
  <si>
    <t>0111010</t>
  </si>
  <si>
    <t>1010</t>
  </si>
  <si>
    <t>0910</t>
  </si>
  <si>
    <t>Надання дошкільної освіти</t>
  </si>
  <si>
    <t>Будівництво системи пожежного спостереження і оповіщання в приміщенні дошкільного навчального закладу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</si>
  <si>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</si>
  <si>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</si>
  <si>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</si>
  <si>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</si>
  <si>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0600000</t>
  </si>
  <si>
    <t xml:space="preserve">Відділ освіти молоді та спорту Березівської сільської ради                      </t>
  </si>
  <si>
    <t>0610000</t>
  </si>
  <si>
    <t xml:space="preserve">Відділ освіти молоді та спорту Березівської сільської ради </t>
  </si>
  <si>
    <t>0611020</t>
  </si>
  <si>
    <t>1020</t>
  </si>
  <si>
    <t>0921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</si>
  <si>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</si>
  <si>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0617330</t>
  </si>
  <si>
    <t>7330</t>
  </si>
  <si>
    <t>0443</t>
  </si>
  <si>
    <t>Будівництво інших об'єктів соціальної та виробничої інфраструктури комунальної власності</t>
  </si>
  <si>
    <t>0617362</t>
  </si>
  <si>
    <t>7362</t>
  </si>
  <si>
    <t>Виконання інвестиційних проектів в рамках формування інфраструктури об'єднаних територіальних громад</t>
  </si>
  <si>
    <t>1000000</t>
  </si>
  <si>
    <t>Відділ культури та туризму Березівської сільської ради</t>
  </si>
  <si>
    <t>1010000</t>
  </si>
  <si>
    <t>1010160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</si>
  <si>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</si>
  <si>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</si>
  <si>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1014060</t>
  </si>
  <si>
    <t>1200000</t>
  </si>
  <si>
    <t>Управління житлово-комунального господарства та земельних відносин Березівської сільської ради</t>
  </si>
  <si>
    <t>1210000</t>
  </si>
  <si>
    <t>1210160</t>
  </si>
  <si>
    <t>1217442</t>
  </si>
  <si>
    <t>7442</t>
  </si>
  <si>
    <t>0456</t>
  </si>
  <si>
    <t>Утримання та розвиток інших об’єктів транспортної інфраструктури</t>
  </si>
  <si>
    <t>1216013</t>
  </si>
  <si>
    <t>1216086</t>
  </si>
  <si>
    <t>6086</t>
  </si>
  <si>
    <t>0610</t>
  </si>
  <si>
    <t xml:space="preserve">Інша діяльність щодо забезпечення житлом громадян </t>
  </si>
  <si>
    <t>1216030</t>
  </si>
  <si>
    <t>1217362</t>
  </si>
  <si>
    <t>1217650</t>
  </si>
  <si>
    <t>7650</t>
  </si>
  <si>
    <t>Проведення експертної  грошової  оцінки  земельної ділянки чи права на неї</t>
  </si>
  <si>
    <t>1217670</t>
  </si>
  <si>
    <t>7670</t>
  </si>
  <si>
    <t>Внески до статутного капіталу суб’єктів господарювання</t>
  </si>
  <si>
    <t>3700000</t>
  </si>
  <si>
    <t>Управління фінансів та економічного розвитку Березівської сільської ради</t>
  </si>
  <si>
    <t>3710000</t>
  </si>
  <si>
    <t>3719770</t>
  </si>
  <si>
    <t>М.П.</t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</si>
  <si>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</si>
  <si>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</si>
  <si>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</si>
  <si>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</si>
  <si>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Секретар Волинської сільської ради   ___________________________ Круглова В.М.</t>
  </si>
  <si>
    <t>7370</t>
  </si>
  <si>
    <t>2020</t>
  </si>
  <si>
    <t>Купівля установки звор.осмосу ORGANIK RO 0,5</t>
  </si>
  <si>
    <t>Адміністративні штрафи та інші санкції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</si>
  <si>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</si>
  <si>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Надходження бюджетних установ від реалізації в установленому порядку майна (крім нерухомого майна)</t>
  </si>
  <si>
    <t>Купівля ноутбука</t>
  </si>
  <si>
    <t>Рішення №425         від 16.12.2019.                                      Рішення №489                  від 22.09.2020.</t>
  </si>
  <si>
    <t>Додаток  6
до Рішення Волинської сільської ради
№497   від 19.10.2020р.</t>
  </si>
  <si>
    <t>Рішення №425         від 16.12.2019.                                    Рішення №483                  від 20.08.2020.                                      Рішення №489                  від 22.09.2020.                                   Рішення №498                  від 19.10.2020.</t>
  </si>
  <si>
    <t>Рішення №425         від 16.12.2019. Рішення №480         від 22.07.2020.                                      Рішення №489                  від 22.09.2020.</t>
  </si>
  <si>
    <t>Рішення №451                   від 18.03.2020.                 Рішення №480         від 22.07.2020.                                         Рішення №483                  від 20.08.2020.                                      Рішення №489                  від 22.09.2020.                                   Рішення №498                  від 19.10.2020.</t>
  </si>
  <si>
    <t>**У складі кошторисної вартості: виготовлення робочого проекту , кошторисної документації та проведення експертизи в ДП "Укрдержбудекспертиза" по об'єкту "Капітальний ремонт громадського будинку з господарськими (допоміжними) будівлями та спорудами по вул.Новакова, 36А с.Волинське, Каховського району, Херсонської області" 22932,00грн.; **Капітальний ремонт погружного насоса типу ЕЦВ 8-25-100 9000,00грн.</t>
  </si>
  <si>
    <t>до Рішення сесії Тавричанської сільської ради
від ____.12.2020р. №____</t>
  </si>
  <si>
    <t>Секретар Тавричанської сільської ради   ___________________   Чуєнко М.В.</t>
  </si>
  <si>
    <r>
      <t xml:space="preserve">Рішення №425         від 16.12.2019.                                      Рішення №489                  від 22.09.2020.                                   Рішення №498                  від 19.10.2020.                                  </t>
    </r>
    <r>
      <rPr>
        <sz val="12"/>
        <color indexed="49"/>
        <rFont val="Times New Roman"/>
        <family val="1"/>
        <charset val="204"/>
      </rPr>
      <t xml:space="preserve"> </t>
    </r>
    <r>
      <rPr>
        <sz val="12"/>
        <color indexed="17"/>
        <rFont val="Times New Roman"/>
        <family val="1"/>
        <charset val="204"/>
      </rPr>
      <t>Рішення Тавричанської сільської ради №____                  від __.12.2020.</t>
    </r>
  </si>
  <si>
    <r>
      <t xml:space="preserve">Рішення №425         від 16.12.2019.                                         Рішення №483                  від 20.08.2020.                                      Рішення №489                  від 22.09.2020.                                  </t>
    </r>
    <r>
      <rPr>
        <sz val="12"/>
        <color indexed="17"/>
        <rFont val="Times New Roman"/>
        <family val="1"/>
        <charset val="204"/>
      </rPr>
      <t xml:space="preserve"> Рішення Тавричанської сільської ради №____                  від __.12.2020.</t>
    </r>
  </si>
</sst>
</file>

<file path=xl/styles.xml><?xml version="1.0" encoding="utf-8"?>
<styleSheet xmlns="http://schemas.openxmlformats.org/spreadsheetml/2006/main">
  <numFmts count="4">
    <numFmt numFmtId="192" formatCode="#,##0.0"/>
    <numFmt numFmtId="195" formatCode="0.0"/>
    <numFmt numFmtId="210" formatCode="#,##0.00_ ;\-#,##0.00\ "/>
    <numFmt numFmtId="211" formatCode="#,##0.00_ ;[Red]\-#,##0.00\ "/>
  </numFmts>
  <fonts count="112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Times New Roman CYR"/>
      <charset val="204"/>
    </font>
    <font>
      <b/>
      <sz val="12"/>
      <name val="Arial Cyr"/>
      <charset val="204"/>
    </font>
    <font>
      <b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 Cyr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 CYR"/>
      <charset val="204"/>
    </font>
    <font>
      <b/>
      <sz val="9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i/>
      <sz val="10"/>
      <name val="Times New Roman Cyr"/>
      <charset val="204"/>
    </font>
    <font>
      <vertAlign val="superscript"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 CYR"/>
      <charset val="204"/>
    </font>
    <font>
      <b/>
      <vertAlign val="superscript"/>
      <sz val="1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9"/>
      <name val="Times New Roman CYR"/>
    </font>
    <font>
      <b/>
      <sz val="11"/>
      <name val="Times New Roman CYR"/>
    </font>
    <font>
      <sz val="10"/>
      <name val="Arial Cyr"/>
      <family val="2"/>
      <charset val="204"/>
    </font>
    <font>
      <b/>
      <u/>
      <sz val="16"/>
      <name val="Times New Roman"/>
      <family val="1"/>
      <charset val="204"/>
    </font>
    <font>
      <b/>
      <u/>
      <sz val="2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u/>
      <sz val="16"/>
      <name val="Times New Roman Cyr"/>
      <charset val="204"/>
    </font>
    <font>
      <b/>
      <u/>
      <sz val="18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0"/>
      <color indexed="9"/>
      <name val="Arial Black"/>
      <family val="2"/>
      <charset val="204"/>
    </font>
    <font>
      <b/>
      <i/>
      <sz val="10"/>
      <name val="Arial Cyr"/>
      <charset val="204"/>
    </font>
    <font>
      <sz val="10"/>
      <color indexed="9"/>
      <name val="Times New Roman"/>
      <family val="1"/>
      <charset val="204"/>
    </font>
    <font>
      <sz val="10"/>
      <name val="Times"/>
      <charset val="204"/>
    </font>
    <font>
      <sz val="14"/>
      <name val="Times New Roman CYR"/>
      <charset val="204"/>
    </font>
    <font>
      <b/>
      <i/>
      <sz val="12"/>
      <name val="Times New Roman"/>
      <family val="1"/>
      <charset val="204"/>
    </font>
    <font>
      <sz val="12"/>
      <name val="Times New Roman CYR"/>
      <charset val="204"/>
    </font>
    <font>
      <b/>
      <u/>
      <sz val="14"/>
      <name val="Times New Roman"/>
      <family val="1"/>
      <charset val="204"/>
    </font>
    <font>
      <sz val="12"/>
      <color indexed="49"/>
      <name val="Times New Roman"/>
      <family val="1"/>
      <charset val="204"/>
    </font>
    <font>
      <sz val="12"/>
      <color indexed="17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2" borderId="0" applyNumberFormat="0" applyBorder="0" applyAlignment="0" applyProtection="0"/>
    <xf numFmtId="0" fontId="17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0" fillId="0" borderId="0"/>
    <xf numFmtId="0" fontId="31" fillId="0" borderId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1" fillId="7" borderId="1" applyNumberFormat="0" applyAlignment="0" applyProtection="0"/>
    <xf numFmtId="0" fontId="12" fillId="22" borderId="2" applyNumberFormat="0" applyAlignment="0" applyProtection="0"/>
    <xf numFmtId="0" fontId="20" fillId="22" borderId="1" applyNumberFormat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4" fillId="0" borderId="0">
      <alignment vertical="top"/>
    </xf>
    <xf numFmtId="0" fontId="16" fillId="0" borderId="3" applyNumberFormat="0" applyFill="0" applyAlignment="0" applyProtection="0"/>
    <xf numFmtId="0" fontId="14" fillId="23" borderId="4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30" fillId="0" borderId="0"/>
    <xf numFmtId="0" fontId="1" fillId="0" borderId="0"/>
    <xf numFmtId="0" fontId="105" fillId="0" borderId="0"/>
    <xf numFmtId="0" fontId="10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10" borderId="5" applyNumberFormat="0" applyFont="0" applyAlignment="0" applyProtection="0"/>
    <xf numFmtId="0" fontId="23" fillId="0" borderId="6" applyNumberFormat="0" applyFill="0" applyAlignment="0" applyProtection="0"/>
    <xf numFmtId="0" fontId="29" fillId="0" borderId="0"/>
    <xf numFmtId="0" fontId="13" fillId="0" borderId="0" applyNumberFormat="0" applyFill="0" applyBorder="0" applyAlignment="0" applyProtection="0"/>
    <xf numFmtId="0" fontId="9" fillId="4" borderId="0" applyNumberFormat="0" applyBorder="0" applyAlignment="0" applyProtection="0"/>
  </cellStyleXfs>
  <cellXfs count="858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7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9" fillId="0" borderId="0" xfId="0" applyFont="1" applyFill="1"/>
    <xf numFmtId="0" fontId="19" fillId="0" borderId="0" xfId="0" applyNumberFormat="1" applyFont="1" applyFill="1" applyAlignment="1" applyProtection="1"/>
    <xf numFmtId="0" fontId="19" fillId="0" borderId="7" xfId="0" applyFont="1" applyFill="1" applyBorder="1" applyAlignment="1">
      <alignment horizontal="center"/>
    </xf>
    <xf numFmtId="0" fontId="8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center"/>
    </xf>
    <xf numFmtId="0" fontId="19" fillId="0" borderId="8" xfId="0" applyNumberFormat="1" applyFont="1" applyFill="1" applyBorder="1" applyAlignment="1" applyProtection="1"/>
    <xf numFmtId="0" fontId="19" fillId="0" borderId="9" xfId="0" applyNumberFormat="1" applyFont="1" applyFill="1" applyBorder="1" applyAlignment="1" applyProtection="1"/>
    <xf numFmtId="0" fontId="19" fillId="0" borderId="10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>
      <alignment horizontal="center" vertical="top"/>
    </xf>
    <xf numFmtId="0" fontId="38" fillId="0" borderId="11" xfId="20" applyFont="1" applyBorder="1" applyAlignment="1">
      <alignment horizontal="right"/>
    </xf>
    <xf numFmtId="0" fontId="38" fillId="0" borderId="11" xfId="20" applyFont="1" applyBorder="1" applyAlignment="1">
      <alignment horizontal="right" wrapText="1"/>
    </xf>
    <xf numFmtId="0" fontId="34" fillId="0" borderId="0" xfId="0" applyFont="1"/>
    <xf numFmtId="0" fontId="36" fillId="0" borderId="0" xfId="0" applyFont="1" applyAlignment="1">
      <alignment horizontal="center" vertical="center" wrapText="1"/>
    </xf>
    <xf numFmtId="0" fontId="24" fillId="0" borderId="11" xfId="0" applyFont="1" applyBorder="1" applyAlignment="1">
      <alignment horizontal="right"/>
    </xf>
    <xf numFmtId="0" fontId="0" fillId="0" borderId="0" xfId="0" applyFont="1"/>
    <xf numFmtId="0" fontId="26" fillId="0" borderId="11" xfId="0" applyFont="1" applyBorder="1"/>
    <xf numFmtId="0" fontId="41" fillId="0" borderId="0" xfId="0" applyFont="1" applyBorder="1" applyAlignment="1">
      <alignment horizontal="right"/>
    </xf>
    <xf numFmtId="0" fontId="0" fillId="24" borderId="0" xfId="0" applyFont="1" applyFill="1"/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 vertical="center" wrapText="1"/>
    </xf>
    <xf numFmtId="0" fontId="48" fillId="0" borderId="11" xfId="0" applyFont="1" applyBorder="1" applyAlignment="1">
      <alignment horizontal="right"/>
    </xf>
    <xf numFmtId="0" fontId="49" fillId="0" borderId="11" xfId="0" applyFont="1" applyBorder="1" applyAlignment="1">
      <alignment horizontal="right"/>
    </xf>
    <xf numFmtId="0" fontId="48" fillId="0" borderId="11" xfId="0" applyFont="1" applyBorder="1" applyAlignment="1">
      <alignment horizontal="right" wrapText="1"/>
    </xf>
    <xf numFmtId="0" fontId="26" fillId="0" borderId="0" xfId="0" applyFont="1"/>
    <xf numFmtId="0" fontId="0" fillId="0" borderId="0" xfId="0" applyFont="1" applyBorder="1"/>
    <xf numFmtId="2" fontId="0" fillId="0" borderId="0" xfId="0" applyNumberFormat="1" applyFont="1"/>
    <xf numFmtId="2" fontId="41" fillId="0" borderId="0" xfId="0" applyNumberFormat="1" applyFont="1" applyBorder="1" applyAlignment="1">
      <alignment horizontal="right"/>
    </xf>
    <xf numFmtId="2" fontId="0" fillId="0" borderId="0" xfId="0" applyNumberFormat="1" applyFont="1" applyBorder="1"/>
    <xf numFmtId="0" fontId="43" fillId="0" borderId="12" xfId="0" applyFont="1" applyBorder="1" applyAlignment="1">
      <alignment horizontal="center"/>
    </xf>
    <xf numFmtId="0" fontId="42" fillId="0" borderId="0" xfId="0" applyNumberFormat="1" applyFont="1" applyFill="1" applyAlignment="1" applyProtection="1"/>
    <xf numFmtId="0" fontId="42" fillId="0" borderId="0" xfId="0" applyFont="1" applyFill="1"/>
    <xf numFmtId="0" fontId="4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2" fillId="0" borderId="8" xfId="0" applyNumberFormat="1" applyFont="1" applyFill="1" applyBorder="1" applyAlignment="1" applyProtection="1"/>
    <xf numFmtId="0" fontId="42" fillId="0" borderId="9" xfId="0" applyNumberFormat="1" applyFont="1" applyFill="1" applyBorder="1" applyAlignment="1" applyProtection="1"/>
    <xf numFmtId="0" fontId="5" fillId="0" borderId="0" xfId="0" applyNumberFormat="1" applyFont="1" applyFill="1" applyAlignment="1" applyProtection="1"/>
    <xf numFmtId="0" fontId="55" fillId="0" borderId="0" xfId="0" applyFont="1" applyFill="1"/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0" fontId="25" fillId="0" borderId="0" xfId="0" applyNumberFormat="1" applyFont="1" applyFill="1" applyAlignment="1" applyProtection="1"/>
    <xf numFmtId="0" fontId="25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6" fillId="0" borderId="0" xfId="0" applyNumberFormat="1" applyFont="1" applyFill="1" applyAlignment="1" applyProtection="1">
      <alignment vertical="top"/>
    </xf>
    <xf numFmtId="0" fontId="26" fillId="0" borderId="0" xfId="0" applyFont="1" applyFill="1" applyAlignment="1">
      <alignment vertical="top"/>
    </xf>
    <xf numFmtId="0" fontId="25" fillId="0" borderId="0" xfId="0" applyNumberFormat="1" applyFont="1" applyFill="1" applyAlignment="1" applyProtection="1">
      <alignment vertical="top"/>
    </xf>
    <xf numFmtId="0" fontId="25" fillId="0" borderId="0" xfId="0" applyFont="1" applyFill="1" applyAlignment="1">
      <alignment vertical="top"/>
    </xf>
    <xf numFmtId="0" fontId="1" fillId="0" borderId="0" xfId="0" applyFont="1" applyFill="1"/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59" fillId="0" borderId="0" xfId="0" applyNumberFormat="1" applyFont="1" applyFill="1" applyAlignment="1" applyProtection="1"/>
    <xf numFmtId="0" fontId="59" fillId="0" borderId="0" xfId="0" applyFont="1" applyFill="1"/>
    <xf numFmtId="0" fontId="59" fillId="0" borderId="0" xfId="0" applyFont="1"/>
    <xf numFmtId="0" fontId="63" fillId="0" borderId="0" xfId="0" applyNumberFormat="1" applyFont="1" applyFill="1" applyAlignment="1" applyProtection="1"/>
    <xf numFmtId="0" fontId="63" fillId="0" borderId="0" xfId="0" applyFont="1" applyFill="1"/>
    <xf numFmtId="0" fontId="38" fillId="0" borderId="13" xfId="20" applyFont="1" applyBorder="1" applyAlignment="1">
      <alignment horizontal="center"/>
    </xf>
    <xf numFmtId="0" fontId="0" fillId="24" borderId="0" xfId="0" applyFont="1" applyFill="1" applyBorder="1"/>
    <xf numFmtId="0" fontId="57" fillId="0" borderId="11" xfId="0" applyNumberFormat="1" applyFont="1" applyFill="1" applyBorder="1" applyAlignment="1" applyProtection="1">
      <alignment horizontal="center" vertical="center" wrapText="1"/>
    </xf>
    <xf numFmtId="0" fontId="57" fillId="0" borderId="11" xfId="0" applyNumberFormat="1" applyFont="1" applyFill="1" applyBorder="1" applyAlignment="1" applyProtection="1">
      <alignment horizontal="left" vertical="center" wrapText="1"/>
    </xf>
    <xf numFmtId="192" fontId="58" fillId="0" borderId="11" xfId="0" applyNumberFormat="1" applyFont="1" applyBorder="1" applyAlignment="1">
      <alignment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192" fontId="1" fillId="0" borderId="11" xfId="0" applyNumberFormat="1" applyFont="1" applyFill="1" applyBorder="1" applyAlignment="1" applyProtection="1">
      <alignment horizontal="right" vertical="center" wrapText="1"/>
    </xf>
    <xf numFmtId="192" fontId="61" fillId="0" borderId="11" xfId="0" applyNumberFormat="1" applyFont="1" applyBorder="1" applyAlignment="1">
      <alignment vertical="center" wrapText="1"/>
    </xf>
    <xf numFmtId="0" fontId="39" fillId="0" borderId="11" xfId="0" applyFont="1" applyBorder="1" applyAlignment="1">
      <alignment vertical="center" wrapText="1"/>
    </xf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40" fillId="0" borderId="1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Alignment="1" applyProtection="1">
      <alignment vertical="center" wrapText="1"/>
    </xf>
    <xf numFmtId="0" fontId="40" fillId="0" borderId="11" xfId="0" applyNumberFormat="1" applyFont="1" applyFill="1" applyBorder="1" applyAlignment="1" applyProtection="1">
      <alignment vertical="center" wrapText="1"/>
    </xf>
    <xf numFmtId="192" fontId="40" fillId="0" borderId="11" xfId="0" applyNumberFormat="1" applyFont="1" applyFill="1" applyBorder="1" applyAlignment="1" applyProtection="1">
      <alignment horizontal="right" vertical="center" wrapText="1"/>
    </xf>
    <xf numFmtId="192" fontId="50" fillId="0" borderId="11" xfId="0" applyNumberFormat="1" applyFont="1" applyBorder="1" applyAlignment="1">
      <alignment vertical="center" wrapText="1"/>
    </xf>
    <xf numFmtId="0" fontId="40" fillId="0" borderId="0" xfId="0" applyNumberFormat="1" applyFont="1" applyFill="1" applyAlignment="1" applyProtection="1">
      <alignment wrapText="1"/>
    </xf>
    <xf numFmtId="0" fontId="40" fillId="0" borderId="0" xfId="0" applyFont="1" applyFill="1" applyAlignment="1">
      <alignment wrapText="1"/>
    </xf>
    <xf numFmtId="0" fontId="57" fillId="0" borderId="11" xfId="0" applyNumberFormat="1" applyFont="1" applyFill="1" applyBorder="1" applyAlignment="1" applyProtection="1">
      <alignment vertical="center"/>
    </xf>
    <xf numFmtId="192" fontId="57" fillId="0" borderId="11" xfId="0" applyNumberFormat="1" applyFont="1" applyFill="1" applyBorder="1" applyAlignment="1" applyProtection="1">
      <alignment horizontal="right" vertical="center"/>
    </xf>
    <xf numFmtId="192" fontId="58" fillId="0" borderId="11" xfId="0" applyNumberFormat="1" applyFont="1" applyBorder="1" applyAlignment="1">
      <alignment vertical="center"/>
    </xf>
    <xf numFmtId="0" fontId="33" fillId="0" borderId="11" xfId="0" applyNumberFormat="1" applyFont="1" applyFill="1" applyBorder="1" applyAlignment="1" applyProtection="1"/>
    <xf numFmtId="0" fontId="27" fillId="0" borderId="11" xfId="0" applyNumberFormat="1" applyFont="1" applyFill="1" applyBorder="1" applyAlignment="1" applyProtection="1">
      <alignment vertical="center"/>
    </xf>
    <xf numFmtId="0" fontId="38" fillId="0" borderId="11" xfId="0" applyNumberFormat="1" applyFont="1" applyFill="1" applyBorder="1" applyAlignment="1" applyProtection="1">
      <alignment horizontal="left" vertical="top"/>
    </xf>
    <xf numFmtId="0" fontId="65" fillId="0" borderId="11" xfId="0" applyNumberFormat="1" applyFont="1" applyFill="1" applyBorder="1" applyAlignment="1" applyProtection="1">
      <alignment horizontal="left" vertical="top"/>
    </xf>
    <xf numFmtId="0" fontId="65" fillId="0" borderId="11" xfId="0" applyNumberFormat="1" applyFont="1" applyFill="1" applyBorder="1" applyAlignment="1" applyProtection="1">
      <alignment vertical="top" wrapText="1"/>
    </xf>
    <xf numFmtId="0" fontId="40" fillId="0" borderId="11" xfId="0" applyNumberFormat="1" applyFont="1" applyFill="1" applyBorder="1" applyAlignment="1" applyProtection="1">
      <alignment horizontal="left" vertical="top"/>
    </xf>
    <xf numFmtId="0" fontId="40" fillId="0" borderId="11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vertical="center"/>
    </xf>
    <xf numFmtId="0" fontId="66" fillId="0" borderId="7" xfId="0" applyNumberFormat="1" applyFont="1" applyFill="1" applyBorder="1" applyAlignment="1" applyProtection="1">
      <alignment vertical="center"/>
    </xf>
    <xf numFmtId="0" fontId="38" fillId="0" borderId="11" xfId="0" applyNumberFormat="1" applyFont="1" applyFill="1" applyBorder="1" applyAlignment="1" applyProtection="1">
      <alignment vertical="top" wrapText="1"/>
    </xf>
    <xf numFmtId="192" fontId="38" fillId="0" borderId="11" xfId="0" applyNumberFormat="1" applyFont="1" applyFill="1" applyBorder="1" applyAlignment="1" applyProtection="1">
      <alignment horizontal="right" vertical="top"/>
    </xf>
    <xf numFmtId="192" fontId="58" fillId="0" borderId="11" xfId="0" applyNumberFormat="1" applyFont="1" applyBorder="1" applyAlignment="1">
      <alignment vertical="top" wrapText="1"/>
    </xf>
    <xf numFmtId="0" fontId="40" fillId="0" borderId="11" xfId="0" applyNumberFormat="1" applyFont="1" applyFill="1" applyBorder="1" applyAlignment="1" applyProtection="1">
      <alignment vertical="top"/>
    </xf>
    <xf numFmtId="192" fontId="65" fillId="0" borderId="11" xfId="0" applyNumberFormat="1" applyFont="1" applyFill="1" applyBorder="1" applyAlignment="1" applyProtection="1">
      <alignment horizontal="right" vertical="top"/>
    </xf>
    <xf numFmtId="192" fontId="67" fillId="0" borderId="11" xfId="0" applyNumberFormat="1" applyFont="1" applyBorder="1" applyAlignment="1">
      <alignment vertical="top" wrapText="1"/>
    </xf>
    <xf numFmtId="192" fontId="40" fillId="0" borderId="11" xfId="0" applyNumberFormat="1" applyFont="1" applyFill="1" applyBorder="1" applyAlignment="1" applyProtection="1">
      <alignment horizontal="right" vertical="top"/>
    </xf>
    <xf numFmtId="192" fontId="50" fillId="0" borderId="11" xfId="0" applyNumberFormat="1" applyFont="1" applyBorder="1" applyAlignment="1">
      <alignment vertical="top" wrapText="1"/>
    </xf>
    <xf numFmtId="192" fontId="40" fillId="0" borderId="11" xfId="0" applyNumberFormat="1" applyFont="1" applyFill="1" applyBorder="1" applyAlignment="1" applyProtection="1">
      <alignment horizontal="right" vertical="center"/>
    </xf>
    <xf numFmtId="0" fontId="40" fillId="0" borderId="11" xfId="0" applyNumberFormat="1" applyFont="1" applyFill="1" applyBorder="1" applyAlignment="1" applyProtection="1"/>
    <xf numFmtId="0" fontId="66" fillId="0" borderId="7" xfId="0" applyNumberFormat="1" applyFont="1" applyFill="1" applyBorder="1" applyAlignment="1" applyProtection="1">
      <alignment horizontal="right" vertical="center"/>
    </xf>
    <xf numFmtId="0" fontId="38" fillId="0" borderId="1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justify" vertical="center" wrapText="1"/>
    </xf>
    <xf numFmtId="192" fontId="60" fillId="0" borderId="11" xfId="49" applyNumberFormat="1" applyFont="1" applyBorder="1" applyAlignment="1">
      <alignment vertical="center"/>
    </xf>
    <xf numFmtId="192" fontId="60" fillId="0" borderId="11" xfId="49" applyNumberFormat="1" applyFont="1" applyBorder="1">
      <alignment vertical="top"/>
    </xf>
    <xf numFmtId="0" fontId="40" fillId="0" borderId="11" xfId="0" applyFont="1" applyBorder="1" applyAlignment="1">
      <alignment horizontal="center" vertical="center" wrapText="1"/>
    </xf>
    <xf numFmtId="0" fontId="40" fillId="0" borderId="11" xfId="0" applyFont="1" applyBorder="1" applyAlignment="1">
      <alignment vertical="center" wrapText="1"/>
    </xf>
    <xf numFmtId="192" fontId="61" fillId="0" borderId="11" xfId="49" applyNumberFormat="1" applyFont="1" applyBorder="1">
      <alignment vertical="top"/>
    </xf>
    <xf numFmtId="0" fontId="38" fillId="0" borderId="11" xfId="0" applyFont="1" applyBorder="1" applyAlignment="1">
      <alignment vertical="center" wrapText="1"/>
    </xf>
    <xf numFmtId="0" fontId="69" fillId="0" borderId="11" xfId="0" applyFont="1" applyBorder="1" applyAlignment="1">
      <alignment vertical="center" wrapText="1"/>
    </xf>
    <xf numFmtId="0" fontId="65" fillId="0" borderId="11" xfId="0" applyFont="1" applyBorder="1" applyAlignment="1">
      <alignment vertical="center" wrapText="1"/>
    </xf>
    <xf numFmtId="192" fontId="5" fillId="0" borderId="11" xfId="0" applyNumberFormat="1" applyFont="1" applyFill="1" applyBorder="1" applyAlignment="1" applyProtection="1">
      <alignment vertical="top"/>
    </xf>
    <xf numFmtId="192" fontId="51" fillId="0" borderId="11" xfId="0" applyNumberFormat="1" applyFont="1" applyBorder="1" applyAlignment="1">
      <alignment vertical="justify"/>
    </xf>
    <xf numFmtId="0" fontId="26" fillId="0" borderId="0" xfId="0" applyNumberFormat="1" applyFont="1" applyFill="1" applyAlignment="1" applyProtection="1"/>
    <xf numFmtId="0" fontId="37" fillId="0" borderId="7" xfId="0" applyNumberFormat="1" applyFont="1" applyFill="1" applyBorder="1" applyAlignment="1" applyProtection="1">
      <alignment horizontal="center"/>
    </xf>
    <xf numFmtId="0" fontId="26" fillId="0" borderId="7" xfId="0" applyFont="1" applyFill="1" applyBorder="1" applyAlignment="1">
      <alignment horizontal="center"/>
    </xf>
    <xf numFmtId="49" fontId="38" fillId="0" borderId="11" xfId="0" applyNumberFormat="1" applyFont="1" applyBorder="1" applyAlignment="1">
      <alignment horizontal="center" vertical="center" wrapText="1"/>
    </xf>
    <xf numFmtId="49" fontId="4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71" fillId="0" borderId="11" xfId="0" applyFont="1" applyBorder="1" applyAlignment="1">
      <alignment horizontal="right"/>
    </xf>
    <xf numFmtId="0" fontId="27" fillId="0" borderId="11" xfId="20" applyFont="1" applyBorder="1" applyAlignment="1">
      <alignment horizontal="right"/>
    </xf>
    <xf numFmtId="0" fontId="27" fillId="0" borderId="13" xfId="20" applyFont="1" applyBorder="1" applyAlignment="1">
      <alignment horizontal="center"/>
    </xf>
    <xf numFmtId="0" fontId="35" fillId="0" borderId="0" xfId="0" applyFont="1"/>
    <xf numFmtId="0" fontId="52" fillId="0" borderId="11" xfId="0" applyFont="1" applyBorder="1" applyAlignment="1">
      <alignment wrapText="1"/>
    </xf>
    <xf numFmtId="0" fontId="37" fillId="0" borderId="0" xfId="0" applyNumberFormat="1" applyFont="1" applyFill="1" applyAlignment="1" applyProtection="1">
      <alignment horizontal="center" vertical="center" wrapText="1"/>
    </xf>
    <xf numFmtId="192" fontId="60" fillId="0" borderId="11" xfId="0" applyNumberFormat="1" applyFont="1" applyBorder="1" applyAlignment="1">
      <alignment vertical="center"/>
    </xf>
    <xf numFmtId="192" fontId="54" fillId="0" borderId="11" xfId="0" applyNumberFormat="1" applyFont="1" applyFill="1" applyBorder="1" applyAlignment="1" applyProtection="1">
      <alignment vertical="center"/>
    </xf>
    <xf numFmtId="192" fontId="60" fillId="0" borderId="11" xfId="0" applyNumberFormat="1" applyFont="1" applyBorder="1" applyAlignment="1">
      <alignment vertical="justify"/>
    </xf>
    <xf numFmtId="192" fontId="3" fillId="0" borderId="11" xfId="0" applyNumberFormat="1" applyFont="1" applyFill="1" applyBorder="1" applyAlignment="1" applyProtection="1">
      <alignment vertical="top"/>
    </xf>
    <xf numFmtId="192" fontId="62" fillId="0" borderId="11" xfId="0" applyNumberFormat="1" applyFont="1" applyBorder="1" applyAlignment="1">
      <alignment vertical="justify"/>
    </xf>
    <xf numFmtId="192" fontId="4" fillId="0" borderId="11" xfId="0" applyNumberFormat="1" applyFont="1" applyFill="1" applyBorder="1" applyAlignment="1" applyProtection="1">
      <alignment vertical="top"/>
    </xf>
    <xf numFmtId="192" fontId="61" fillId="0" borderId="11" xfId="0" applyNumberFormat="1" applyFont="1" applyBorder="1" applyAlignment="1">
      <alignment vertical="justify"/>
    </xf>
    <xf numFmtId="0" fontId="42" fillId="0" borderId="0" xfId="0" applyNumberFormat="1" applyFont="1" applyFill="1" applyBorder="1" applyAlignment="1" applyProtection="1"/>
    <xf numFmtId="0" fontId="73" fillId="0" borderId="14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 applyProtection="1">
      <alignment horizontal="center" vertical="top"/>
    </xf>
    <xf numFmtId="49" fontId="69" fillId="0" borderId="11" xfId="0" applyNumberFormat="1" applyFont="1" applyBorder="1" applyAlignment="1">
      <alignment horizontal="center" vertical="center" wrapText="1"/>
    </xf>
    <xf numFmtId="49" fontId="65" fillId="0" borderId="11" xfId="0" applyNumberFormat="1" applyFont="1" applyBorder="1" applyAlignment="1">
      <alignment horizontal="center" vertical="center" wrapText="1"/>
    </xf>
    <xf numFmtId="0" fontId="26" fillId="0" borderId="0" xfId="0" applyFont="1" applyFill="1"/>
    <xf numFmtId="0" fontId="38" fillId="0" borderId="11" xfId="0" applyNumberFormat="1" applyFont="1" applyFill="1" applyBorder="1" applyAlignment="1" applyProtection="1">
      <alignment horizontal="center" vertical="center" wrapText="1"/>
    </xf>
    <xf numFmtId="0" fontId="24" fillId="0" borderId="0" xfId="0" applyFont="1"/>
    <xf numFmtId="0" fontId="24" fillId="0" borderId="0" xfId="0" applyNumberFormat="1" applyFont="1" applyFill="1" applyAlignment="1" applyProtection="1"/>
    <xf numFmtId="0" fontId="38" fillId="0" borderId="11" xfId="0" applyNumberFormat="1" applyFont="1" applyFill="1" applyBorder="1" applyAlignment="1" applyProtection="1">
      <alignment vertical="center" wrapText="1"/>
    </xf>
    <xf numFmtId="192" fontId="38" fillId="0" borderId="11" xfId="0" applyNumberFormat="1" applyFont="1" applyFill="1" applyBorder="1" applyAlignment="1" applyProtection="1">
      <alignment horizontal="right" vertical="center" wrapText="1"/>
    </xf>
    <xf numFmtId="0" fontId="26" fillId="0" borderId="1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horizontal="left" vertical="center" wrapText="1"/>
    </xf>
    <xf numFmtId="192" fontId="60" fillId="0" borderId="11" xfId="0" applyNumberFormat="1" applyFont="1" applyBorder="1" applyAlignment="1">
      <alignment vertical="center" wrapText="1"/>
    </xf>
    <xf numFmtId="192" fontId="58" fillId="0" borderId="11" xfId="0" applyNumberFormat="1" applyFont="1" applyBorder="1" applyAlignment="1">
      <alignment horizontal="center" vertical="center" wrapText="1"/>
    </xf>
    <xf numFmtId="0" fontId="65" fillId="0" borderId="11" xfId="0" applyNumberFormat="1" applyFont="1" applyFill="1" applyBorder="1" applyAlignment="1" applyProtection="1">
      <alignment horizontal="center" vertical="center" wrapText="1"/>
    </xf>
    <xf numFmtId="0" fontId="65" fillId="0" borderId="11" xfId="0" applyNumberFormat="1" applyFont="1" applyFill="1" applyBorder="1" applyAlignment="1" applyProtection="1">
      <alignment vertical="center" wrapText="1"/>
    </xf>
    <xf numFmtId="192" fontId="65" fillId="0" borderId="11" xfId="0" applyNumberFormat="1" applyFont="1" applyFill="1" applyBorder="1" applyAlignment="1" applyProtection="1">
      <alignment horizontal="right" vertical="center" wrapText="1"/>
    </xf>
    <xf numFmtId="192" fontId="67" fillId="0" borderId="11" xfId="0" applyNumberFormat="1" applyFont="1" applyBorder="1" applyAlignment="1">
      <alignment vertical="center" wrapText="1"/>
    </xf>
    <xf numFmtId="192" fontId="80" fillId="0" borderId="11" xfId="0" applyNumberFormat="1" applyFont="1" applyBorder="1" applyAlignment="1">
      <alignment horizontal="center" vertical="center" wrapText="1"/>
    </xf>
    <xf numFmtId="0" fontId="65" fillId="0" borderId="0" xfId="0" applyNumberFormat="1" applyFont="1" applyFill="1" applyAlignment="1" applyProtection="1">
      <alignment wrapText="1"/>
    </xf>
    <xf numFmtId="0" fontId="65" fillId="0" borderId="0" xfId="0" applyFont="1" applyFill="1" applyAlignment="1">
      <alignment wrapText="1"/>
    </xf>
    <xf numFmtId="0" fontId="69" fillId="0" borderId="11" xfId="0" applyNumberFormat="1" applyFont="1" applyFill="1" applyBorder="1" applyAlignment="1" applyProtection="1">
      <alignment horizontal="center" vertical="center" wrapText="1"/>
    </xf>
    <xf numFmtId="0" fontId="69" fillId="0" borderId="11" xfId="0" applyNumberFormat="1" applyFont="1" applyFill="1" applyBorder="1" applyAlignment="1" applyProtection="1">
      <alignment vertical="center" wrapText="1"/>
    </xf>
    <xf numFmtId="192" fontId="80" fillId="0" borderId="11" xfId="0" applyNumberFormat="1" applyFont="1" applyBorder="1" applyAlignment="1">
      <alignment vertical="center" wrapText="1"/>
    </xf>
    <xf numFmtId="0" fontId="69" fillId="0" borderId="0" xfId="0" applyNumberFormat="1" applyFont="1" applyFill="1" applyAlignment="1" applyProtection="1">
      <alignment wrapText="1"/>
    </xf>
    <xf numFmtId="0" fontId="69" fillId="0" borderId="0" xfId="0" applyFont="1" applyFill="1" applyAlignment="1">
      <alignment wrapText="1"/>
    </xf>
    <xf numFmtId="192" fontId="81" fillId="0" borderId="11" xfId="0" applyNumberFormat="1" applyFont="1" applyBorder="1" applyAlignment="1">
      <alignment vertical="center" wrapText="1"/>
    </xf>
    <xf numFmtId="0" fontId="24" fillId="0" borderId="0" xfId="0" applyNumberFormat="1" applyFont="1" applyFill="1" applyAlignment="1" applyProtection="1">
      <alignment wrapText="1"/>
    </xf>
    <xf numFmtId="0" fontId="24" fillId="0" borderId="0" xfId="0" applyFont="1" applyFill="1" applyAlignment="1">
      <alignment wrapText="1"/>
    </xf>
    <xf numFmtId="0" fontId="59" fillId="0" borderId="0" xfId="0" applyNumberFormat="1" applyFont="1" applyFill="1" applyAlignment="1" applyProtection="1">
      <alignment vertical="top"/>
    </xf>
    <xf numFmtId="49" fontId="37" fillId="24" borderId="11" xfId="0" applyNumberFormat="1" applyFont="1" applyFill="1" applyBorder="1" applyAlignment="1">
      <alignment horizontal="center" wrapText="1"/>
    </xf>
    <xf numFmtId="192" fontId="67" fillId="0" borderId="11" xfId="0" applyNumberFormat="1" applyFont="1" applyBorder="1" applyAlignment="1">
      <alignment horizontal="center" vertical="center" wrapText="1"/>
    </xf>
    <xf numFmtId="192" fontId="58" fillId="0" borderId="11" xfId="0" applyNumberFormat="1" applyFont="1" applyBorder="1" applyAlignment="1">
      <alignment horizontal="right" vertical="center" wrapText="1"/>
    </xf>
    <xf numFmtId="192" fontId="50" fillId="0" borderId="11" xfId="0" applyNumberFormat="1" applyFont="1" applyBorder="1" applyAlignment="1">
      <alignment horizontal="right" vertical="center" wrapText="1"/>
    </xf>
    <xf numFmtId="192" fontId="60" fillId="0" borderId="15" xfId="49" applyNumberFormat="1" applyFont="1" applyBorder="1" applyAlignment="1">
      <alignment horizontal="right" vertical="center"/>
    </xf>
    <xf numFmtId="0" fontId="52" fillId="0" borderId="11" xfId="0" applyFont="1" applyBorder="1" applyAlignment="1">
      <alignment vertical="center" wrapText="1"/>
    </xf>
    <xf numFmtId="0" fontId="37" fillId="0" borderId="11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49" fontId="52" fillId="0" borderId="11" xfId="0" applyNumberFormat="1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top" wrapText="1"/>
    </xf>
    <xf numFmtId="0" fontId="52" fillId="0" borderId="11" xfId="0" applyFont="1" applyBorder="1" applyAlignment="1">
      <alignment vertical="top" wrapText="1"/>
    </xf>
    <xf numFmtId="0" fontId="82" fillId="0" borderId="11" xfId="0" applyFont="1" applyBorder="1" applyAlignment="1">
      <alignment vertical="center" wrapText="1"/>
    </xf>
    <xf numFmtId="49" fontId="52" fillId="24" borderId="11" xfId="0" applyNumberFormat="1" applyFont="1" applyFill="1" applyBorder="1" applyAlignment="1">
      <alignment horizontal="center" wrapText="1"/>
    </xf>
    <xf numFmtId="192" fontId="81" fillId="0" borderId="11" xfId="49" applyNumberFormat="1" applyFont="1" applyBorder="1" applyAlignment="1">
      <alignment horizontal="center" vertical="center"/>
    </xf>
    <xf numFmtId="192" fontId="81" fillId="0" borderId="11" xfId="49" applyNumberFormat="1" applyFont="1" applyBorder="1" applyAlignment="1">
      <alignment horizontal="center" vertical="top"/>
    </xf>
    <xf numFmtId="192" fontId="83" fillId="0" borderId="11" xfId="49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justify" vertical="center" wrapText="1"/>
    </xf>
    <xf numFmtId="3" fontId="83" fillId="0" borderId="11" xfId="49" applyNumberFormat="1" applyFont="1" applyBorder="1" applyAlignment="1">
      <alignment vertical="center"/>
    </xf>
    <xf numFmtId="3" fontId="81" fillId="0" borderId="11" xfId="49" applyNumberFormat="1" applyFont="1" applyBorder="1" applyAlignment="1">
      <alignment horizontal="right" vertical="center"/>
    </xf>
    <xf numFmtId="3" fontId="83" fillId="0" borderId="11" xfId="49" applyNumberFormat="1" applyFont="1" applyBorder="1" applyAlignment="1">
      <alignment horizontal="right" vertical="center"/>
    </xf>
    <xf numFmtId="3" fontId="81" fillId="0" borderId="1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justify" vertical="center" wrapText="1"/>
    </xf>
    <xf numFmtId="49" fontId="7" fillId="0" borderId="11" xfId="0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7" fillId="0" borderId="7" xfId="0" applyNumberFormat="1" applyFont="1" applyFill="1" applyBorder="1" applyAlignment="1" applyProtection="1">
      <alignment horizontal="center"/>
    </xf>
    <xf numFmtId="0" fontId="35" fillId="0" borderId="0" xfId="0" applyFont="1" applyFill="1"/>
    <xf numFmtId="0" fontId="35" fillId="0" borderId="0" xfId="0" applyNumberFormat="1" applyFont="1" applyFill="1" applyAlignment="1" applyProtection="1">
      <alignment vertical="top"/>
    </xf>
    <xf numFmtId="0" fontId="35" fillId="0" borderId="0" xfId="0" applyNumberFormat="1" applyFont="1" applyFill="1" applyAlignment="1" applyProtection="1"/>
    <xf numFmtId="0" fontId="52" fillId="0" borderId="0" xfId="0" applyNumberFormat="1" applyFont="1" applyFill="1" applyAlignment="1" applyProtection="1"/>
    <xf numFmtId="0" fontId="52" fillId="0" borderId="0" xfId="0" applyFont="1" applyFill="1"/>
    <xf numFmtId="0" fontId="3" fillId="0" borderId="11" xfId="0" applyNumberFormat="1" applyFont="1" applyFill="1" applyBorder="1" applyAlignment="1" applyProtection="1">
      <alignment horizontal="center" vertical="center" wrapText="1"/>
    </xf>
    <xf numFmtId="192" fontId="86" fillId="0" borderId="11" xfId="49" applyNumberFormat="1" applyFont="1" applyBorder="1" applyAlignment="1">
      <alignment horizontal="center" vertical="center"/>
    </xf>
    <xf numFmtId="192" fontId="87" fillId="0" borderId="11" xfId="49" applyNumberFormat="1" applyFont="1" applyBorder="1" applyAlignment="1">
      <alignment horizontal="center" vertical="center"/>
    </xf>
    <xf numFmtId="192" fontId="35" fillId="0" borderId="11" xfId="0" applyNumberFormat="1" applyFont="1" applyFill="1" applyBorder="1" applyAlignment="1" applyProtection="1">
      <alignment horizontal="center" vertical="center"/>
    </xf>
    <xf numFmtId="192" fontId="87" fillId="0" borderId="11" xfId="0" applyNumberFormat="1" applyFont="1" applyBorder="1" applyAlignment="1">
      <alignment horizontal="center" vertical="center"/>
    </xf>
    <xf numFmtId="192" fontId="86" fillId="0" borderId="11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justify" vertical="center" wrapText="1"/>
    </xf>
    <xf numFmtId="0" fontId="83" fillId="0" borderId="11" xfId="49" applyNumberFormat="1" applyFont="1" applyBorder="1" applyAlignment="1">
      <alignment horizontal="center" vertical="top"/>
    </xf>
    <xf numFmtId="0" fontId="52" fillId="0" borderId="11" xfId="0" applyNumberFormat="1" applyFont="1" applyBorder="1" applyAlignment="1">
      <alignment horizontal="justify" vertical="center" wrapText="1"/>
    </xf>
    <xf numFmtId="0" fontId="83" fillId="0" borderId="11" xfId="49" applyNumberFormat="1" applyFont="1" applyBorder="1" applyAlignment="1">
      <alignment horizontal="left" vertical="top" wrapText="1"/>
    </xf>
    <xf numFmtId="192" fontId="50" fillId="0" borderId="11" xfId="0" applyNumberFormat="1" applyFont="1" applyBorder="1" applyAlignment="1">
      <alignment horizontal="center" vertical="center" wrapText="1"/>
    </xf>
    <xf numFmtId="0" fontId="35" fillId="0" borderId="0" xfId="55" applyNumberFormat="1" applyFont="1" applyFill="1" applyAlignment="1" applyProtection="1"/>
    <xf numFmtId="0" fontId="35" fillId="0" borderId="0" xfId="55" applyNumberFormat="1" applyFont="1" applyFill="1" applyAlignment="1" applyProtection="1">
      <alignment vertical="top"/>
    </xf>
    <xf numFmtId="0" fontId="35" fillId="0" borderId="0" xfId="55" applyFont="1" applyFill="1"/>
    <xf numFmtId="0" fontId="1" fillId="0" borderId="0" xfId="55" applyNumberFormat="1" applyFont="1" applyFill="1" applyAlignment="1" applyProtection="1"/>
    <xf numFmtId="0" fontId="2" fillId="0" borderId="0" xfId="55" applyNumberFormat="1" applyFont="1" applyFill="1" applyAlignment="1" applyProtection="1">
      <alignment horizontal="center" vertical="center" wrapText="1"/>
    </xf>
    <xf numFmtId="0" fontId="40" fillId="0" borderId="0" xfId="55" applyNumberFormat="1" applyFont="1" applyFill="1" applyAlignment="1" applyProtection="1">
      <alignment vertical="center" wrapText="1"/>
    </xf>
    <xf numFmtId="0" fontId="1" fillId="0" borderId="0" xfId="55" applyFont="1" applyFill="1"/>
    <xf numFmtId="0" fontId="7" fillId="0" borderId="7" xfId="55" applyNumberFormat="1" applyFont="1" applyFill="1" applyBorder="1" applyAlignment="1" applyProtection="1">
      <alignment horizontal="center"/>
    </xf>
    <xf numFmtId="0" fontId="1" fillId="0" borderId="7" xfId="55" applyFont="1" applyFill="1" applyBorder="1" applyAlignment="1">
      <alignment horizontal="center"/>
    </xf>
    <xf numFmtId="0" fontId="7" fillId="0" borderId="7" xfId="55" applyNumberFormat="1" applyFont="1" applyFill="1" applyBorder="1" applyAlignment="1" applyProtection="1">
      <alignment horizontal="center" vertical="top"/>
    </xf>
    <xf numFmtId="0" fontId="7" fillId="0" borderId="0" xfId="55" applyNumberFormat="1" applyFont="1" applyFill="1" applyAlignment="1" applyProtection="1">
      <alignment horizontal="center"/>
    </xf>
    <xf numFmtId="0" fontId="1" fillId="0" borderId="0" xfId="55" applyFont="1" applyFill="1" applyAlignment="1">
      <alignment horizontal="center"/>
    </xf>
    <xf numFmtId="0" fontId="2" fillId="0" borderId="7" xfId="55" applyNumberFormat="1" applyFont="1" applyFill="1" applyBorder="1" applyAlignment="1" applyProtection="1">
      <alignment horizontal="right" vertical="center"/>
    </xf>
    <xf numFmtId="0" fontId="1" fillId="0" borderId="8" xfId="55" applyNumberFormat="1" applyFont="1" applyFill="1" applyBorder="1" applyAlignment="1" applyProtection="1"/>
    <xf numFmtId="0" fontId="1" fillId="0" borderId="11" xfId="55" applyNumberFormat="1" applyFont="1" applyFill="1" applyBorder="1" applyAlignment="1" applyProtection="1">
      <alignment horizontal="center" vertical="center" wrapText="1"/>
    </xf>
    <xf numFmtId="0" fontId="1" fillId="0" borderId="9" xfId="55" applyNumberFormat="1" applyFont="1" applyFill="1" applyBorder="1" applyAlignment="1" applyProtection="1"/>
    <xf numFmtId="0" fontId="1" fillId="0" borderId="10" xfId="55" applyNumberFormat="1" applyFont="1" applyFill="1" applyBorder="1" applyAlignment="1" applyProtection="1"/>
    <xf numFmtId="0" fontId="1" fillId="0" borderId="0" xfId="55" applyNumberFormat="1" applyFont="1" applyFill="1" applyBorder="1" applyAlignment="1" applyProtection="1"/>
    <xf numFmtId="0" fontId="1" fillId="0" borderId="0" xfId="55" applyNumberFormat="1" applyFont="1" applyFill="1" applyAlignment="1" applyProtection="1">
      <alignment vertical="center"/>
    </xf>
    <xf numFmtId="49" fontId="7" fillId="0" borderId="11" xfId="55" applyNumberFormat="1" applyFont="1" applyBorder="1" applyAlignment="1">
      <alignment horizontal="center" vertical="center" wrapText="1"/>
    </xf>
    <xf numFmtId="0" fontId="7" fillId="0" borderId="11" xfId="55" applyFont="1" applyBorder="1" applyAlignment="1">
      <alignment horizontal="justify" vertical="center" wrapText="1"/>
    </xf>
    <xf numFmtId="192" fontId="81" fillId="0" borderId="11" xfId="49" applyNumberFormat="1" applyFont="1" applyBorder="1" applyAlignment="1">
      <alignment horizontal="right" vertical="center"/>
    </xf>
    <xf numFmtId="0" fontId="1" fillId="0" borderId="0" xfId="55" applyFont="1" applyFill="1" applyAlignment="1">
      <alignment vertical="center"/>
    </xf>
    <xf numFmtId="192" fontId="81" fillId="0" borderId="11" xfId="49" applyNumberFormat="1" applyFont="1" applyBorder="1" applyAlignment="1">
      <alignment vertical="center"/>
    </xf>
    <xf numFmtId="49" fontId="7" fillId="0" borderId="11" xfId="55" applyNumberFormat="1" applyFont="1" applyBorder="1" applyAlignment="1">
      <alignment horizontal="center" vertical="top" wrapText="1"/>
    </xf>
    <xf numFmtId="49" fontId="52" fillId="0" borderId="11" xfId="55" applyNumberFormat="1" applyFont="1" applyBorder="1" applyAlignment="1">
      <alignment horizontal="center" vertical="center" wrapText="1"/>
    </xf>
    <xf numFmtId="0" fontId="52" fillId="0" borderId="11" xfId="55" applyFont="1" applyBorder="1" applyAlignment="1">
      <alignment vertical="center" wrapText="1"/>
    </xf>
    <xf numFmtId="0" fontId="7" fillId="0" borderId="11" xfId="55" applyFont="1" applyBorder="1" applyAlignment="1">
      <alignment horizontal="center" vertical="center" wrapText="1"/>
    </xf>
    <xf numFmtId="192" fontId="83" fillId="0" borderId="11" xfId="49" applyNumberFormat="1" applyFont="1" applyBorder="1" applyAlignment="1">
      <alignment horizontal="right" vertical="center"/>
    </xf>
    <xf numFmtId="0" fontId="52" fillId="0" borderId="11" xfId="55" applyFont="1" applyBorder="1" applyAlignment="1">
      <alignment horizontal="center" vertical="center" wrapText="1"/>
    </xf>
    <xf numFmtId="0" fontId="7" fillId="0" borderId="11" xfId="55" applyFont="1" applyBorder="1" applyAlignment="1">
      <alignment vertical="center" wrapText="1"/>
    </xf>
    <xf numFmtId="192" fontId="83" fillId="0" borderId="11" xfId="49" applyNumberFormat="1" applyFont="1" applyBorder="1" applyAlignment="1">
      <alignment vertical="center"/>
    </xf>
    <xf numFmtId="0" fontId="52" fillId="0" borderId="11" xfId="55" applyFont="1" applyBorder="1" applyAlignment="1">
      <alignment horizontal="center" vertical="top" wrapText="1"/>
    </xf>
    <xf numFmtId="0" fontId="52" fillId="0" borderId="11" xfId="55" applyFont="1" applyBorder="1" applyAlignment="1">
      <alignment vertical="top" wrapText="1"/>
    </xf>
    <xf numFmtId="0" fontId="84" fillId="0" borderId="11" xfId="55" applyFont="1" applyBorder="1" applyAlignment="1">
      <alignment vertical="center" wrapText="1"/>
    </xf>
    <xf numFmtId="0" fontId="82" fillId="0" borderId="11" xfId="55" applyFont="1" applyBorder="1" applyAlignment="1">
      <alignment vertical="center" wrapText="1"/>
    </xf>
    <xf numFmtId="192" fontId="52" fillId="0" borderId="11" xfId="55" applyNumberFormat="1" applyFont="1" applyFill="1" applyBorder="1" applyAlignment="1" applyProtection="1">
      <alignment vertical="center"/>
    </xf>
    <xf numFmtId="192" fontId="83" fillId="0" borderId="11" xfId="55" applyNumberFormat="1" applyFont="1" applyBorder="1" applyAlignment="1">
      <alignment vertical="center"/>
    </xf>
    <xf numFmtId="0" fontId="1" fillId="0" borderId="0" xfId="55" applyFont="1"/>
    <xf numFmtId="0" fontId="35" fillId="0" borderId="0" xfId="55" applyFont="1"/>
    <xf numFmtId="0" fontId="1" fillId="24" borderId="0" xfId="55" applyFont="1" applyFill="1"/>
    <xf numFmtId="0" fontId="34" fillId="0" borderId="0" xfId="55" applyFont="1"/>
    <xf numFmtId="0" fontId="36" fillId="0" borderId="0" xfId="55" applyFont="1" applyAlignment="1">
      <alignment horizontal="center" vertical="center" wrapText="1"/>
    </xf>
    <xf numFmtId="0" fontId="1" fillId="24" borderId="0" xfId="55" applyFont="1" applyFill="1" applyBorder="1"/>
    <xf numFmtId="0" fontId="45" fillId="0" borderId="0" xfId="55" applyFont="1" applyBorder="1" applyAlignment="1">
      <alignment horizontal="right" vertical="center" wrapText="1"/>
    </xf>
    <xf numFmtId="0" fontId="44" fillId="0" borderId="0" xfId="55" applyFont="1" applyBorder="1" applyAlignment="1">
      <alignment horizontal="center" vertical="center" wrapText="1"/>
    </xf>
    <xf numFmtId="0" fontId="71" fillId="0" borderId="11" xfId="55" applyFont="1" applyBorder="1" applyAlignment="1">
      <alignment horizontal="right"/>
    </xf>
    <xf numFmtId="0" fontId="52" fillId="0" borderId="11" xfId="55" applyFont="1" applyBorder="1" applyAlignment="1">
      <alignment horizontal="center" wrapText="1"/>
    </xf>
    <xf numFmtId="0" fontId="40" fillId="0" borderId="11" xfId="55" applyFont="1" applyBorder="1" applyAlignment="1">
      <alignment horizontal="center" wrapText="1"/>
    </xf>
    <xf numFmtId="0" fontId="46" fillId="0" borderId="11" xfId="55" applyFont="1" applyBorder="1" applyAlignment="1">
      <alignment horizontal="right"/>
    </xf>
    <xf numFmtId="49" fontId="52" fillId="0" borderId="11" xfId="55" applyNumberFormat="1" applyFont="1" applyBorder="1" applyAlignment="1">
      <alignment horizontal="center" wrapText="1"/>
    </xf>
    <xf numFmtId="0" fontId="52" fillId="0" borderId="11" xfId="55" applyFont="1" applyBorder="1" applyAlignment="1">
      <alignment wrapText="1"/>
    </xf>
    <xf numFmtId="49" fontId="52" fillId="24" borderId="11" xfId="55" applyNumberFormat="1" applyFont="1" applyFill="1" applyBorder="1" applyAlignment="1">
      <alignment horizontal="center" wrapText="1"/>
    </xf>
    <xf numFmtId="49" fontId="7" fillId="24" borderId="11" xfId="55" applyNumberFormat="1" applyFont="1" applyFill="1" applyBorder="1" applyAlignment="1">
      <alignment horizontal="center" wrapText="1"/>
    </xf>
    <xf numFmtId="0" fontId="49" fillId="0" borderId="11" xfId="55" applyFont="1" applyBorder="1" applyAlignment="1">
      <alignment horizontal="right"/>
    </xf>
    <xf numFmtId="0" fontId="48" fillId="0" borderId="11" xfId="55" applyFont="1" applyBorder="1" applyAlignment="1">
      <alignment horizontal="right"/>
    </xf>
    <xf numFmtId="0" fontId="48" fillId="0" borderId="11" xfId="55" applyFont="1" applyBorder="1" applyAlignment="1">
      <alignment horizontal="right" wrapText="1"/>
    </xf>
    <xf numFmtId="0" fontId="47" fillId="0" borderId="11" xfId="55" applyFont="1" applyBorder="1" applyAlignment="1">
      <alignment vertical="center" wrapText="1"/>
    </xf>
    <xf numFmtId="0" fontId="3" fillId="0" borderId="11" xfId="55" applyFont="1" applyBorder="1" applyAlignment="1">
      <alignment horizontal="right"/>
    </xf>
    <xf numFmtId="0" fontId="1" fillId="0" borderId="11" xfId="55" applyFont="1" applyBorder="1"/>
    <xf numFmtId="0" fontId="41" fillId="0" borderId="0" xfId="55" applyFont="1" applyBorder="1" applyAlignment="1">
      <alignment horizontal="right"/>
    </xf>
    <xf numFmtId="0" fontId="1" fillId="0" borderId="0" xfId="55" applyFont="1" applyBorder="1"/>
    <xf numFmtId="2" fontId="41" fillId="0" borderId="0" xfId="55" applyNumberFormat="1" applyFont="1" applyBorder="1" applyAlignment="1">
      <alignment horizontal="right"/>
    </xf>
    <xf numFmtId="2" fontId="1" fillId="0" borderId="0" xfId="55" applyNumberFormat="1" applyFont="1" applyBorder="1"/>
    <xf numFmtId="2" fontId="1" fillId="0" borderId="0" xfId="55" applyNumberFormat="1" applyFont="1"/>
    <xf numFmtId="0" fontId="43" fillId="0" borderId="12" xfId="55" applyFont="1" applyBorder="1" applyAlignment="1">
      <alignment horizontal="center"/>
    </xf>
    <xf numFmtId="0" fontId="40" fillId="0" borderId="0" xfId="0" applyNumberFormat="1" applyFont="1" applyFill="1" applyAlignment="1" applyProtection="1"/>
    <xf numFmtId="0" fontId="40" fillId="0" borderId="0" xfId="0" applyFont="1" applyFill="1"/>
    <xf numFmtId="0" fontId="40" fillId="0" borderId="0" xfId="0" applyFont="1"/>
    <xf numFmtId="192" fontId="81" fillId="0" borderId="11" xfId="0" applyNumberFormat="1" applyFont="1" applyBorder="1" applyAlignment="1">
      <alignment horizontal="right" vertical="center" wrapText="1"/>
    </xf>
    <xf numFmtId="0" fontId="7" fillId="0" borderId="0" xfId="0" applyNumberFormat="1" applyFont="1" applyFill="1" applyAlignment="1" applyProtection="1"/>
    <xf numFmtId="0" fontId="7" fillId="0" borderId="0" xfId="0" applyFont="1"/>
    <xf numFmtId="0" fontId="7" fillId="0" borderId="0" xfId="0" applyFont="1" applyFill="1"/>
    <xf numFmtId="0" fontId="27" fillId="0" borderId="0" xfId="0" applyFont="1"/>
    <xf numFmtId="0" fontId="27" fillId="0" borderId="0" xfId="0" applyNumberFormat="1" applyFont="1" applyFill="1" applyAlignment="1" applyProtection="1"/>
    <xf numFmtId="0" fontId="27" fillId="0" borderId="0" xfId="0" applyFont="1" applyFill="1"/>
    <xf numFmtId="2" fontId="89" fillId="0" borderId="0" xfId="55" applyNumberFormat="1" applyFont="1" applyBorder="1" applyAlignment="1">
      <alignment horizontal="right"/>
    </xf>
    <xf numFmtId="2" fontId="27" fillId="0" borderId="0" xfId="55" applyNumberFormat="1" applyFont="1" applyBorder="1"/>
    <xf numFmtId="0" fontId="27" fillId="0" borderId="0" xfId="55" applyFont="1"/>
    <xf numFmtId="0" fontId="27" fillId="0" borderId="0" xfId="55" applyNumberFormat="1" applyFont="1" applyFill="1" applyAlignment="1" applyProtection="1"/>
    <xf numFmtId="0" fontId="27" fillId="24" borderId="0" xfId="55" applyFont="1" applyFill="1"/>
    <xf numFmtId="2" fontId="27" fillId="0" borderId="0" xfId="55" applyNumberFormat="1" applyFont="1"/>
    <xf numFmtId="0" fontId="27" fillId="0" borderId="0" xfId="55" applyFont="1" applyFill="1"/>
    <xf numFmtId="0" fontId="83" fillId="0" borderId="11" xfId="49" applyNumberFormat="1" applyFont="1" applyBorder="1" applyAlignment="1">
      <alignment horizontal="center" vertical="top" wrapText="1"/>
    </xf>
    <xf numFmtId="0" fontId="3" fillId="0" borderId="0" xfId="0" applyNumberFormat="1" applyFont="1" applyFill="1" applyAlignment="1" applyProtection="1"/>
    <xf numFmtId="0" fontId="27" fillId="0" borderId="11" xfId="0" applyFont="1" applyBorder="1" applyAlignment="1">
      <alignment vertical="center" wrapText="1"/>
    </xf>
    <xf numFmtId="0" fontId="3" fillId="0" borderId="0" xfId="0" applyFont="1" applyFill="1"/>
    <xf numFmtId="0" fontId="52" fillId="0" borderId="11" xfId="0" applyFont="1" applyBorder="1" applyAlignment="1">
      <alignment horizontal="left" vertical="center"/>
    </xf>
    <xf numFmtId="0" fontId="3" fillId="0" borderId="0" xfId="0" applyFont="1"/>
    <xf numFmtId="0" fontId="35" fillId="0" borderId="11" xfId="0" applyFont="1" applyBorder="1" applyAlignment="1">
      <alignment vertical="center" wrapText="1"/>
    </xf>
    <xf numFmtId="0" fontId="52" fillId="0" borderId="11" xfId="0" applyNumberFormat="1" applyFont="1" applyBorder="1" applyAlignment="1">
      <alignment vertical="center" wrapText="1"/>
    </xf>
    <xf numFmtId="192" fontId="83" fillId="0" borderId="11" xfId="49" applyNumberFormat="1" applyFont="1" applyBorder="1" applyAlignment="1">
      <alignment horizontal="left" vertical="center" wrapText="1"/>
    </xf>
    <xf numFmtId="192" fontId="61" fillId="0" borderId="11" xfId="49" applyNumberFormat="1" applyFont="1" applyBorder="1" applyAlignment="1">
      <alignment vertical="top" wrapText="1"/>
    </xf>
    <xf numFmtId="0" fontId="7" fillId="0" borderId="11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35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justify" vertical="center"/>
    </xf>
    <xf numFmtId="192" fontId="86" fillId="0" borderId="11" xfId="49" applyNumberFormat="1" applyFont="1" applyBorder="1" applyAlignment="1">
      <alignment horizontal="right" vertical="center"/>
    </xf>
    <xf numFmtId="49" fontId="27" fillId="0" borderId="11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192" fontId="87" fillId="0" borderId="13" xfId="49" applyNumberFormat="1" applyFont="1" applyBorder="1" applyAlignment="1">
      <alignment horizontal="left" vertical="top" wrapText="1"/>
    </xf>
    <xf numFmtId="192" fontId="87" fillId="0" borderId="11" xfId="49" applyNumberFormat="1" applyFont="1" applyBorder="1" applyAlignment="1">
      <alignment horizontal="left" vertical="top" wrapText="1"/>
    </xf>
    <xf numFmtId="192" fontId="87" fillId="0" borderId="14" xfId="49" applyNumberFormat="1" applyFont="1" applyBorder="1" applyAlignment="1">
      <alignment wrapText="1"/>
    </xf>
    <xf numFmtId="49" fontId="27" fillId="0" borderId="11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 wrapText="1"/>
    </xf>
    <xf numFmtId="49" fontId="7" fillId="24" borderId="11" xfId="0" applyNumberFormat="1" applyFont="1" applyFill="1" applyBorder="1" applyAlignment="1">
      <alignment horizontal="center" wrapText="1"/>
    </xf>
    <xf numFmtId="0" fontId="47" fillId="0" borderId="11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/>
    </xf>
    <xf numFmtId="0" fontId="38" fillId="0" borderId="11" xfId="20" applyFont="1" applyBorder="1" applyAlignment="1">
      <alignment horizontal="center" vertical="center" wrapText="1"/>
    </xf>
    <xf numFmtId="0" fontId="38" fillId="0" borderId="13" xfId="20" applyFont="1" applyBorder="1" applyAlignment="1">
      <alignment horizontal="center" vertical="center"/>
    </xf>
    <xf numFmtId="49" fontId="52" fillId="24" borderId="11" xfId="0" applyNumberFormat="1" applyFont="1" applyFill="1" applyBorder="1" applyAlignment="1">
      <alignment horizontal="center" vertical="center" wrapText="1"/>
    </xf>
    <xf numFmtId="49" fontId="7" fillId="24" borderId="1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0" fillId="0" borderId="11" xfId="0" applyFont="1" applyBorder="1" applyAlignment="1">
      <alignment horizontal="center" vertical="center"/>
    </xf>
    <xf numFmtId="0" fontId="71" fillId="0" borderId="0" xfId="0" applyFont="1" applyBorder="1" applyAlignment="1">
      <alignment horizontal="right"/>
    </xf>
    <xf numFmtId="0" fontId="90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1" fillId="0" borderId="0" xfId="0" applyFont="1"/>
    <xf numFmtId="0" fontId="35" fillId="0" borderId="6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0" fillId="0" borderId="13" xfId="0" applyFont="1" applyBorder="1"/>
    <xf numFmtId="0" fontId="0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0" borderId="17" xfId="0" applyFont="1" applyBorder="1"/>
    <xf numFmtId="0" fontId="0" fillId="0" borderId="17" xfId="0" applyFont="1" applyBorder="1" applyAlignment="1">
      <alignment horizontal="center" vertical="center"/>
    </xf>
    <xf numFmtId="0" fontId="35" fillId="0" borderId="17" xfId="0" applyFont="1" applyBorder="1" applyAlignment="1">
      <alignment vertical="center"/>
    </xf>
    <xf numFmtId="0" fontId="35" fillId="0" borderId="11" xfId="0" applyFont="1" applyBorder="1" applyAlignment="1">
      <alignment vertical="center"/>
    </xf>
    <xf numFmtId="0" fontId="38" fillId="0" borderId="0" xfId="0" applyFont="1"/>
    <xf numFmtId="0" fontId="1" fillId="0" borderId="11" xfId="0" applyFont="1" applyFill="1" applyBorder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6" fillId="0" borderId="16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66" fillId="0" borderId="11" xfId="0" applyNumberFormat="1" applyFont="1" applyFill="1" applyBorder="1" applyAlignment="1" applyProtection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" fillId="28" borderId="0" xfId="0" applyNumberFormat="1" applyFont="1" applyFill="1" applyAlignment="1" applyProtection="1"/>
    <xf numFmtId="49" fontId="7" fillId="28" borderId="11" xfId="0" applyNumberFormat="1" applyFont="1" applyFill="1" applyBorder="1" applyAlignment="1">
      <alignment horizontal="center" vertical="center" wrapText="1"/>
    </xf>
    <xf numFmtId="0" fontId="7" fillId="28" borderId="11" xfId="0" applyFont="1" applyFill="1" applyBorder="1" applyAlignment="1">
      <alignment vertical="center" wrapText="1"/>
    </xf>
    <xf numFmtId="192" fontId="81" fillId="28" borderId="11" xfId="49" applyNumberFormat="1" applyFont="1" applyFill="1" applyBorder="1" applyAlignment="1">
      <alignment horizontal="right" vertical="center"/>
    </xf>
    <xf numFmtId="0" fontId="3" fillId="28" borderId="0" xfId="0" applyFont="1" applyFill="1"/>
    <xf numFmtId="0" fontId="1" fillId="28" borderId="0" xfId="0" applyNumberFormat="1" applyFont="1" applyFill="1" applyAlignment="1" applyProtection="1"/>
    <xf numFmtId="49" fontId="52" fillId="28" borderId="11" xfId="0" applyNumberFormat="1" applyFont="1" applyFill="1" applyBorder="1" applyAlignment="1">
      <alignment horizontal="center" vertical="center" wrapText="1"/>
    </xf>
    <xf numFmtId="0" fontId="35" fillId="28" borderId="11" xfId="0" applyFont="1" applyFill="1" applyBorder="1" applyAlignment="1">
      <alignment vertical="center" wrapText="1"/>
    </xf>
    <xf numFmtId="192" fontId="83" fillId="28" borderId="11" xfId="49" applyNumberFormat="1" applyFont="1" applyFill="1" applyBorder="1" applyAlignment="1">
      <alignment horizontal="right" vertical="center"/>
    </xf>
    <xf numFmtId="0" fontId="1" fillId="28" borderId="0" xfId="0" applyFont="1" applyFill="1"/>
    <xf numFmtId="0" fontId="27" fillId="28" borderId="0" xfId="0" applyNumberFormat="1" applyFont="1" applyFill="1" applyAlignment="1" applyProtection="1"/>
    <xf numFmtId="49" fontId="27" fillId="28" borderId="11" xfId="0" applyNumberFormat="1" applyFont="1" applyFill="1" applyBorder="1" applyAlignment="1">
      <alignment horizontal="center" vertical="center" wrapText="1"/>
    </xf>
    <xf numFmtId="0" fontId="27" fillId="28" borderId="11" xfId="0" applyFont="1" applyFill="1" applyBorder="1" applyAlignment="1">
      <alignment vertical="center" wrapText="1"/>
    </xf>
    <xf numFmtId="192" fontId="86" fillId="28" borderId="11" xfId="49" applyNumberFormat="1" applyFont="1" applyFill="1" applyBorder="1" applyAlignment="1">
      <alignment horizontal="right" vertical="center"/>
    </xf>
    <xf numFmtId="0" fontId="27" fillId="28" borderId="0" xfId="0" applyFont="1" applyFill="1"/>
    <xf numFmtId="0" fontId="52" fillId="28" borderId="11" xfId="0" applyFont="1" applyFill="1" applyBorder="1" applyAlignment="1">
      <alignment vertical="center" wrapText="1"/>
    </xf>
    <xf numFmtId="0" fontId="7" fillId="28" borderId="11" xfId="0" applyFont="1" applyFill="1" applyBorder="1" applyAlignment="1">
      <alignment horizontal="center" vertical="center" wrapText="1"/>
    </xf>
    <xf numFmtId="0" fontId="52" fillId="28" borderId="11" xfId="0" applyFont="1" applyFill="1" applyBorder="1" applyAlignment="1">
      <alignment horizontal="center" vertical="center" wrapText="1"/>
    </xf>
    <xf numFmtId="0" fontId="7" fillId="28" borderId="11" xfId="0" applyFont="1" applyFill="1" applyBorder="1" applyAlignment="1">
      <alignment vertical="center"/>
    </xf>
    <xf numFmtId="0" fontId="27" fillId="28" borderId="11" xfId="0" applyFont="1" applyFill="1" applyBorder="1" applyAlignment="1">
      <alignment horizontal="center" vertical="center" wrapText="1"/>
    </xf>
    <xf numFmtId="0" fontId="35" fillId="28" borderId="11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top" wrapText="1"/>
    </xf>
    <xf numFmtId="0" fontId="35" fillId="0" borderId="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0" fontId="35" fillId="0" borderId="0" xfId="0" applyFont="1" applyBorder="1" applyAlignment="1">
      <alignment horizontal="center" vertical="top" wrapText="1"/>
    </xf>
    <xf numFmtId="0" fontId="2" fillId="0" borderId="0" xfId="0" applyFont="1" applyAlignment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Alignment="1" applyProtection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35" fillId="0" borderId="1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center" wrapText="1"/>
    </xf>
    <xf numFmtId="0" fontId="1" fillId="0" borderId="60" xfId="0" applyFont="1" applyBorder="1" applyAlignment="1">
      <alignment horizontal="center" vertical="top" wrapText="1"/>
    </xf>
    <xf numFmtId="3" fontId="81" fillId="0" borderId="16" xfId="49" applyNumberFormat="1" applyFont="1" applyBorder="1" applyAlignment="1">
      <alignment horizontal="right" vertical="center"/>
    </xf>
    <xf numFmtId="3" fontId="81" fillId="0" borderId="15" xfId="0" applyNumberFormat="1" applyFont="1" applyBorder="1" applyAlignment="1">
      <alignment horizontal="right" vertical="center"/>
    </xf>
    <xf numFmtId="3" fontId="81" fillId="0" borderId="15" xfId="49" applyNumberFormat="1" applyFont="1" applyBorder="1" applyAlignment="1">
      <alignment horizontal="right" vertical="center"/>
    </xf>
    <xf numFmtId="192" fontId="35" fillId="0" borderId="13" xfId="0" applyNumberFormat="1" applyFont="1" applyFill="1" applyBorder="1" applyAlignment="1" applyProtection="1">
      <alignment horizontal="left" vertical="top"/>
    </xf>
    <xf numFmtId="0" fontId="90" fillId="0" borderId="10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center" vertical="center" wrapText="1"/>
    </xf>
    <xf numFmtId="0" fontId="52" fillId="0" borderId="13" xfId="0" applyFont="1" applyBorder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49" fontId="52" fillId="24" borderId="17" xfId="0" applyNumberFormat="1" applyFont="1" applyFill="1" applyBorder="1" applyAlignment="1">
      <alignment horizontal="center" wrapText="1"/>
    </xf>
    <xf numFmtId="49" fontId="52" fillId="24" borderId="17" xfId="0" applyNumberFormat="1" applyFont="1" applyFill="1" applyBorder="1" applyAlignment="1">
      <alignment horizontal="center" vertical="center" wrapText="1"/>
    </xf>
    <xf numFmtId="0" fontId="84" fillId="0" borderId="11" xfId="0" applyFont="1" applyBorder="1" applyAlignment="1">
      <alignment vertical="center" wrapText="1"/>
    </xf>
    <xf numFmtId="0" fontId="35" fillId="0" borderId="16" xfId="0" applyFont="1" applyBorder="1" applyAlignment="1">
      <alignment horizontal="center" vertical="top" wrapText="1"/>
    </xf>
    <xf numFmtId="192" fontId="81" fillId="0" borderId="16" xfId="49" applyNumberFormat="1" applyFont="1" applyBorder="1" applyAlignment="1">
      <alignment horizontal="right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35" fillId="0" borderId="20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5" fillId="0" borderId="22" xfId="0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0" fontId="52" fillId="0" borderId="13" xfId="0" applyFont="1" applyBorder="1" applyAlignment="1">
      <alignment horizontal="center" wrapText="1"/>
    </xf>
    <xf numFmtId="0" fontId="52" fillId="0" borderId="13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/>
    <xf numFmtId="0" fontId="35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13" xfId="0" applyFont="1" applyBorder="1"/>
    <xf numFmtId="0" fontId="7" fillId="0" borderId="11" xfId="0" applyNumberFormat="1" applyFont="1" applyFill="1" applyBorder="1" applyAlignment="1" applyProtection="1">
      <alignment vertical="center" wrapText="1"/>
    </xf>
    <xf numFmtId="192" fontId="8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192" fontId="81" fillId="0" borderId="11" xfId="49" applyNumberFormat="1" applyFont="1" applyFill="1" applyBorder="1" applyAlignment="1">
      <alignment horizontal="right" vertical="center"/>
    </xf>
    <xf numFmtId="49" fontId="52" fillId="0" borderId="1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vertical="center" wrapText="1"/>
    </xf>
    <xf numFmtId="192" fontId="83" fillId="0" borderId="11" xfId="49" applyNumberFormat="1" applyFont="1" applyFill="1" applyBorder="1" applyAlignment="1">
      <alignment horizontal="right" vertical="center"/>
    </xf>
    <xf numFmtId="49" fontId="27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vertical="center" wrapText="1"/>
    </xf>
    <xf numFmtId="192" fontId="86" fillId="0" borderId="11" xfId="49" applyNumberFormat="1" applyFont="1" applyFill="1" applyBorder="1" applyAlignment="1">
      <alignment horizontal="right" vertical="center"/>
    </xf>
    <xf numFmtId="0" fontId="52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left" vertical="center" wrapText="1"/>
    </xf>
    <xf numFmtId="192" fontId="87" fillId="0" borderId="13" xfId="49" applyNumberFormat="1" applyFont="1" applyFill="1" applyBorder="1" applyAlignment="1">
      <alignment horizontal="center" vertical="top"/>
    </xf>
    <xf numFmtId="192" fontId="87" fillId="0" borderId="13" xfId="49" applyNumberFormat="1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vertical="center" wrapText="1"/>
    </xf>
    <xf numFmtId="2" fontId="92" fillId="0" borderId="0" xfId="0" applyNumberFormat="1" applyFont="1" applyBorder="1" applyAlignment="1">
      <alignment horizontal="right"/>
    </xf>
    <xf numFmtId="2" fontId="1" fillId="0" borderId="0" xfId="0" applyNumberFormat="1" applyFont="1" applyBorder="1"/>
    <xf numFmtId="0" fontId="1" fillId="24" borderId="0" xfId="0" applyFont="1" applyFill="1"/>
    <xf numFmtId="2" fontId="1" fillId="0" borderId="0" xfId="0" applyNumberFormat="1" applyFont="1"/>
    <xf numFmtId="3" fontId="52" fillId="24" borderId="11" xfId="0" applyNumberFormat="1" applyFont="1" applyFill="1" applyBorder="1" applyAlignment="1">
      <alignment horizontal="center" vertical="center" wrapText="1"/>
    </xf>
    <xf numFmtId="3" fontId="37" fillId="24" borderId="11" xfId="0" applyNumberFormat="1" applyFont="1" applyFill="1" applyBorder="1" applyAlignment="1">
      <alignment horizontal="center" vertical="center" wrapText="1"/>
    </xf>
    <xf numFmtId="3" fontId="7" fillId="24" borderId="11" xfId="0" applyNumberFormat="1" applyFont="1" applyFill="1" applyBorder="1" applyAlignment="1">
      <alignment horizontal="center" vertical="center" wrapText="1"/>
    </xf>
    <xf numFmtId="3" fontId="52" fillId="0" borderId="13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92" fontId="52" fillId="0" borderId="11" xfId="0" applyNumberFormat="1" applyFont="1" applyFill="1" applyBorder="1" applyAlignment="1">
      <alignment horizontal="right" vertical="center"/>
    </xf>
    <xf numFmtId="192" fontId="1" fillId="0" borderId="11" xfId="0" applyNumberFormat="1" applyFont="1" applyFill="1" applyBorder="1"/>
    <xf numFmtId="192" fontId="1" fillId="0" borderId="0" xfId="0" applyNumberFormat="1" applyFont="1" applyFill="1"/>
    <xf numFmtId="192" fontId="27" fillId="0" borderId="11" xfId="49" applyNumberFormat="1" applyFont="1" applyBorder="1" applyAlignment="1">
      <alignment horizontal="center" vertical="center"/>
    </xf>
    <xf numFmtId="192" fontId="27" fillId="0" borderId="11" xfId="49" applyNumberFormat="1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top" wrapText="1"/>
    </xf>
    <xf numFmtId="192" fontId="35" fillId="0" borderId="11" xfId="49" applyNumberFormat="1" applyFont="1" applyBorder="1" applyAlignment="1">
      <alignment horizontal="center" vertical="center"/>
    </xf>
    <xf numFmtId="49" fontId="95" fillId="0" borderId="11" xfId="0" applyNumberFormat="1" applyFont="1" applyFill="1" applyBorder="1" applyAlignment="1" applyProtection="1">
      <alignment vertical="center" wrapText="1"/>
    </xf>
    <xf numFmtId="0" fontId="95" fillId="0" borderId="11" xfId="0" applyNumberFormat="1" applyFont="1" applyFill="1" applyBorder="1" applyAlignment="1" applyProtection="1">
      <alignment vertical="center" wrapText="1"/>
    </xf>
    <xf numFmtId="49" fontId="84" fillId="0" borderId="16" xfId="0" applyNumberFormat="1" applyFont="1" applyFill="1" applyBorder="1" applyAlignment="1" applyProtection="1">
      <alignment horizontal="center" vertical="center" wrapText="1"/>
    </xf>
    <xf numFmtId="192" fontId="84" fillId="0" borderId="11" xfId="0" applyNumberFormat="1" applyFont="1" applyFill="1" applyBorder="1" applyAlignment="1" applyProtection="1">
      <alignment horizontal="right" vertical="center" wrapText="1"/>
    </xf>
    <xf numFmtId="192" fontId="96" fillId="0" borderId="11" xfId="49" applyNumberFormat="1" applyFont="1" applyBorder="1" applyAlignment="1">
      <alignment horizontal="right" vertical="center"/>
    </xf>
    <xf numFmtId="49" fontId="84" fillId="0" borderId="1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wrapText="1"/>
    </xf>
    <xf numFmtId="0" fontId="52" fillId="0" borderId="11" xfId="0" applyFont="1" applyBorder="1" applyAlignment="1">
      <alignment horizontal="center" wrapText="1"/>
    </xf>
    <xf numFmtId="49" fontId="52" fillId="0" borderId="11" xfId="0" applyNumberFormat="1" applyFont="1" applyBorder="1" applyAlignment="1">
      <alignment horizontal="center" wrapText="1"/>
    </xf>
    <xf numFmtId="192" fontId="83" fillId="0" borderId="11" xfId="0" applyNumberFormat="1" applyFont="1" applyBorder="1" applyAlignment="1">
      <alignment horizontal="right"/>
    </xf>
    <xf numFmtId="192" fontId="81" fillId="0" borderId="11" xfId="0" applyNumberFormat="1" applyFont="1" applyBorder="1" applyAlignment="1">
      <alignment horizontal="right"/>
    </xf>
    <xf numFmtId="0" fontId="7" fillId="0" borderId="11" xfId="0" applyFont="1" applyBorder="1" applyAlignment="1">
      <alignment horizontal="justify" wrapText="1"/>
    </xf>
    <xf numFmtId="192" fontId="52" fillId="0" borderId="16" xfId="0" applyNumberFormat="1" applyFont="1" applyFill="1" applyBorder="1" applyAlignment="1" applyProtection="1">
      <alignment horizontal="right"/>
    </xf>
    <xf numFmtId="0" fontId="52" fillId="0" borderId="11" xfId="0" applyNumberFormat="1" applyFont="1" applyFill="1" applyBorder="1" applyAlignment="1" applyProtection="1">
      <alignment horizontal="right"/>
    </xf>
    <xf numFmtId="0" fontId="30" fillId="0" borderId="0" xfId="54" applyProtection="1">
      <protection hidden="1"/>
    </xf>
    <xf numFmtId="0" fontId="30" fillId="0" borderId="0" xfId="54" applyProtection="1">
      <protection locked="0"/>
    </xf>
    <xf numFmtId="0" fontId="100" fillId="0" borderId="0" xfId="54" applyFont="1" applyAlignment="1" applyProtection="1">
      <alignment horizontal="center"/>
      <protection locked="0"/>
    </xf>
    <xf numFmtId="0" fontId="101" fillId="0" borderId="0" xfId="54" applyFont="1" applyAlignment="1" applyProtection="1">
      <alignment horizontal="center"/>
      <protection locked="0"/>
    </xf>
    <xf numFmtId="0" fontId="102" fillId="0" borderId="23" xfId="54" applyFont="1" applyBorder="1" applyAlignment="1" applyProtection="1">
      <alignment horizontal="right"/>
      <protection hidden="1"/>
    </xf>
    <xf numFmtId="0" fontId="30" fillId="0" borderId="24" xfId="54" applyBorder="1" applyAlignment="1" applyProtection="1">
      <alignment horizontal="center" vertical="center" wrapText="1"/>
      <protection hidden="1"/>
    </xf>
    <xf numFmtId="0" fontId="30" fillId="29" borderId="25" xfId="54" applyFill="1" applyBorder="1" applyAlignment="1" applyProtection="1">
      <alignment horizontal="center" vertical="center" wrapText="1"/>
      <protection hidden="1"/>
    </xf>
    <xf numFmtId="0" fontId="34" fillId="0" borderId="24" xfId="54" applyFont="1" applyBorder="1" applyAlignment="1" applyProtection="1">
      <alignment vertical="center"/>
      <protection hidden="1"/>
    </xf>
    <xf numFmtId="0" fontId="103" fillId="0" borderId="0" xfId="54" applyFont="1" applyProtection="1">
      <protection hidden="1"/>
    </xf>
    <xf numFmtId="0" fontId="103" fillId="0" borderId="26" xfId="54" applyFont="1" applyBorder="1" applyAlignment="1" applyProtection="1">
      <alignment vertical="center"/>
      <protection hidden="1"/>
    </xf>
    <xf numFmtId="0" fontId="103" fillId="0" borderId="7" xfId="54" applyFont="1" applyBorder="1" applyAlignment="1" applyProtection="1">
      <alignment vertical="center"/>
      <protection hidden="1"/>
    </xf>
    <xf numFmtId="0" fontId="103" fillId="0" borderId="10" xfId="54" applyFont="1" applyBorder="1" applyAlignment="1" applyProtection="1">
      <alignment vertical="center" wrapText="1"/>
      <protection hidden="1"/>
    </xf>
    <xf numFmtId="211" fontId="103" fillId="25" borderId="27" xfId="54" applyNumberFormat="1" applyFont="1" applyFill="1" applyBorder="1" applyAlignment="1" applyProtection="1">
      <alignment vertical="center"/>
      <protection hidden="1"/>
    </xf>
    <xf numFmtId="211" fontId="103" fillId="0" borderId="27" xfId="54" applyNumberFormat="1" applyFont="1" applyBorder="1" applyAlignment="1" applyProtection="1">
      <alignment vertical="center"/>
      <protection hidden="1"/>
    </xf>
    <xf numFmtId="211" fontId="103" fillId="0" borderId="26" xfId="54" applyNumberFormat="1" applyFont="1" applyBorder="1" applyAlignment="1" applyProtection="1">
      <alignment vertical="center"/>
      <protection hidden="1"/>
    </xf>
    <xf numFmtId="211" fontId="103" fillId="0" borderId="28" xfId="54" applyNumberFormat="1" applyFont="1" applyBorder="1" applyAlignment="1" applyProtection="1">
      <alignment vertical="center"/>
      <protection hidden="1"/>
    </xf>
    <xf numFmtId="1" fontId="103" fillId="26" borderId="0" xfId="54" applyNumberFormat="1" applyFont="1" applyFill="1" applyBorder="1" applyAlignment="1" applyProtection="1">
      <alignment vertical="center"/>
      <protection hidden="1"/>
    </xf>
    <xf numFmtId="0" fontId="30" fillId="26" borderId="0" xfId="54" applyFill="1" applyProtection="1">
      <protection hidden="1"/>
    </xf>
    <xf numFmtId="0" fontId="30" fillId="0" borderId="0" xfId="54" applyFill="1" applyProtection="1">
      <protection hidden="1"/>
    </xf>
    <xf numFmtId="0" fontId="30" fillId="0" borderId="29" xfId="54" applyBorder="1" applyAlignment="1" applyProtection="1">
      <alignment vertical="center"/>
      <protection hidden="1"/>
    </xf>
    <xf numFmtId="0" fontId="30" fillId="0" borderId="21" xfId="54" applyBorder="1" applyAlignment="1" applyProtection="1">
      <alignment vertical="center"/>
      <protection hidden="1"/>
    </xf>
    <xf numFmtId="0" fontId="30" fillId="0" borderId="13" xfId="54" applyBorder="1" applyAlignment="1" applyProtection="1">
      <alignment vertical="center" wrapText="1"/>
      <protection hidden="1"/>
    </xf>
    <xf numFmtId="211" fontId="30" fillId="25" borderId="30" xfId="54" applyNumberFormat="1" applyFill="1" applyBorder="1" applyAlignment="1" applyProtection="1">
      <alignment vertical="center"/>
      <protection hidden="1"/>
    </xf>
    <xf numFmtId="211" fontId="30" fillId="0" borderId="30" xfId="54" applyNumberFormat="1" applyBorder="1" applyAlignment="1" applyProtection="1">
      <alignment vertical="center"/>
      <protection hidden="1"/>
    </xf>
    <xf numFmtId="211" fontId="30" fillId="0" borderId="29" xfId="54" applyNumberFormat="1" applyBorder="1" applyAlignment="1" applyProtection="1">
      <alignment vertical="center"/>
      <protection hidden="1"/>
    </xf>
    <xf numFmtId="211" fontId="30" fillId="0" borderId="31" xfId="54" applyNumberFormat="1" applyBorder="1" applyAlignment="1" applyProtection="1">
      <alignment vertical="center"/>
      <protection locked="0"/>
    </xf>
    <xf numFmtId="1" fontId="30" fillId="0" borderId="0" xfId="54" applyNumberFormat="1" applyFont="1" applyBorder="1" applyAlignment="1" applyProtection="1">
      <alignment vertical="center"/>
      <protection hidden="1"/>
    </xf>
    <xf numFmtId="0" fontId="30" fillId="27" borderId="0" xfId="54" applyFill="1" applyProtection="1">
      <protection hidden="1"/>
    </xf>
    <xf numFmtId="0" fontId="103" fillId="0" borderId="32" xfId="54" applyFont="1" applyBorder="1" applyAlignment="1" applyProtection="1">
      <alignment vertical="center"/>
      <protection hidden="1"/>
    </xf>
    <xf numFmtId="1" fontId="103" fillId="0" borderId="0" xfId="54" applyNumberFormat="1" applyFont="1" applyBorder="1" applyAlignment="1" applyProtection="1">
      <alignment vertical="center"/>
      <protection hidden="1"/>
    </xf>
    <xf numFmtId="0" fontId="30" fillId="0" borderId="32" xfId="54" applyBorder="1" applyAlignment="1" applyProtection="1">
      <alignment vertical="center"/>
      <protection hidden="1"/>
    </xf>
    <xf numFmtId="0" fontId="103" fillId="0" borderId="29" xfId="54" applyFont="1" applyBorder="1" applyAlignment="1" applyProtection="1">
      <alignment vertical="center"/>
      <protection hidden="1"/>
    </xf>
    <xf numFmtId="0" fontId="103" fillId="0" borderId="21" xfId="54" applyFont="1" applyBorder="1" applyAlignment="1" applyProtection="1">
      <alignment vertical="center"/>
      <protection hidden="1"/>
    </xf>
    <xf numFmtId="0" fontId="103" fillId="0" borderId="13" xfId="54" applyFont="1" applyBorder="1" applyAlignment="1" applyProtection="1">
      <alignment vertical="center" wrapText="1"/>
      <protection hidden="1"/>
    </xf>
    <xf numFmtId="211" fontId="103" fillId="25" borderId="30" xfId="54" applyNumberFormat="1" applyFont="1" applyFill="1" applyBorder="1" applyAlignment="1" applyProtection="1">
      <alignment vertical="center"/>
      <protection hidden="1"/>
    </xf>
    <xf numFmtId="211" fontId="103" fillId="0" borderId="30" xfId="54" applyNumberFormat="1" applyFont="1" applyBorder="1" applyAlignment="1" applyProtection="1">
      <alignment vertical="center"/>
      <protection hidden="1"/>
    </xf>
    <xf numFmtId="211" fontId="103" fillId="0" borderId="29" xfId="54" applyNumberFormat="1" applyFont="1" applyBorder="1" applyAlignment="1" applyProtection="1">
      <alignment vertical="center"/>
      <protection hidden="1"/>
    </xf>
    <xf numFmtId="211" fontId="103" fillId="0" borderId="31" xfId="54" applyNumberFormat="1" applyFont="1" applyBorder="1" applyAlignment="1" applyProtection="1">
      <alignment vertical="center"/>
      <protection hidden="1"/>
    </xf>
    <xf numFmtId="0" fontId="30" fillId="0" borderId="29" xfId="54" applyBorder="1" applyAlignment="1" applyProtection="1">
      <alignment vertical="center"/>
      <protection locked="0"/>
    </xf>
    <xf numFmtId="0" fontId="30" fillId="0" borderId="21" xfId="54" applyBorder="1" applyAlignment="1" applyProtection="1">
      <alignment vertical="center"/>
      <protection locked="0"/>
    </xf>
    <xf numFmtId="0" fontId="30" fillId="0" borderId="33" xfId="54" applyBorder="1" applyAlignment="1" applyProtection="1">
      <alignment vertical="center"/>
      <protection locked="0"/>
    </xf>
    <xf numFmtId="0" fontId="30" fillId="0" borderId="15" xfId="54" applyBorder="1" applyAlignment="1" applyProtection="1">
      <alignment vertical="center"/>
      <protection locked="0"/>
    </xf>
    <xf numFmtId="0" fontId="30" fillId="0" borderId="8" xfId="54" applyBorder="1" applyAlignment="1" applyProtection="1">
      <alignment vertical="center" wrapText="1"/>
      <protection hidden="1"/>
    </xf>
    <xf numFmtId="211" fontId="30" fillId="25" borderId="34" xfId="54" applyNumberFormat="1" applyFill="1" applyBorder="1" applyAlignment="1" applyProtection="1">
      <alignment vertical="center"/>
      <protection hidden="1"/>
    </xf>
    <xf numFmtId="211" fontId="30" fillId="0" borderId="35" xfId="54" applyNumberFormat="1" applyBorder="1" applyAlignment="1" applyProtection="1">
      <alignment vertical="center"/>
      <protection locked="0"/>
    </xf>
    <xf numFmtId="0" fontId="103" fillId="0" borderId="36" xfId="54" applyFont="1" applyBorder="1" applyAlignment="1" applyProtection="1">
      <alignment vertical="center"/>
      <protection hidden="1"/>
    </xf>
    <xf numFmtId="211" fontId="30" fillId="0" borderId="34" xfId="54" applyNumberFormat="1" applyBorder="1" applyAlignment="1" applyProtection="1">
      <alignment vertical="center"/>
      <protection hidden="1"/>
    </xf>
    <xf numFmtId="211" fontId="30" fillId="0" borderId="33" xfId="54" applyNumberFormat="1" applyBorder="1" applyAlignment="1" applyProtection="1">
      <alignment vertical="center"/>
      <protection hidden="1"/>
    </xf>
    <xf numFmtId="0" fontId="30" fillId="29" borderId="0" xfId="54" applyFill="1" applyProtection="1">
      <protection hidden="1"/>
    </xf>
    <xf numFmtId="0" fontId="34" fillId="0" borderId="0" xfId="54" applyFont="1" applyAlignment="1" applyProtection="1">
      <alignment horizontal="left"/>
      <protection hidden="1"/>
    </xf>
    <xf numFmtId="0" fontId="1" fillId="0" borderId="0" xfId="55"/>
    <xf numFmtId="0" fontId="56" fillId="0" borderId="0" xfId="54" applyFont="1"/>
    <xf numFmtId="0" fontId="1" fillId="0" borderId="0" xfId="54" applyFont="1" applyProtection="1">
      <protection locked="0"/>
    </xf>
    <xf numFmtId="0" fontId="1" fillId="0" borderId="0" xfId="54" applyFont="1" applyProtection="1">
      <protection hidden="1"/>
    </xf>
    <xf numFmtId="0" fontId="1" fillId="0" borderId="0" xfId="54" applyFont="1" applyAlignment="1" applyProtection="1">
      <alignment horizontal="right"/>
      <protection hidden="1"/>
    </xf>
    <xf numFmtId="0" fontId="104" fillId="0" borderId="0" xfId="54" applyFont="1" applyAlignment="1" applyProtection="1">
      <alignment horizontal="right"/>
      <protection hidden="1"/>
    </xf>
    <xf numFmtId="0" fontId="104" fillId="0" borderId="23" xfId="54" applyFont="1" applyBorder="1" applyAlignment="1" applyProtection="1">
      <alignment horizontal="right"/>
      <protection hidden="1"/>
    </xf>
    <xf numFmtId="0" fontId="1" fillId="0" borderId="23" xfId="54" applyFont="1" applyBorder="1" applyAlignment="1" applyProtection="1">
      <alignment horizontal="right"/>
      <protection hidden="1"/>
    </xf>
    <xf numFmtId="0" fontId="1" fillId="0" borderId="24" xfId="54" applyFont="1" applyBorder="1" applyAlignment="1" applyProtection="1">
      <alignment horizontal="center" vertical="center" wrapText="1"/>
      <protection hidden="1"/>
    </xf>
    <xf numFmtId="0" fontId="1" fillId="0" borderId="37" xfId="54" applyFont="1" applyBorder="1" applyAlignment="1" applyProtection="1">
      <alignment horizontal="center" vertical="center" wrapText="1"/>
      <protection hidden="1"/>
    </xf>
    <xf numFmtId="0" fontId="1" fillId="0" borderId="25" xfId="54" applyFont="1" applyBorder="1" applyAlignment="1" applyProtection="1">
      <alignment horizontal="center" vertical="center" wrapText="1"/>
      <protection hidden="1"/>
    </xf>
    <xf numFmtId="0" fontId="1" fillId="0" borderId="38" xfId="54" applyFont="1" applyBorder="1" applyAlignment="1" applyProtection="1">
      <alignment horizontal="center" vertical="center" wrapText="1"/>
      <protection hidden="1"/>
    </xf>
    <xf numFmtId="210" fontId="3" fillId="29" borderId="25" xfId="54" applyNumberFormat="1" applyFont="1" applyFill="1" applyBorder="1" applyAlignment="1" applyProtection="1">
      <alignment vertical="center"/>
      <protection hidden="1"/>
    </xf>
    <xf numFmtId="210" fontId="3" fillId="0" borderId="25" xfId="54" applyNumberFormat="1" applyFont="1" applyBorder="1" applyAlignment="1" applyProtection="1">
      <alignment vertical="center"/>
      <protection hidden="1"/>
    </xf>
    <xf numFmtId="210" fontId="3" fillId="0" borderId="38" xfId="54" applyNumberFormat="1" applyFont="1" applyBorder="1" applyAlignment="1" applyProtection="1">
      <alignment vertical="center"/>
      <protection hidden="1"/>
    </xf>
    <xf numFmtId="210" fontId="3" fillId="0" borderId="37" xfId="54" applyNumberFormat="1" applyFont="1" applyBorder="1" applyAlignment="1" applyProtection="1">
      <alignment vertical="center"/>
      <protection hidden="1"/>
    </xf>
    <xf numFmtId="0" fontId="4" fillId="0" borderId="32" xfId="54" applyFont="1" applyBorder="1" applyAlignment="1" applyProtection="1">
      <alignment vertical="center"/>
      <protection hidden="1"/>
    </xf>
    <xf numFmtId="0" fontId="4" fillId="0" borderId="31" xfId="54" applyFont="1" applyBorder="1" applyAlignment="1" applyProtection="1">
      <alignment vertical="center" wrapText="1"/>
      <protection hidden="1"/>
    </xf>
    <xf numFmtId="210" fontId="4" fillId="29" borderId="30" xfId="54" applyNumberFormat="1" applyFont="1" applyFill="1" applyBorder="1" applyAlignment="1" applyProtection="1">
      <alignment vertical="center"/>
      <protection hidden="1"/>
    </xf>
    <xf numFmtId="210" fontId="4" fillId="0" borderId="30" xfId="54" applyNumberFormat="1" applyFont="1" applyBorder="1" applyAlignment="1" applyProtection="1">
      <alignment vertical="center"/>
      <protection hidden="1"/>
    </xf>
    <xf numFmtId="210" fontId="4" fillId="0" borderId="29" xfId="54" applyNumberFormat="1" applyFont="1" applyBorder="1" applyAlignment="1" applyProtection="1">
      <alignment vertical="center"/>
      <protection hidden="1"/>
    </xf>
    <xf numFmtId="210" fontId="4" fillId="0" borderId="31" xfId="54" applyNumberFormat="1" applyFont="1" applyBorder="1" applyAlignment="1" applyProtection="1">
      <alignment vertical="center"/>
      <protection hidden="1"/>
    </xf>
    <xf numFmtId="0" fontId="1" fillId="0" borderId="32" xfId="54" applyFont="1" applyBorder="1" applyAlignment="1" applyProtection="1">
      <alignment vertical="center"/>
      <protection hidden="1"/>
    </xf>
    <xf numFmtId="210" fontId="1" fillId="29" borderId="30" xfId="54" applyNumberFormat="1" applyFont="1" applyFill="1" applyBorder="1" applyAlignment="1" applyProtection="1">
      <alignment vertical="center"/>
      <protection hidden="1"/>
    </xf>
    <xf numFmtId="210" fontId="1" fillId="0" borderId="30" xfId="54" applyNumberFormat="1" applyFont="1" applyBorder="1" applyAlignment="1" applyProtection="1">
      <alignment vertical="center"/>
      <protection hidden="1"/>
    </xf>
    <xf numFmtId="210" fontId="1" fillId="0" borderId="29" xfId="54" applyNumberFormat="1" applyFont="1" applyBorder="1" applyAlignment="1" applyProtection="1">
      <alignment vertical="center"/>
      <protection hidden="1"/>
    </xf>
    <xf numFmtId="210" fontId="1" fillId="0" borderId="31" xfId="54" applyNumberFormat="1" applyFont="1" applyBorder="1" applyAlignment="1" applyProtection="1">
      <alignment vertical="center"/>
      <protection locked="0"/>
    </xf>
    <xf numFmtId="0" fontId="4" fillId="0" borderId="36" xfId="54" applyFont="1" applyBorder="1" applyAlignment="1" applyProtection="1">
      <alignment vertical="center"/>
      <protection hidden="1"/>
    </xf>
    <xf numFmtId="0" fontId="4" fillId="0" borderId="28" xfId="54" applyFont="1" applyBorder="1" applyAlignment="1" applyProtection="1">
      <alignment vertical="center" wrapText="1"/>
      <protection hidden="1"/>
    </xf>
    <xf numFmtId="210" fontId="4" fillId="29" borderId="27" xfId="54" applyNumberFormat="1" applyFont="1" applyFill="1" applyBorder="1" applyAlignment="1" applyProtection="1">
      <alignment vertical="center"/>
      <protection hidden="1"/>
    </xf>
    <xf numFmtId="210" fontId="4" fillId="0" borderId="27" xfId="54" applyNumberFormat="1" applyFont="1" applyBorder="1" applyAlignment="1" applyProtection="1">
      <alignment vertical="center"/>
      <protection hidden="1"/>
    </xf>
    <xf numFmtId="210" fontId="4" fillId="0" borderId="26" xfId="54" applyNumberFormat="1" applyFont="1" applyBorder="1" applyAlignment="1" applyProtection="1">
      <alignment vertical="center"/>
      <protection hidden="1"/>
    </xf>
    <xf numFmtId="210" fontId="4" fillId="0" borderId="28" xfId="54" applyNumberFormat="1" applyFont="1" applyBorder="1" applyAlignment="1" applyProtection="1">
      <alignment vertical="center"/>
      <protection hidden="1"/>
    </xf>
    <xf numFmtId="210" fontId="3" fillId="29" borderId="25" xfId="54" applyNumberFormat="1" applyFont="1" applyFill="1" applyBorder="1" applyProtection="1">
      <protection hidden="1"/>
    </xf>
    <xf numFmtId="210" fontId="3" fillId="29" borderId="38" xfId="54" applyNumberFormat="1" applyFont="1" applyFill="1" applyBorder="1" applyProtection="1">
      <protection hidden="1"/>
    </xf>
    <xf numFmtId="210" fontId="3" fillId="29" borderId="37" xfId="54" applyNumberFormat="1" applyFont="1" applyFill="1" applyBorder="1" applyProtection="1">
      <protection hidden="1"/>
    </xf>
    <xf numFmtId="0" fontId="1" fillId="0" borderId="0" xfId="54" applyFont="1" applyAlignment="1" applyProtection="1">
      <alignment horizontal="center" vertical="center" wrapText="1"/>
      <protection hidden="1"/>
    </xf>
    <xf numFmtId="1" fontId="3" fillId="0" borderId="0" xfId="54" applyNumberFormat="1" applyFont="1" applyBorder="1" applyAlignment="1" applyProtection="1">
      <alignment vertical="center"/>
      <protection hidden="1"/>
    </xf>
    <xf numFmtId="1" fontId="4" fillId="0" borderId="0" xfId="54" applyNumberFormat="1" applyFont="1" applyBorder="1" applyAlignment="1" applyProtection="1">
      <alignment vertical="center"/>
      <protection hidden="1"/>
    </xf>
    <xf numFmtId="0" fontId="4" fillId="0" borderId="0" xfId="54" applyFont="1" applyProtection="1">
      <protection hidden="1"/>
    </xf>
    <xf numFmtId="1" fontId="1" fillId="0" borderId="0" xfId="54" applyNumberFormat="1" applyFont="1" applyBorder="1" applyAlignment="1" applyProtection="1">
      <alignment vertical="center"/>
      <protection hidden="1"/>
    </xf>
    <xf numFmtId="1" fontId="3" fillId="29" borderId="0" xfId="54" applyNumberFormat="1" applyFont="1" applyFill="1" applyBorder="1" applyAlignment="1" applyProtection="1">
      <alignment vertical="center"/>
      <protection hidden="1"/>
    </xf>
    <xf numFmtId="0" fontId="1" fillId="29" borderId="0" xfId="54" applyFont="1" applyFill="1" applyProtection="1">
      <protection hidden="1"/>
    </xf>
    <xf numFmtId="192" fontId="7" fillId="0" borderId="19" xfId="0" applyNumberFormat="1" applyFont="1" applyBorder="1" applyAlignment="1">
      <alignment horizontal="right" vertical="top" wrapText="1"/>
    </xf>
    <xf numFmtId="192" fontId="7" fillId="0" borderId="11" xfId="0" applyNumberFormat="1" applyFont="1" applyBorder="1" applyAlignment="1">
      <alignment horizontal="right" vertical="top" wrapText="1"/>
    </xf>
    <xf numFmtId="0" fontId="35" fillId="0" borderId="11" xfId="0" applyFont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54" applyFont="1" applyAlignment="1" applyProtection="1">
      <alignment horizontal="center"/>
      <protection locked="0"/>
    </xf>
    <xf numFmtId="49" fontId="84" fillId="0" borderId="11" xfId="0" applyNumberFormat="1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right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left" vertical="center" wrapText="1"/>
    </xf>
    <xf numFmtId="0" fontId="52" fillId="0" borderId="11" xfId="0" applyFont="1" applyFill="1" applyBorder="1" applyAlignment="1">
      <alignment horizontal="left" vertical="center" wrapText="1"/>
    </xf>
    <xf numFmtId="3" fontId="83" fillId="0" borderId="11" xfId="49" applyNumberFormat="1" applyFont="1" applyFill="1" applyBorder="1" applyAlignment="1">
      <alignment horizontal="center" vertical="center"/>
    </xf>
    <xf numFmtId="3" fontId="81" fillId="0" borderId="11" xfId="49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11" xfId="0" applyFont="1" applyFill="1" applyBorder="1" applyAlignment="1">
      <alignment horizontal="center" vertical="center" wrapText="1"/>
    </xf>
    <xf numFmtId="192" fontId="83" fillId="0" borderId="11" xfId="49" applyNumberFormat="1" applyFont="1" applyFill="1" applyBorder="1" applyAlignment="1">
      <alignment horizontal="center" vertical="center"/>
    </xf>
    <xf numFmtId="49" fontId="84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right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31" xfId="54" applyFont="1" applyBorder="1" applyAlignment="1" applyProtection="1">
      <alignment horizontal="left" vertical="center"/>
      <protection hidden="1"/>
    </xf>
    <xf numFmtId="0" fontId="1" fillId="0" borderId="31" xfId="54" applyFont="1" applyBorder="1" applyAlignment="1" applyProtection="1">
      <alignment vertical="center"/>
      <protection hidden="1"/>
    </xf>
    <xf numFmtId="0" fontId="27" fillId="0" borderId="0" xfId="54" applyFont="1" applyAlignment="1" applyProtection="1">
      <protection locked="0"/>
    </xf>
    <xf numFmtId="0" fontId="7" fillId="0" borderId="0" xfId="54" applyFont="1" applyAlignment="1" applyProtection="1">
      <protection locked="0"/>
    </xf>
    <xf numFmtId="0" fontId="1" fillId="0" borderId="0" xfId="0" applyFont="1" applyFill="1" applyAlignment="1"/>
    <xf numFmtId="49" fontId="7" fillId="0" borderId="11" xfId="0" applyNumberFormat="1" applyFont="1" applyFill="1" applyBorder="1" applyAlignment="1">
      <alignment horizontal="center" vertical="top" wrapText="1"/>
    </xf>
    <xf numFmtId="49" fontId="97" fillId="0" borderId="11" xfId="56" applyNumberFormat="1" applyFont="1" applyFill="1" applyBorder="1" applyAlignment="1">
      <alignment horizontal="center" vertical="top"/>
    </xf>
    <xf numFmtId="195" fontId="108" fillId="0" borderId="11" xfId="56" applyNumberFormat="1" applyFont="1" applyFill="1" applyBorder="1" applyAlignment="1">
      <alignment horizontal="left" vertical="top" wrapText="1"/>
    </xf>
    <xf numFmtId="0" fontId="35" fillId="0" borderId="11" xfId="0" applyFont="1" applyFill="1" applyBorder="1" applyAlignment="1">
      <alignment horizontal="left" vertical="top" wrapText="1"/>
    </xf>
    <xf numFmtId="49" fontId="83" fillId="0" borderId="11" xfId="49" applyNumberFormat="1" applyFont="1" applyFill="1" applyBorder="1" applyAlignment="1">
      <alignment horizontal="center" vertical="top"/>
    </xf>
    <xf numFmtId="192" fontId="83" fillId="0" borderId="11" xfId="49" applyNumberFormat="1" applyFont="1" applyFill="1" applyBorder="1" applyAlignment="1">
      <alignment horizontal="right" vertical="top"/>
    </xf>
    <xf numFmtId="3" fontId="83" fillId="0" borderId="11" xfId="49" applyNumberFormat="1" applyFont="1" applyFill="1" applyBorder="1" applyAlignment="1">
      <alignment horizontal="right" vertical="top"/>
    </xf>
    <xf numFmtId="4" fontId="83" fillId="0" borderId="11" xfId="49" applyNumberFormat="1" applyFont="1" applyBorder="1" applyAlignment="1">
      <alignment horizontal="right" vertical="center"/>
    </xf>
    <xf numFmtId="4" fontId="84" fillId="0" borderId="11" xfId="0" applyNumberFormat="1" applyFont="1" applyFill="1" applyBorder="1" applyAlignment="1" applyProtection="1">
      <alignment horizontal="right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96" fillId="0" borderId="11" xfId="49" applyNumberFormat="1" applyFont="1" applyBorder="1" applyAlignment="1">
      <alignment horizontal="right" vertical="center"/>
    </xf>
    <xf numFmtId="4" fontId="88" fillId="0" borderId="11" xfId="49" applyNumberFormat="1" applyFont="1" applyBorder="1" applyAlignment="1">
      <alignment horizontal="right" vertical="center"/>
    </xf>
    <xf numFmtId="4" fontId="81" fillId="0" borderId="11" xfId="49" applyNumberFormat="1" applyFont="1" applyFill="1" applyBorder="1" applyAlignment="1">
      <alignment horizontal="right" vertical="center"/>
    </xf>
    <xf numFmtId="4" fontId="81" fillId="0" borderId="11" xfId="49" applyNumberFormat="1" applyFont="1" applyBorder="1" applyAlignment="1">
      <alignment horizontal="right" vertical="center"/>
    </xf>
    <xf numFmtId="4" fontId="83" fillId="0" borderId="11" xfId="49" applyNumberFormat="1" applyFont="1" applyFill="1" applyBorder="1" applyAlignment="1">
      <alignment horizontal="right" vertical="center"/>
    </xf>
    <xf numFmtId="4" fontId="83" fillId="0" borderId="11" xfId="0" applyNumberFormat="1" applyFont="1" applyBorder="1" applyAlignment="1">
      <alignment horizontal="right" vertical="center"/>
    </xf>
    <xf numFmtId="4" fontId="81" fillId="0" borderId="11" xfId="0" applyNumberFormat="1" applyFont="1" applyBorder="1" applyAlignment="1">
      <alignment horizontal="right"/>
    </xf>
    <xf numFmtId="4" fontId="81" fillId="0" borderId="11" xfId="49" applyNumberFormat="1" applyFont="1" applyFill="1" applyBorder="1" applyAlignment="1">
      <alignment horizontal="right"/>
    </xf>
    <xf numFmtId="4" fontId="7" fillId="0" borderId="0" xfId="0" applyNumberFormat="1" applyFont="1" applyFill="1"/>
    <xf numFmtId="4" fontId="84" fillId="0" borderId="11" xfId="0" applyNumberFormat="1" applyFont="1" applyBorder="1" applyAlignment="1">
      <alignment horizontal="right" vertical="top" wrapText="1"/>
    </xf>
    <xf numFmtId="4" fontId="81" fillId="0" borderId="16" xfId="49" applyNumberFormat="1" applyFont="1" applyBorder="1" applyAlignment="1">
      <alignment horizontal="right" vertical="center"/>
    </xf>
    <xf numFmtId="4" fontId="86" fillId="0" borderId="11" xfId="49" applyNumberFormat="1" applyFont="1" applyBorder="1" applyAlignment="1">
      <alignment horizontal="right" vertical="center"/>
    </xf>
    <xf numFmtId="4" fontId="1" fillId="0" borderId="11" xfId="0" applyNumberFormat="1" applyFont="1" applyFill="1" applyBorder="1"/>
    <xf numFmtId="4" fontId="86" fillId="0" borderId="11" xfId="49" applyNumberFormat="1" applyFont="1" applyFill="1" applyBorder="1" applyAlignment="1">
      <alignment horizontal="right" vertical="center"/>
    </xf>
    <xf numFmtId="4" fontId="52" fillId="0" borderId="11" xfId="0" applyNumberFormat="1" applyFont="1" applyFill="1" applyBorder="1" applyAlignment="1">
      <alignment horizontal="right" vertical="center"/>
    </xf>
    <xf numFmtId="4" fontId="83" fillId="0" borderId="11" xfId="49" applyNumberFormat="1" applyFont="1" applyBorder="1" applyAlignment="1">
      <alignment vertic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left"/>
    </xf>
    <xf numFmtId="4" fontId="81" fillId="0" borderId="11" xfId="0" applyNumberFormat="1" applyFont="1" applyBorder="1" applyAlignment="1">
      <alignment horizontal="right" vertical="center"/>
    </xf>
    <xf numFmtId="4" fontId="2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4" fontId="84" fillId="0" borderId="11" xfId="0" applyNumberFormat="1" applyFont="1" applyFill="1" applyBorder="1" applyAlignment="1" applyProtection="1">
      <alignment horizontal="right" vertical="center"/>
    </xf>
    <xf numFmtId="0" fontId="1" fillId="0" borderId="31" xfId="54" applyFont="1" applyBorder="1" applyAlignment="1" applyProtection="1">
      <alignment vertical="center" wrapText="1"/>
      <protection hidden="1"/>
    </xf>
    <xf numFmtId="0" fontId="5" fillId="0" borderId="11" xfId="0" applyNumberFormat="1" applyFont="1" applyFill="1" applyBorder="1" applyAlignment="1" applyProtection="1">
      <alignment vertical="center" wrapText="1"/>
    </xf>
    <xf numFmtId="4" fontId="7" fillId="0" borderId="11" xfId="0" applyNumberFormat="1" applyFont="1" applyBorder="1" applyAlignment="1">
      <alignment horizontal="right" vertical="center"/>
    </xf>
    <xf numFmtId="4" fontId="65" fillId="0" borderId="11" xfId="0" applyNumberFormat="1" applyFont="1" applyFill="1" applyBorder="1" applyAlignment="1" applyProtection="1">
      <alignment horizontal="right" vertical="center" wrapText="1"/>
    </xf>
    <xf numFmtId="4" fontId="40" fillId="0" borderId="11" xfId="0" applyNumberFormat="1" applyFont="1" applyFill="1" applyBorder="1" applyAlignment="1" applyProtection="1">
      <alignment horizontal="right" vertical="center" wrapText="1"/>
    </xf>
    <xf numFmtId="4" fontId="69" fillId="0" borderId="11" xfId="0" applyNumberFormat="1" applyFont="1" applyFill="1" applyBorder="1" applyAlignment="1" applyProtection="1">
      <alignment horizontal="right" vertical="center" wrapText="1"/>
    </xf>
    <xf numFmtId="192" fontId="38" fillId="0" borderId="11" xfId="0" applyNumberFormat="1" applyFont="1" applyFill="1" applyBorder="1" applyAlignment="1" applyProtection="1">
      <alignment horizontal="center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58" fillId="0" borderId="11" xfId="0" applyNumberFormat="1" applyFont="1" applyBorder="1" applyAlignment="1">
      <alignment vertical="center" wrapText="1"/>
    </xf>
    <xf numFmtId="4" fontId="80" fillId="0" borderId="11" xfId="0" applyNumberFormat="1" applyFont="1" applyBorder="1" applyAlignment="1">
      <alignment vertical="center" wrapText="1"/>
    </xf>
    <xf numFmtId="4" fontId="50" fillId="0" borderId="11" xfId="0" applyNumberFormat="1" applyFont="1" applyBorder="1" applyAlignment="1">
      <alignment vertical="center" wrapText="1"/>
    </xf>
    <xf numFmtId="4" fontId="67" fillId="0" borderId="11" xfId="0" applyNumberFormat="1" applyFont="1" applyBorder="1" applyAlignment="1">
      <alignment vertical="center" wrapText="1"/>
    </xf>
    <xf numFmtId="4" fontId="38" fillId="0" borderId="11" xfId="0" applyNumberFormat="1" applyFont="1" applyFill="1" applyBorder="1" applyAlignment="1" applyProtection="1">
      <alignment horizontal="right" vertical="center" wrapText="1"/>
    </xf>
    <xf numFmtId="4" fontId="58" fillId="0" borderId="11" xfId="0" applyNumberFormat="1" applyFont="1" applyBorder="1" applyAlignment="1">
      <alignment horizontal="center" vertical="center" wrapText="1"/>
    </xf>
    <xf numFmtId="4" fontId="50" fillId="0" borderId="11" xfId="0" applyNumberFormat="1" applyFont="1" applyBorder="1" applyAlignment="1">
      <alignment horizontal="right" vertical="center" wrapText="1"/>
    </xf>
    <xf numFmtId="4" fontId="38" fillId="0" borderId="11" xfId="0" applyNumberFormat="1" applyFont="1" applyBorder="1" applyAlignment="1">
      <alignment horizontal="right" vertical="center" wrapText="1"/>
    </xf>
    <xf numFmtId="4" fontId="40" fillId="0" borderId="11" xfId="0" applyNumberFormat="1" applyFont="1" applyBorder="1" applyAlignment="1">
      <alignment vertical="center" wrapText="1"/>
    </xf>
    <xf numFmtId="4" fontId="40" fillId="0" borderId="11" xfId="0" applyNumberFormat="1" applyFont="1" applyBorder="1" applyAlignment="1">
      <alignment horizontal="righ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58" fillId="0" borderId="11" xfId="0" applyNumberFormat="1" applyFont="1" applyBorder="1" applyAlignment="1">
      <alignment horizontal="right" vertical="center" wrapText="1"/>
    </xf>
    <xf numFmtId="4" fontId="1" fillId="0" borderId="0" xfId="0" applyNumberFormat="1" applyFont="1" applyFill="1" applyAlignment="1" applyProtection="1">
      <alignment wrapText="1"/>
    </xf>
    <xf numFmtId="4" fontId="1" fillId="0" borderId="0" xfId="0" applyNumberFormat="1" applyFont="1" applyFill="1" applyAlignment="1" applyProtection="1"/>
    <xf numFmtId="4" fontId="1" fillId="0" borderId="0" xfId="0" applyNumberFormat="1" applyFont="1" applyFill="1" applyAlignment="1">
      <alignment horizontal="left"/>
    </xf>
    <xf numFmtId="4" fontId="83" fillId="0" borderId="11" xfId="49" applyNumberFormat="1" applyFont="1" applyFill="1" applyBorder="1" applyAlignment="1">
      <alignment horizontal="right" vertical="top"/>
    </xf>
    <xf numFmtId="0" fontId="35" fillId="0" borderId="11" xfId="0" applyFont="1" applyBorder="1" applyAlignment="1">
      <alignment vertical="top" wrapText="1"/>
    </xf>
    <xf numFmtId="49" fontId="107" fillId="0" borderId="11" xfId="0" applyNumberFormat="1" applyFont="1" applyFill="1" applyBorder="1" applyAlignment="1">
      <alignment horizontal="center" vertical="top" wrapText="1"/>
    </xf>
    <xf numFmtId="4" fontId="7" fillId="0" borderId="11" xfId="0" applyNumberFormat="1" applyFont="1" applyFill="1" applyBorder="1" applyAlignment="1">
      <alignment horizontal="right" vertical="top" wrapText="1"/>
    </xf>
    <xf numFmtId="0" fontId="35" fillId="0" borderId="14" xfId="0" applyFont="1" applyFill="1" applyBorder="1" applyAlignment="1">
      <alignment horizontal="left" vertical="top" wrapText="1"/>
    </xf>
    <xf numFmtId="49" fontId="52" fillId="0" borderId="11" xfId="49" applyNumberFormat="1" applyFont="1" applyFill="1" applyBorder="1" applyAlignment="1">
      <alignment horizontal="center" vertical="top"/>
    </xf>
    <xf numFmtId="4" fontId="52" fillId="0" borderId="11" xfId="49" applyNumberFormat="1" applyFont="1" applyFill="1" applyBorder="1" applyAlignment="1">
      <alignment horizontal="right" vertical="top"/>
    </xf>
    <xf numFmtId="192" fontId="52" fillId="0" borderId="11" xfId="49" applyNumberFormat="1" applyFont="1" applyFill="1" applyBorder="1" applyAlignment="1">
      <alignment horizontal="right" vertical="top"/>
    </xf>
    <xf numFmtId="4" fontId="81" fillId="0" borderId="11" xfId="49" applyNumberFormat="1" applyFont="1" applyFill="1" applyBorder="1" applyAlignment="1">
      <alignment horizontal="right" vertical="top"/>
    </xf>
    <xf numFmtId="192" fontId="81" fillId="0" borderId="11" xfId="49" applyNumberFormat="1" applyFont="1" applyFill="1" applyBorder="1" applyAlignment="1">
      <alignment horizontal="right" vertical="top"/>
    </xf>
    <xf numFmtId="4" fontId="84" fillId="0" borderId="11" xfId="0" applyNumberFormat="1" applyFont="1" applyFill="1" applyBorder="1" applyAlignment="1">
      <alignment horizontal="right" vertical="top" wrapText="1"/>
    </xf>
    <xf numFmtId="49" fontId="84" fillId="0" borderId="11" xfId="0" applyNumberFormat="1" applyFont="1" applyFill="1" applyBorder="1" applyAlignment="1">
      <alignment horizontal="right" vertical="top" wrapText="1"/>
    </xf>
    <xf numFmtId="4" fontId="7" fillId="0" borderId="11" xfId="49" applyNumberFormat="1" applyFont="1" applyFill="1" applyBorder="1" applyAlignment="1">
      <alignment horizontal="right" vertical="top"/>
    </xf>
    <xf numFmtId="192" fontId="7" fillId="0" borderId="11" xfId="49" applyNumberFormat="1" applyFont="1" applyFill="1" applyBorder="1" applyAlignment="1">
      <alignment horizontal="right" vertical="top"/>
    </xf>
    <xf numFmtId="4" fontId="35" fillId="0" borderId="0" xfId="0" applyNumberFormat="1" applyFont="1" applyFill="1" applyAlignment="1" applyProtection="1">
      <alignment horizontal="center"/>
    </xf>
    <xf numFmtId="0" fontId="38" fillId="0" borderId="11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>
      <alignment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0" fontId="47" fillId="0" borderId="0" xfId="0" applyNumberFormat="1" applyFont="1" applyFill="1" applyAlignment="1" applyProtection="1"/>
    <xf numFmtId="0" fontId="47" fillId="0" borderId="0" xfId="0" applyFont="1" applyFill="1"/>
    <xf numFmtId="0" fontId="47" fillId="0" borderId="0" xfId="0" applyFont="1"/>
    <xf numFmtId="49" fontId="52" fillId="0" borderId="11" xfId="0" applyNumberFormat="1" applyFont="1" applyBorder="1" applyAlignment="1">
      <alignment horizontal="center" vertical="top" wrapText="1"/>
    </xf>
    <xf numFmtId="0" fontId="35" fillId="0" borderId="11" xfId="0" applyFont="1" applyBorder="1" applyAlignment="1">
      <alignment horizontal="left" vertical="top" wrapText="1"/>
    </xf>
    <xf numFmtId="49" fontId="52" fillId="0" borderId="11" xfId="0" applyNumberFormat="1" applyFont="1" applyFill="1" applyBorder="1" applyAlignment="1">
      <alignment horizontal="center" vertical="top" wrapText="1"/>
    </xf>
    <xf numFmtId="49" fontId="27" fillId="0" borderId="11" xfId="0" applyNumberFormat="1" applyFont="1" applyFill="1" applyBorder="1" applyAlignment="1">
      <alignment horizontal="center" vertical="top" wrapText="1"/>
    </xf>
    <xf numFmtId="0" fontId="27" fillId="0" borderId="11" xfId="0" applyFont="1" applyFill="1" applyBorder="1" applyAlignment="1">
      <alignment vertical="top" wrapText="1"/>
    </xf>
    <xf numFmtId="192" fontId="87" fillId="0" borderId="11" xfId="0" applyNumberFormat="1" applyFont="1" applyFill="1" applyBorder="1" applyAlignment="1">
      <alignment vertical="top" wrapText="1"/>
    </xf>
    <xf numFmtId="49" fontId="106" fillId="0" borderId="11" xfId="56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horizontal="left" vertical="center"/>
    </xf>
    <xf numFmtId="0" fontId="27" fillId="0" borderId="11" xfId="0" applyFont="1" applyBorder="1" applyAlignment="1">
      <alignment vertical="center"/>
    </xf>
    <xf numFmtId="0" fontId="27" fillId="0" borderId="11" xfId="0" applyFont="1" applyBorder="1" applyAlignment="1">
      <alignment horizontal="justify" vertical="center" wrapText="1"/>
    </xf>
    <xf numFmtId="0" fontId="27" fillId="0" borderId="11" xfId="0" applyFont="1" applyFill="1" applyBorder="1" applyAlignment="1">
      <alignment vertical="top"/>
    </xf>
    <xf numFmtId="0" fontId="1" fillId="24" borderId="0" xfId="55" applyFont="1" applyFill="1" applyAlignment="1">
      <alignment horizontal="center"/>
    </xf>
    <xf numFmtId="0" fontId="40" fillId="0" borderId="0" xfId="55" applyNumberFormat="1" applyFont="1" applyFill="1" applyAlignment="1" applyProtection="1">
      <alignment horizontal="center" vertical="top" wrapText="1"/>
    </xf>
    <xf numFmtId="0" fontId="70" fillId="0" borderId="0" xfId="55" applyFont="1" applyAlignment="1">
      <alignment horizontal="center" vertical="center" wrapText="1"/>
    </xf>
    <xf numFmtId="0" fontId="72" fillId="0" borderId="14" xfId="55" applyFont="1" applyBorder="1" applyAlignment="1">
      <alignment horizontal="center" vertical="center" wrapText="1"/>
    </xf>
    <xf numFmtId="0" fontId="72" fillId="0" borderId="39" xfId="55" applyFont="1" applyBorder="1" applyAlignment="1">
      <alignment horizontal="center" vertical="center" wrapText="1"/>
    </xf>
    <xf numFmtId="0" fontId="72" fillId="0" borderId="16" xfId="55" applyFont="1" applyBorder="1" applyAlignment="1">
      <alignment horizontal="center" vertical="center" wrapText="1"/>
    </xf>
    <xf numFmtId="0" fontId="27" fillId="24" borderId="8" xfId="55" applyFont="1" applyFill="1" applyBorder="1" applyAlignment="1">
      <alignment horizontal="center" vertical="center" wrapText="1"/>
    </xf>
    <xf numFmtId="0" fontId="27" fillId="24" borderId="40" xfId="55" applyFont="1" applyFill="1" applyBorder="1" applyAlignment="1">
      <alignment horizontal="center" vertical="center" wrapText="1"/>
    </xf>
    <xf numFmtId="0" fontId="27" fillId="24" borderId="10" xfId="55" applyFont="1" applyFill="1" applyBorder="1" applyAlignment="1">
      <alignment horizontal="center" vertical="center" wrapText="1"/>
    </xf>
    <xf numFmtId="0" fontId="27" fillId="24" borderId="18" xfId="55" applyFont="1" applyFill="1" applyBorder="1" applyAlignment="1">
      <alignment horizontal="center" vertical="center" wrapText="1"/>
    </xf>
    <xf numFmtId="0" fontId="27" fillId="24" borderId="11" xfId="55" applyFont="1" applyFill="1" applyBorder="1" applyAlignment="1">
      <alignment horizontal="center" vertical="center" wrapText="1"/>
    </xf>
    <xf numFmtId="0" fontId="27" fillId="24" borderId="15" xfId="55" applyFont="1" applyFill="1" applyBorder="1" applyAlignment="1">
      <alignment horizontal="center" vertical="center" wrapText="1"/>
    </xf>
    <xf numFmtId="0" fontId="1" fillId="0" borderId="0" xfId="55" applyNumberFormat="1" applyFont="1" applyFill="1" applyBorder="1" applyAlignment="1" applyProtection="1">
      <alignment horizontal="left" vertical="center" wrapText="1"/>
    </xf>
    <xf numFmtId="0" fontId="1" fillId="0" borderId="11" xfId="55" applyNumberFormat="1" applyFont="1" applyFill="1" applyBorder="1" applyAlignment="1" applyProtection="1">
      <alignment horizontal="center" vertical="center" wrapText="1"/>
    </xf>
    <xf numFmtId="0" fontId="6" fillId="0" borderId="11" xfId="55" applyNumberFormat="1" applyFont="1" applyFill="1" applyBorder="1" applyAlignment="1" applyProtection="1">
      <alignment horizontal="center" vertical="center" wrapText="1"/>
    </xf>
    <xf numFmtId="0" fontId="35" fillId="0" borderId="11" xfId="55" applyNumberFormat="1" applyFont="1" applyFill="1" applyBorder="1" applyAlignment="1" applyProtection="1">
      <alignment horizontal="center" vertical="center" wrapText="1"/>
    </xf>
    <xf numFmtId="0" fontId="35" fillId="0" borderId="0" xfId="55" applyNumberFormat="1" applyFont="1" applyFill="1" applyAlignment="1" applyProtection="1">
      <alignment horizontal="center" vertical="top"/>
    </xf>
    <xf numFmtId="0" fontId="85" fillId="0" borderId="0" xfId="55" applyNumberFormat="1" applyFont="1" applyFill="1" applyBorder="1" applyAlignment="1" applyProtection="1">
      <alignment horizontal="center" vertical="top" wrapText="1"/>
    </xf>
    <xf numFmtId="0" fontId="2" fillId="0" borderId="14" xfId="55" applyNumberFormat="1" applyFont="1" applyFill="1" applyBorder="1" applyAlignment="1" applyProtection="1">
      <alignment horizontal="center" vertical="center" wrapText="1"/>
    </xf>
    <xf numFmtId="0" fontId="2" fillId="0" borderId="39" xfId="55" applyNumberFormat="1" applyFont="1" applyFill="1" applyBorder="1" applyAlignment="1" applyProtection="1">
      <alignment horizontal="center" vertical="center" wrapText="1"/>
    </xf>
    <xf numFmtId="0" fontId="2" fillId="0" borderId="16" xfId="55" applyNumberFormat="1" applyFont="1" applyFill="1" applyBorder="1" applyAlignment="1" applyProtection="1">
      <alignment horizontal="center" vertical="center" wrapText="1"/>
    </xf>
    <xf numFmtId="0" fontId="2" fillId="0" borderId="11" xfId="55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Alignment="1" applyProtection="1">
      <alignment horizontal="center" wrapText="1"/>
    </xf>
    <xf numFmtId="0" fontId="40" fillId="0" borderId="0" xfId="0" applyNumberFormat="1" applyFont="1" applyFill="1" applyAlignment="1" applyProtection="1">
      <alignment horizontal="center"/>
    </xf>
    <xf numFmtId="0" fontId="40" fillId="0" borderId="0" xfId="0" applyNumberFormat="1" applyFont="1" applyFill="1" applyAlignment="1" applyProtection="1">
      <alignment horizontal="center" vertical="top" wrapText="1"/>
    </xf>
    <xf numFmtId="0" fontId="39" fillId="0" borderId="0" xfId="0" applyNumberFormat="1" applyFont="1" applyFill="1" applyAlignment="1" applyProtection="1">
      <alignment horizontal="center" vertical="center"/>
    </xf>
    <xf numFmtId="0" fontId="9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top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 applyProtection="1">
      <alignment horizontal="right" vertical="center"/>
    </xf>
    <xf numFmtId="0" fontId="1" fillId="0" borderId="0" xfId="54" applyFont="1" applyAlignment="1" applyProtection="1">
      <alignment horizontal="center"/>
      <protection locked="0"/>
    </xf>
    <xf numFmtId="0" fontId="30" fillId="0" borderId="0" xfId="54" applyAlignment="1" applyProtection="1">
      <alignment horizontal="center"/>
      <protection locked="0"/>
    </xf>
    <xf numFmtId="0" fontId="30" fillId="0" borderId="0" xfId="54" applyFont="1" applyAlignment="1" applyProtection="1">
      <alignment horizontal="center"/>
      <protection locked="0"/>
    </xf>
    <xf numFmtId="0" fontId="1" fillId="0" borderId="0" xfId="54" applyFont="1" applyAlignment="1" applyProtection="1">
      <alignment horizontal="center" wrapText="1"/>
      <protection locked="0"/>
    </xf>
    <xf numFmtId="0" fontId="100" fillId="0" borderId="0" xfId="54" applyFont="1" applyAlignment="1" applyProtection="1">
      <alignment horizontal="center"/>
      <protection locked="0"/>
    </xf>
    <xf numFmtId="0" fontId="7" fillId="0" borderId="0" xfId="54" applyFont="1" applyAlignment="1" applyProtection="1">
      <alignment horizontal="center"/>
      <protection locked="0"/>
    </xf>
    <xf numFmtId="0" fontId="52" fillId="0" borderId="0" xfId="54" applyFont="1" applyAlignment="1" applyProtection="1">
      <alignment horizontal="center"/>
      <protection locked="0"/>
    </xf>
    <xf numFmtId="0" fontId="101" fillId="0" borderId="0" xfId="54" applyFont="1" applyAlignment="1" applyProtection="1">
      <alignment horizontal="center"/>
      <protection locked="0"/>
    </xf>
    <xf numFmtId="0" fontId="30" fillId="0" borderId="45" xfId="54" applyBorder="1" applyAlignment="1" applyProtection="1">
      <alignment horizontal="center" vertical="center" wrapText="1"/>
      <protection hidden="1"/>
    </xf>
    <xf numFmtId="0" fontId="30" fillId="0" borderId="32" xfId="54" applyBorder="1" applyAlignment="1" applyProtection="1">
      <alignment horizontal="center" vertical="center" wrapText="1"/>
      <protection hidden="1"/>
    </xf>
    <xf numFmtId="0" fontId="30" fillId="0" borderId="46" xfId="54" applyBorder="1" applyAlignment="1" applyProtection="1">
      <alignment horizontal="center" vertical="center" wrapText="1"/>
      <protection hidden="1"/>
    </xf>
    <xf numFmtId="0" fontId="1" fillId="0" borderId="47" xfId="54" applyFont="1" applyBorder="1" applyAlignment="1" applyProtection="1">
      <alignment horizontal="center" vertical="center" wrapText="1"/>
      <protection hidden="1"/>
    </xf>
    <xf numFmtId="0" fontId="1" fillId="0" borderId="48" xfId="54" applyFont="1" applyBorder="1" applyAlignment="1" applyProtection="1">
      <alignment horizontal="center" vertical="center" wrapText="1"/>
      <protection hidden="1"/>
    </xf>
    <xf numFmtId="0" fontId="1" fillId="0" borderId="49" xfId="54" applyFont="1" applyBorder="1" applyAlignment="1" applyProtection="1">
      <alignment horizontal="center" vertical="center" wrapText="1"/>
      <protection hidden="1"/>
    </xf>
    <xf numFmtId="0" fontId="1" fillId="0" borderId="50" xfId="54" applyFont="1" applyBorder="1" applyAlignment="1" applyProtection="1">
      <alignment horizontal="center" vertical="center" wrapText="1"/>
      <protection hidden="1"/>
    </xf>
    <xf numFmtId="0" fontId="1" fillId="0" borderId="51" xfId="54" applyFont="1" applyBorder="1" applyAlignment="1" applyProtection="1">
      <alignment horizontal="center" vertical="center" wrapText="1"/>
      <protection hidden="1"/>
    </xf>
    <xf numFmtId="0" fontId="1" fillId="0" borderId="52" xfId="54" applyFont="1" applyBorder="1" applyAlignment="1" applyProtection="1">
      <alignment horizontal="center" vertical="center" wrapText="1"/>
      <protection hidden="1"/>
    </xf>
    <xf numFmtId="0" fontId="1" fillId="0" borderId="53" xfId="54" applyFont="1" applyBorder="1" applyAlignment="1" applyProtection="1">
      <alignment horizontal="center" vertical="center" wrapText="1"/>
      <protection hidden="1"/>
    </xf>
    <xf numFmtId="0" fontId="1" fillId="0" borderId="54" xfId="54" applyFont="1" applyBorder="1" applyAlignment="1" applyProtection="1">
      <alignment horizontal="center" vertical="center" wrapText="1"/>
      <protection hidden="1"/>
    </xf>
    <xf numFmtId="0" fontId="1" fillId="0" borderId="55" xfId="54" applyFont="1" applyBorder="1" applyAlignment="1" applyProtection="1">
      <alignment horizontal="center" vertical="center" wrapText="1"/>
      <protection hidden="1"/>
    </xf>
    <xf numFmtId="0" fontId="1" fillId="0" borderId="41" xfId="54" applyFont="1" applyBorder="1" applyAlignment="1" applyProtection="1">
      <alignment horizontal="center" vertical="center" wrapText="1"/>
      <protection hidden="1"/>
    </xf>
    <xf numFmtId="0" fontId="1" fillId="0" borderId="30" xfId="54" applyFont="1" applyBorder="1" applyAlignment="1" applyProtection="1">
      <alignment horizontal="center" vertical="center" wrapText="1"/>
      <protection hidden="1"/>
    </xf>
    <xf numFmtId="0" fontId="1" fillId="0" borderId="12" xfId="54" applyFont="1" applyBorder="1" applyAlignment="1" applyProtection="1">
      <alignment horizontal="center" vertical="center" wrapText="1"/>
      <protection hidden="1"/>
    </xf>
    <xf numFmtId="0" fontId="1" fillId="0" borderId="56" xfId="54" applyFont="1" applyBorder="1" applyAlignment="1" applyProtection="1">
      <alignment horizontal="center" vertical="center" wrapText="1"/>
      <protection hidden="1"/>
    </xf>
    <xf numFmtId="0" fontId="1" fillId="0" borderId="57" xfId="54" applyFont="1" applyBorder="1" applyAlignment="1" applyProtection="1">
      <alignment horizontal="center" vertical="center" wrapText="1"/>
      <protection hidden="1"/>
    </xf>
    <xf numFmtId="0" fontId="43" fillId="0" borderId="0" xfId="54" applyFont="1" applyAlignment="1" applyProtection="1">
      <alignment horizontal="center"/>
      <protection locked="0"/>
    </xf>
    <xf numFmtId="0" fontId="27" fillId="0" borderId="0" xfId="54" applyFont="1" applyAlignment="1" applyProtection="1">
      <alignment horizontal="center"/>
      <protection locked="0"/>
    </xf>
    <xf numFmtId="0" fontId="27" fillId="0" borderId="0" xfId="54" applyFont="1" applyAlignment="1" applyProtection="1">
      <alignment horizontal="left"/>
      <protection locked="0"/>
    </xf>
    <xf numFmtId="0" fontId="43" fillId="0" borderId="0" xfId="54" applyFont="1" applyAlignment="1" applyProtection="1">
      <alignment horizontal="left"/>
      <protection locked="0"/>
    </xf>
    <xf numFmtId="0" fontId="109" fillId="0" borderId="0" xfId="54" applyFont="1" applyAlignment="1" applyProtection="1">
      <alignment horizontal="center"/>
      <protection locked="0"/>
    </xf>
    <xf numFmtId="0" fontId="54" fillId="0" borderId="0" xfId="54" applyFont="1" applyAlignment="1" applyProtection="1">
      <alignment horizontal="center" vertical="top"/>
      <protection locked="0"/>
    </xf>
    <xf numFmtId="0" fontId="30" fillId="29" borderId="41" xfId="54" applyFill="1" applyBorder="1" applyAlignment="1" applyProtection="1">
      <alignment horizontal="center" vertical="center" wrapText="1"/>
      <protection hidden="1"/>
    </xf>
    <xf numFmtId="0" fontId="30" fillId="29" borderId="30" xfId="54" applyFill="1" applyBorder="1" applyAlignment="1" applyProtection="1">
      <alignment horizontal="center" vertical="center" wrapText="1"/>
      <protection hidden="1"/>
    </xf>
    <xf numFmtId="0" fontId="30" fillId="29" borderId="12" xfId="54" applyFill="1" applyBorder="1" applyAlignment="1" applyProtection="1">
      <alignment horizontal="center" vertical="center" wrapText="1"/>
      <protection hidden="1"/>
    </xf>
    <xf numFmtId="0" fontId="1" fillId="0" borderId="29" xfId="54" applyFont="1" applyBorder="1" applyAlignment="1" applyProtection="1">
      <alignment horizontal="center" vertical="center" wrapText="1"/>
      <protection hidden="1"/>
    </xf>
    <xf numFmtId="0" fontId="1" fillId="0" borderId="42" xfId="54" applyFont="1" applyBorder="1" applyAlignment="1" applyProtection="1">
      <alignment horizontal="center" vertical="center" wrapText="1"/>
      <protection hidden="1"/>
    </xf>
    <xf numFmtId="0" fontId="5" fillId="0" borderId="31" xfId="54" applyFont="1" applyBorder="1" applyAlignment="1" applyProtection="1">
      <alignment horizontal="center" vertical="center" wrapText="1"/>
      <protection hidden="1"/>
    </xf>
    <xf numFmtId="0" fontId="5" fillId="0" borderId="43" xfId="54" applyFont="1" applyBorder="1" applyAlignment="1" applyProtection="1">
      <alignment horizontal="center" vertical="center" wrapText="1"/>
      <protection hidden="1"/>
    </xf>
    <xf numFmtId="0" fontId="3" fillId="0" borderId="24" xfId="54" applyFont="1" applyBorder="1" applyAlignment="1" applyProtection="1">
      <alignment horizontal="left" vertical="center" wrapText="1"/>
      <protection hidden="1"/>
    </xf>
    <xf numFmtId="0" fontId="3" fillId="0" borderId="44" xfId="54" applyFont="1" applyBorder="1" applyAlignment="1" applyProtection="1">
      <alignment horizontal="left" vertical="center" wrapText="1"/>
      <protection hidden="1"/>
    </xf>
    <xf numFmtId="0" fontId="34" fillId="29" borderId="24" xfId="54" applyFont="1" applyFill="1" applyBorder="1" applyProtection="1">
      <protection hidden="1"/>
    </xf>
    <xf numFmtId="0" fontId="3" fillId="29" borderId="24" xfId="54" applyFont="1" applyFill="1" applyBorder="1" applyProtection="1">
      <protection hidden="1"/>
    </xf>
    <xf numFmtId="0" fontId="3" fillId="29" borderId="44" xfId="54" applyFont="1" applyFill="1" applyBorder="1" applyProtection="1">
      <protection hidden="1"/>
    </xf>
    <xf numFmtId="0" fontId="35" fillId="0" borderId="11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9" fillId="0" borderId="39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Alignment="1" applyProtection="1">
      <alignment horizontal="center"/>
    </xf>
    <xf numFmtId="0" fontId="59" fillId="0" borderId="0" xfId="0" applyNumberFormat="1" applyFont="1" applyFill="1" applyAlignment="1" applyProtection="1">
      <alignment horizontal="center"/>
    </xf>
    <xf numFmtId="0" fontId="35" fillId="0" borderId="0" xfId="0" applyNumberFormat="1" applyFont="1" applyFill="1" applyAlignment="1" applyProtection="1">
      <alignment horizontal="center" vertical="top" wrapText="1"/>
    </xf>
    <xf numFmtId="0" fontId="85" fillId="0" borderId="0" xfId="0" applyNumberFormat="1" applyFont="1" applyFill="1" applyBorder="1" applyAlignment="1" applyProtection="1">
      <alignment horizontal="center" vertical="top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66" fillId="0" borderId="39" xfId="0" applyNumberFormat="1" applyFont="1" applyFill="1" applyBorder="1" applyAlignment="1" applyProtection="1">
      <alignment horizontal="center" vertical="center" wrapText="1"/>
    </xf>
    <xf numFmtId="0" fontId="66" fillId="0" borderId="16" xfId="0" applyNumberFormat="1" applyFont="1" applyFill="1" applyBorder="1" applyAlignment="1" applyProtection="1">
      <alignment horizontal="center" vertical="center" wrapText="1"/>
    </xf>
    <xf numFmtId="0" fontId="95" fillId="0" borderId="14" xfId="0" applyNumberFormat="1" applyFont="1" applyFill="1" applyBorder="1" applyAlignment="1" applyProtection="1">
      <alignment horizontal="center" vertical="center" wrapText="1"/>
    </xf>
    <xf numFmtId="0" fontId="95" fillId="0" borderId="39" xfId="0" applyNumberFormat="1" applyFont="1" applyFill="1" applyBorder="1" applyAlignment="1" applyProtection="1">
      <alignment horizontal="center" vertical="center" wrapText="1"/>
    </xf>
    <xf numFmtId="0" fontId="95" fillId="0" borderId="16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94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left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49" fontId="95" fillId="0" borderId="14" xfId="0" applyNumberFormat="1" applyFont="1" applyFill="1" applyBorder="1" applyAlignment="1" applyProtection="1">
      <alignment horizontal="center" vertical="center" wrapText="1"/>
    </xf>
    <xf numFmtId="49" fontId="95" fillId="0" borderId="39" xfId="0" applyNumberFormat="1" applyFont="1" applyFill="1" applyBorder="1" applyAlignment="1" applyProtection="1">
      <alignment horizontal="center" vertical="center" wrapText="1"/>
    </xf>
    <xf numFmtId="49" fontId="95" fillId="0" borderId="16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40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Alignment="1" applyProtection="1">
      <alignment horizontal="center" vertical="center" wrapText="1"/>
    </xf>
    <xf numFmtId="0" fontId="37" fillId="0" borderId="0" xfId="0" applyNumberFormat="1" applyFont="1" applyFill="1" applyAlignment="1" applyProtection="1">
      <alignment horizontal="center" vertical="center" wrapText="1"/>
    </xf>
    <xf numFmtId="0" fontId="66" fillId="0" borderId="14" xfId="0" applyNumberFormat="1" applyFont="1" applyFill="1" applyBorder="1" applyAlignment="1" applyProtection="1">
      <alignment horizontal="center" vertical="center" wrapText="1"/>
    </xf>
    <xf numFmtId="0" fontId="42" fillId="0" borderId="14" xfId="0" applyNumberFormat="1" applyFont="1" applyFill="1" applyBorder="1" applyAlignment="1" applyProtection="1">
      <alignment horizontal="center" vertical="center" wrapText="1"/>
    </xf>
    <xf numFmtId="0" fontId="42" fillId="0" borderId="39" xfId="0" applyNumberFormat="1" applyFont="1" applyFill="1" applyBorder="1" applyAlignment="1" applyProtection="1">
      <alignment horizontal="center" vertical="center" wrapText="1"/>
    </xf>
    <xf numFmtId="0" fontId="42" fillId="0" borderId="16" xfId="0" applyNumberFormat="1" applyFont="1" applyFill="1" applyBorder="1" applyAlignment="1" applyProtection="1">
      <alignment horizontal="center" vertical="center" wrapText="1"/>
    </xf>
    <xf numFmtId="0" fontId="35" fillId="0" borderId="21" xfId="0" applyNumberFormat="1" applyFont="1" applyFill="1" applyBorder="1" applyAlignment="1" applyProtection="1">
      <alignment horizontal="center" vertical="center" wrapText="1"/>
    </xf>
    <xf numFmtId="0" fontId="35" fillId="0" borderId="22" xfId="0" applyNumberFormat="1" applyFont="1" applyFill="1" applyBorder="1" applyAlignment="1" applyProtection="1">
      <alignment horizontal="center" vertical="center" wrapText="1"/>
    </xf>
    <xf numFmtId="0" fontId="35" fillId="0" borderId="13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66" fillId="0" borderId="11" xfId="0" applyNumberFormat="1" applyFont="1" applyFill="1" applyBorder="1" applyAlignment="1" applyProtection="1">
      <alignment horizontal="center" vertical="center" wrapText="1"/>
    </xf>
    <xf numFmtId="0" fontId="1" fillId="0" borderId="5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1" fillId="24" borderId="0" xfId="0" applyFont="1" applyFill="1" applyAlignment="1">
      <alignment horizontal="center"/>
    </xf>
    <xf numFmtId="0" fontId="0" fillId="24" borderId="0" xfId="0" applyFont="1" applyFill="1" applyAlignment="1">
      <alignment horizontal="center"/>
    </xf>
    <xf numFmtId="0" fontId="70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top"/>
    </xf>
    <xf numFmtId="0" fontId="35" fillId="0" borderId="39" xfId="0" applyFont="1" applyBorder="1" applyAlignment="1">
      <alignment horizontal="center" vertical="top"/>
    </xf>
    <xf numFmtId="0" fontId="35" fillId="0" borderId="16" xfId="0" applyFont="1" applyBorder="1" applyAlignment="1">
      <alignment horizontal="center" vertical="top"/>
    </xf>
    <xf numFmtId="0" fontId="35" fillId="0" borderId="13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/>
    </xf>
    <xf numFmtId="0" fontId="97" fillId="0" borderId="0" xfId="0" applyFont="1" applyAlignment="1">
      <alignment horizontal="center" vertical="top" wrapText="1"/>
    </xf>
    <xf numFmtId="0" fontId="98" fillId="0" borderId="0" xfId="0" applyFont="1" applyAlignment="1">
      <alignment horizontal="center" wrapText="1"/>
    </xf>
    <xf numFmtId="0" fontId="72" fillId="0" borderId="14" xfId="0" applyFont="1" applyBorder="1" applyAlignment="1">
      <alignment horizontal="center" vertical="center" wrapText="1"/>
    </xf>
    <xf numFmtId="0" fontId="72" fillId="0" borderId="39" xfId="0" applyFont="1" applyBorder="1" applyAlignment="1">
      <alignment horizontal="center" vertical="center" wrapText="1"/>
    </xf>
    <xf numFmtId="0" fontId="72" fillId="0" borderId="16" xfId="0" applyFont="1" applyBorder="1" applyAlignment="1">
      <alignment horizontal="center" vertical="center" wrapText="1"/>
    </xf>
    <xf numFmtId="0" fontId="91" fillId="0" borderId="14" xfId="0" applyFont="1" applyBorder="1" applyAlignment="1">
      <alignment horizontal="center" vertical="center" wrapText="1"/>
    </xf>
    <xf numFmtId="0" fontId="91" fillId="0" borderId="39" xfId="0" applyFont="1" applyBorder="1" applyAlignment="1">
      <alignment horizontal="center" vertical="center" wrapText="1"/>
    </xf>
    <xf numFmtId="0" fontId="91" fillId="0" borderId="16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24" borderId="0" xfId="0" applyNumberFormat="1" applyFont="1" applyFill="1" applyBorder="1" applyAlignment="1" applyProtection="1">
      <alignment horizontal="left" vertical="center" wrapText="1"/>
    </xf>
    <xf numFmtId="0" fontId="56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39" xfId="0" applyFont="1" applyFill="1" applyBorder="1" applyAlignment="1">
      <alignment horizontal="left" vertical="top" wrapText="1"/>
    </xf>
    <xf numFmtId="0" fontId="35" fillId="0" borderId="16" xfId="0" applyFont="1" applyFill="1" applyBorder="1" applyAlignment="1">
      <alignment horizontal="left" vertical="top" wrapText="1"/>
    </xf>
    <xf numFmtId="0" fontId="35" fillId="0" borderId="0" xfId="0" applyNumberFormat="1" applyFont="1" applyFill="1" applyAlignment="1" applyProtection="1">
      <alignment horizontal="center" vertical="center" wrapText="1"/>
    </xf>
    <xf numFmtId="0" fontId="94" fillId="0" borderId="0" xfId="0" applyNumberFormat="1" applyFont="1" applyFill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192" fontId="83" fillId="0" borderId="9" xfId="49" applyNumberFormat="1" applyFont="1" applyFill="1" applyBorder="1" applyAlignment="1">
      <alignment horizontal="left" vertical="top" wrapText="1"/>
    </xf>
    <xf numFmtId="192" fontId="83" fillId="0" borderId="0" xfId="49" applyNumberFormat="1" applyFont="1" applyFill="1" applyBorder="1" applyAlignment="1">
      <alignment horizontal="left" vertical="top" wrapText="1"/>
    </xf>
    <xf numFmtId="0" fontId="1" fillId="0" borderId="65" xfId="0" applyFont="1" applyBorder="1" applyAlignment="1">
      <alignment horizontal="center" vertical="top" wrapText="1"/>
    </xf>
    <xf numFmtId="0" fontId="1" fillId="0" borderId="62" xfId="0" applyFont="1" applyBorder="1" applyAlignment="1">
      <alignment horizontal="center" vertical="top" wrapText="1"/>
    </xf>
    <xf numFmtId="0" fontId="35" fillId="0" borderId="65" xfId="0" applyFont="1" applyBorder="1" applyAlignment="1">
      <alignment horizontal="center" vertical="top" wrapText="1"/>
    </xf>
    <xf numFmtId="0" fontId="35" fillId="0" borderId="62" xfId="0" applyFont="1" applyBorder="1" applyAlignment="1">
      <alignment horizontal="center" vertical="top" wrapText="1"/>
    </xf>
    <xf numFmtId="0" fontId="35" fillId="0" borderId="66" xfId="0" applyFont="1" applyBorder="1" applyAlignment="1">
      <alignment horizontal="center" vertical="top" wrapText="1"/>
    </xf>
    <xf numFmtId="0" fontId="35" fillId="0" borderId="67" xfId="0" applyFont="1" applyBorder="1" applyAlignment="1">
      <alignment horizontal="center" vertical="top" wrapText="1"/>
    </xf>
    <xf numFmtId="0" fontId="94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1" fillId="0" borderId="61" xfId="0" applyFont="1" applyBorder="1" applyAlignment="1">
      <alignment horizontal="center" vertical="top" wrapText="1"/>
    </xf>
    <xf numFmtId="0" fontId="85" fillId="0" borderId="0" xfId="0" applyNumberFormat="1" applyFont="1" applyFill="1" applyBorder="1" applyAlignment="1" applyProtection="1">
      <alignment horizontal="center" vertical="center" wrapText="1"/>
    </xf>
    <xf numFmtId="0" fontId="35" fillId="0" borderId="63" xfId="0" applyFont="1" applyBorder="1" applyAlignment="1">
      <alignment horizontal="center" vertical="top" wrapText="1"/>
    </xf>
    <xf numFmtId="0" fontId="35" fillId="0" borderId="64" xfId="0" applyFont="1" applyBorder="1" applyAlignment="1">
      <alignment horizontal="center" vertical="top" wrapText="1"/>
    </xf>
    <xf numFmtId="0" fontId="56" fillId="0" borderId="0" xfId="0" applyNumberFormat="1" applyFont="1" applyFill="1" applyBorder="1" applyAlignment="1" applyProtection="1">
      <alignment horizontal="center" vertical="center" wrapText="1"/>
    </xf>
    <xf numFmtId="0" fontId="99" fillId="0" borderId="0" xfId="0" applyNumberFormat="1" applyFont="1" applyFill="1" applyBorder="1" applyAlignment="1" applyProtection="1">
      <alignment horizontal="center" vertical="center" wrapText="1"/>
    </xf>
    <xf numFmtId="0" fontId="35" fillId="0" borderId="58" xfId="0" applyFont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0" fontId="35" fillId="0" borderId="59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/>
    </xf>
    <xf numFmtId="0" fontId="56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6" fillId="0" borderId="0" xfId="0" applyFont="1" applyAlignment="1">
      <alignment horizontal="left" vertical="center" wrapText="1"/>
    </xf>
    <xf numFmtId="0" fontId="59" fillId="0" borderId="0" xfId="0" applyNumberFormat="1" applyFont="1" applyFill="1" applyAlignment="1" applyProtection="1">
      <alignment horizontal="center" vertical="top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" xfId="50"/>
    <cellStyle name="Контрольная ячейка" xfId="51"/>
    <cellStyle name="Название" xfId="52"/>
    <cellStyle name="Нейтральный" xfId="53"/>
    <cellStyle name="Обычный" xfId="0" builtinId="0"/>
    <cellStyle name="Обычный 2" xfId="54"/>
    <cellStyle name="Обычный 3" xfId="55"/>
    <cellStyle name="Обычный_зміни" xfId="56"/>
    <cellStyle name="Плохой" xfId="57"/>
    <cellStyle name="Пояснение" xfId="58"/>
    <cellStyle name="Примечание" xfId="59"/>
    <cellStyle name="Связанная ячейка" xfId="60"/>
    <cellStyle name="Стиль 1" xfId="61"/>
    <cellStyle name="Текст предупреждения" xfId="62"/>
    <cellStyle name="Хороший" xfId="6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04-&#1056;&#1110;&#1096;-&#1044;&#1086;&#1076;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04-&#1056;&#1110;&#1096;-&#1044;&#1086;&#1076;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04-&#1056;&#1110;&#1096;-&#1044;&#1086;&#1076;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11-&#1056;&#1110;&#1096;-&#1044;&#1086;&#1076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&#1053;&#1040;&#1044;&#1070;&#1064;&#1050;&#1040;\&#1041;&#1059;&#1061;&#1043;&#1040;&#1051;&#1058;&#1045;&#1056;&#1048;&#1071;\2013\&#1060;&#1059;\&#1047;&#1052;&#1048;&#1053;&#1048;\2016\10\10-&#1056;&#1110;&#1096;-&#1076;&#1086;&#1076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5;&#1076;&#1088;&#1077;&#1081;\Downloads\&#1053;&#1040;&#1044;&#1070;&#1064;&#1050;&#1040;\&#1041;&#1059;&#1061;&#1043;&#1040;&#1051;&#1058;&#1045;&#1056;&#1048;&#1071;\2013\&#1060;&#1059;\&#1047;&#1052;&#1048;&#1053;&#1048;\2016\10\04-&#1056;&#1110;&#1096;-&#1044;&#1086;&#1076;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3;&#1040;&#1044;&#1070;&#1064;&#1050;&#1040;\&#1041;&#1059;&#1061;&#1043;&#1040;&#1051;&#1058;&#1045;&#1056;&#1048;&#1071;\2013&#1087;&#1086;2019\&#1060;&#1059;\&#1047;&#1052;&#1048;&#1053;&#1048;\2019\12\05-2019-&#1056;&#1110;&#1096;-&#1044;&#1086;&#1076;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2-розподіл"/>
      <sheetName val="дод.4"/>
      <sheetName val="3-трансферти"/>
      <sheetName val="4-розвиток"/>
      <sheetName val="4-програми"/>
    </sheetNames>
    <sheetDataSet>
      <sheetData sheetId="0">
        <row r="82">
          <cell r="A82" t="str">
            <v>Секретар Волинської сільської ради   ___________________   В.М.Круглова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2-розподіл"/>
      <sheetName val="дод.4"/>
      <sheetName val="3-трансферти"/>
      <sheetName val="4-розвиток"/>
      <sheetName val="4-програми"/>
    </sheetNames>
    <sheetDataSet>
      <sheetData sheetId="0">
        <row r="82">
          <cell r="A82" t="str">
            <v>Секретар Волинської сільської ради   ___________________   В.М.Круглова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2-розподіл"/>
      <sheetName val="дод.4"/>
      <sheetName val="3-трансферти"/>
      <sheetName val="4-розвиток"/>
      <sheetName val="4-програми"/>
    </sheetNames>
    <sheetDataSet>
      <sheetData sheetId="0">
        <row r="81">
          <cell r="A81" t="str">
            <v>Секретар Волинської сільської ради   ___________________   В.М.Круглова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2-розподіл"/>
      <sheetName val="дод.4"/>
      <sheetName val="3-трансферти"/>
      <sheetName val="4-розвиток"/>
      <sheetName val="4-програми"/>
    </sheetNames>
    <sheetDataSet>
      <sheetData sheetId="0">
        <row r="82">
          <cell r="A82" t="str">
            <v>Секретар Волинської сільської ради   ___________________   В.М.Круглова</v>
          </cell>
        </row>
      </sheetData>
      <sheetData sheetId="1"/>
      <sheetData sheetId="2"/>
      <sheetData sheetId="3">
        <row r="2">
          <cell r="N2" t="str">
            <v>до Рішення Волинської сільської ради
№115 від 22.11.2016р.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Дод-розподіл"/>
      <sheetName val="дод.4"/>
      <sheetName val="3-трансферти"/>
      <sheetName val="Дод-програми"/>
      <sheetName val="Дод-розвиток"/>
      <sheetName val="4-розвиток"/>
    </sheetNames>
    <sheetDataSet>
      <sheetData sheetId="0"/>
      <sheetData sheetId="1"/>
      <sheetData sheetId="2"/>
      <sheetData sheetId="3">
        <row r="14">
          <cell r="B14" t="str">
            <v>150000</v>
          </cell>
          <cell r="E14" t="str">
            <v>Будівництво</v>
          </cell>
        </row>
        <row r="16">
          <cell r="C16" t="str">
            <v>150101</v>
          </cell>
          <cell r="D16" t="str">
            <v>0490</v>
          </cell>
          <cell r="E16" t="str">
            <v>Капітальні вкладення</v>
          </cell>
        </row>
      </sheetData>
      <sheetData sheetId="4"/>
      <sheetData sheetId="5"/>
      <sheetData sheetId="6">
        <row r="11">
          <cell r="B11" t="str">
            <v>150000</v>
          </cell>
          <cell r="E11" t="str">
            <v>Будівництво</v>
          </cell>
        </row>
        <row r="25">
          <cell r="C25" t="str">
            <v>150101</v>
          </cell>
          <cell r="D25" t="str">
            <v>0490</v>
          </cell>
          <cell r="E25" t="str">
            <v>Капітальні вкладення</v>
          </cell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-доходи"/>
      <sheetName val="дод.1"/>
      <sheetName val="дод.2"/>
      <sheetName val="2-розподіл"/>
      <sheetName val="дод.4"/>
      <sheetName val="3-трансферти"/>
      <sheetName val="4-розвиток"/>
      <sheetName val="4-програми"/>
    </sheetNames>
    <sheetDataSet>
      <sheetData sheetId="0">
        <row r="82">
          <cell r="A82" t="str">
            <v>Секретар Волинської сільської ради   ___________________   В.М.Круглова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 дод1"/>
      <sheetName val="Р2"/>
      <sheetName val="видатки дод2"/>
      <sheetName val="джерела"/>
      <sheetName val="лист дод1 ЗФ-01фонд"/>
      <sheetName val="лист дод2 СФ-07фонд"/>
      <sheetName val="розпор СФ-02фонд"/>
      <sheetName val="КЕКВ"/>
      <sheetName val="КТКВ"/>
      <sheetName val="КВК"/>
      <sheetName val="ККД"/>
      <sheetName val="ККФБтк"/>
      <sheetName val="ККФБтбз"/>
    </sheetNames>
    <sheetDataSet>
      <sheetData sheetId="0"/>
      <sheetData sheetId="1">
        <row r="6">
          <cell r="F6" t="str">
            <v>Небаланс!</v>
          </cell>
          <cell r="K6" t="str">
            <v>Небаланс!</v>
          </cell>
        </row>
      </sheetData>
      <sheetData sheetId="2"/>
      <sheetData sheetId="3"/>
      <sheetData sheetId="4">
        <row r="69">
          <cell r="B69">
            <v>203400</v>
          </cell>
          <cell r="C69" t="str">
            <v xml:space="preserve">Фінансування за рахунок коштів єдиного казначейського рахунку </v>
          </cell>
          <cell r="D69">
            <v>0</v>
          </cell>
        </row>
        <row r="70">
          <cell r="B70">
            <v>203410</v>
          </cell>
          <cell r="C70" t="str">
            <v>Одержано</v>
          </cell>
          <cell r="D70">
            <v>0</v>
          </cell>
        </row>
        <row r="71">
          <cell r="B71">
            <v>203420</v>
          </cell>
          <cell r="C71" t="str">
            <v>Повернено</v>
          </cell>
          <cell r="D71">
            <v>0</v>
          </cell>
        </row>
        <row r="72">
          <cell r="B72">
            <v>208000</v>
          </cell>
          <cell r="C72" t="str">
            <v xml:space="preserve">Фінансування за рахунок зміни залишків коштів місцевих бюджетів </v>
          </cell>
          <cell r="D72">
            <v>485000</v>
          </cell>
        </row>
        <row r="73">
          <cell r="B73">
            <v>208100</v>
          </cell>
          <cell r="C73" t="str">
            <v>На початок періоду</v>
          </cell>
          <cell r="D73">
            <v>485000</v>
          </cell>
        </row>
        <row r="74">
          <cell r="B74">
            <v>208200</v>
          </cell>
          <cell r="C74" t="str">
            <v>На кінець періоду</v>
          </cell>
          <cell r="D74">
            <v>0</v>
          </cell>
        </row>
        <row r="75">
          <cell r="B75">
            <v>208400</v>
          </cell>
          <cell r="C75" t="str">
            <v>Кошти, одержані із загального фонду бюджету до бюджету розвитку (спеціального фонду)</v>
          </cell>
          <cell r="D75">
            <v>0</v>
          </cell>
        </row>
        <row r="76">
          <cell r="C76" t="e">
            <v>#N/A</v>
          </cell>
          <cell r="D76">
            <v>0</v>
          </cell>
        </row>
        <row r="77">
          <cell r="C77" t="e">
            <v>#N/A</v>
          </cell>
          <cell r="D77">
            <v>0</v>
          </cell>
        </row>
        <row r="78">
          <cell r="C78" t="e">
            <v>#N/A</v>
          </cell>
          <cell r="D78">
            <v>0</v>
          </cell>
        </row>
        <row r="79">
          <cell r="B79">
            <v>602000</v>
          </cell>
          <cell r="C79" t="str">
            <v>Зміни обсягів готівкових коштів </v>
          </cell>
          <cell r="D79">
            <v>485000</v>
          </cell>
        </row>
        <row r="80">
          <cell r="B80">
            <v>602100</v>
          </cell>
          <cell r="C80" t="str">
            <v>На початок періоду </v>
          </cell>
          <cell r="D80">
            <v>485000</v>
          </cell>
        </row>
        <row r="81">
          <cell r="B81">
            <v>602200</v>
          </cell>
          <cell r="C81" t="str">
            <v>На кінець періоду </v>
          </cell>
          <cell r="D81">
            <v>0</v>
          </cell>
        </row>
        <row r="82">
          <cell r="B82">
            <v>602400</v>
          </cell>
          <cell r="C82" t="str">
            <v>Кошти, одержані із загального фонду бюджету до бюджету розвитку (спеціального фонду)</v>
          </cell>
          <cell r="D82">
            <v>0</v>
          </cell>
        </row>
        <row r="83">
          <cell r="B83">
            <v>603000</v>
          </cell>
          <cell r="C83" t="str">
            <v>Фінансування за рахунок коштів єдиного казначейського рахунку </v>
          </cell>
          <cell r="D83">
            <v>0</v>
          </cell>
        </row>
        <row r="84">
          <cell r="C84" t="e">
            <v>#N/A</v>
          </cell>
          <cell r="D84">
            <v>0</v>
          </cell>
        </row>
        <row r="85">
          <cell r="C85" t="e">
            <v>#N/A</v>
          </cell>
          <cell r="D85">
            <v>0</v>
          </cell>
        </row>
        <row r="86">
          <cell r="C86" t="e">
            <v>#N/A</v>
          </cell>
          <cell r="D86">
            <v>0</v>
          </cell>
        </row>
      </sheetData>
      <sheetData sheetId="5">
        <row r="67">
          <cell r="B67">
            <v>203400</v>
          </cell>
          <cell r="C67" t="str">
            <v xml:space="preserve">Фінансування за рахунок коштів єдиного казначейського рахунку </v>
          </cell>
          <cell r="D67">
            <v>0</v>
          </cell>
        </row>
        <row r="68">
          <cell r="B68">
            <v>203410</v>
          </cell>
          <cell r="C68" t="str">
            <v>Одержано</v>
          </cell>
          <cell r="D68">
            <v>0</v>
          </cell>
        </row>
        <row r="69">
          <cell r="B69">
            <v>203420</v>
          </cell>
          <cell r="C69" t="str">
            <v>Повернено</v>
          </cell>
          <cell r="D69">
            <v>0</v>
          </cell>
        </row>
        <row r="70">
          <cell r="B70">
            <v>208000</v>
          </cell>
          <cell r="C70" t="str">
            <v xml:space="preserve">Фінансування за рахунок зміни залишків коштів місцевих бюджетів </v>
          </cell>
          <cell r="D70">
            <v>0</v>
          </cell>
        </row>
        <row r="71">
          <cell r="B71">
            <v>208100</v>
          </cell>
          <cell r="C71" t="str">
            <v>На початок періоду</v>
          </cell>
          <cell r="D71">
            <v>0</v>
          </cell>
        </row>
        <row r="72">
          <cell r="B72">
            <v>208200</v>
          </cell>
          <cell r="C72" t="str">
            <v>На кінець періоду</v>
          </cell>
          <cell r="D72">
            <v>0</v>
          </cell>
        </row>
        <row r="73">
          <cell r="B73">
            <v>208400</v>
          </cell>
          <cell r="C73" t="str">
            <v>Кошти, одержані із загального фонду бюджету до бюджету розвитку (спеціального фонду)</v>
          </cell>
          <cell r="D73">
            <v>0</v>
          </cell>
        </row>
        <row r="74">
          <cell r="C74" t="e">
            <v>#N/A</v>
          </cell>
          <cell r="D74">
            <v>0</v>
          </cell>
        </row>
        <row r="75">
          <cell r="C75" t="e">
            <v>#N/A</v>
          </cell>
          <cell r="D75">
            <v>0</v>
          </cell>
        </row>
        <row r="76">
          <cell r="C76" t="e">
            <v>#N/A</v>
          </cell>
          <cell r="D76">
            <v>0</v>
          </cell>
        </row>
        <row r="77">
          <cell r="B77">
            <v>602000</v>
          </cell>
          <cell r="C77" t="str">
            <v>Зміни обсягів готівкових коштів </v>
          </cell>
          <cell r="D77">
            <v>0</v>
          </cell>
        </row>
        <row r="78">
          <cell r="B78">
            <v>602100</v>
          </cell>
          <cell r="C78" t="str">
            <v>На початок періоду </v>
          </cell>
          <cell r="D78">
            <v>0</v>
          </cell>
        </row>
        <row r="79">
          <cell r="B79">
            <v>602200</v>
          </cell>
          <cell r="C79" t="str">
            <v>На кінець періоду </v>
          </cell>
          <cell r="D79">
            <v>0</v>
          </cell>
        </row>
        <row r="80">
          <cell r="B80">
            <v>602400</v>
          </cell>
          <cell r="C80" t="str">
            <v>Кошти, одержані із загального фонду бюджету до бюджету розвитку (спеціального фонду)</v>
          </cell>
          <cell r="D80">
            <v>0</v>
          </cell>
        </row>
        <row r="81">
          <cell r="B81">
            <v>603000</v>
          </cell>
          <cell r="C81" t="str">
            <v>Фінансування за рахунок коштів єдиного казначейського рахунку </v>
          </cell>
          <cell r="D81">
            <v>0</v>
          </cell>
        </row>
        <row r="82">
          <cell r="C82" t="e">
            <v>#N/A</v>
          </cell>
          <cell r="D82">
            <v>0</v>
          </cell>
        </row>
        <row r="83">
          <cell r="C83" t="e">
            <v>#N/A</v>
          </cell>
          <cell r="D83">
            <v>0</v>
          </cell>
        </row>
        <row r="84">
          <cell r="C84" t="e">
            <v>#N/A</v>
          </cell>
          <cell r="D84">
            <v>0</v>
          </cell>
        </row>
      </sheetData>
      <sheetData sheetId="6">
        <row r="32">
          <cell r="B32">
            <v>208000</v>
          </cell>
          <cell r="C32" t="str">
            <v xml:space="preserve">Фінансування за рахунок зміни залишків коштів місцевих бюджетів </v>
          </cell>
          <cell r="D32">
            <v>0</v>
          </cell>
        </row>
        <row r="33">
          <cell r="B33">
            <v>208100</v>
          </cell>
          <cell r="C33" t="str">
            <v>На початок періоду</v>
          </cell>
          <cell r="D33">
            <v>0</v>
          </cell>
        </row>
        <row r="34">
          <cell r="B34">
            <v>208200</v>
          </cell>
          <cell r="C34" t="str">
            <v>На кінець періоду</v>
          </cell>
          <cell r="D34">
            <v>0</v>
          </cell>
        </row>
        <row r="35">
          <cell r="B35">
            <v>602000</v>
          </cell>
          <cell r="C35" t="str">
            <v>Зміни обсягів готівкових коштів </v>
          </cell>
          <cell r="D35">
            <v>0</v>
          </cell>
        </row>
        <row r="36">
          <cell r="B36">
            <v>602100</v>
          </cell>
          <cell r="C36" t="str">
            <v>На початок періоду </v>
          </cell>
          <cell r="D36">
            <v>0</v>
          </cell>
        </row>
        <row r="37">
          <cell r="B37">
            <v>602200</v>
          </cell>
          <cell r="C37" t="str">
            <v>На кінець періоду </v>
          </cell>
          <cell r="D37">
            <v>0</v>
          </cell>
        </row>
      </sheetData>
      <sheetData sheetId="7"/>
      <sheetData sheetId="8"/>
      <sheetData sheetId="9"/>
      <sheetData sheetId="10"/>
      <sheetData sheetId="11">
        <row r="2">
          <cell r="A2">
            <v>200000</v>
          </cell>
          <cell r="B2" t="str">
            <v>Внутрішнє фінансування </v>
          </cell>
        </row>
        <row r="3">
          <cell r="A3">
            <v>201000</v>
          </cell>
          <cell r="B3" t="str">
            <v xml:space="preserve">Фінансування за рахунок коштів державних фондів </v>
          </cell>
        </row>
        <row r="4">
          <cell r="A4">
            <v>201100</v>
          </cell>
          <cell r="B4" t="str">
            <v>Позики, одержані з державних фондів </v>
          </cell>
        </row>
        <row r="5">
          <cell r="A5">
            <v>201110</v>
          </cell>
          <cell r="B5" t="str">
            <v>Одержано позик </v>
          </cell>
        </row>
        <row r="6">
          <cell r="A6">
            <v>201120</v>
          </cell>
          <cell r="B6" t="str">
            <v>Погашено позик </v>
          </cell>
        </row>
        <row r="7">
          <cell r="A7">
            <v>201200</v>
          </cell>
          <cell r="B7" t="str">
            <v>Код виключено </v>
          </cell>
        </row>
        <row r="8">
          <cell r="A8">
            <v>201210</v>
          </cell>
          <cell r="B8" t="str">
            <v>Код виключено </v>
          </cell>
        </row>
        <row r="9">
          <cell r="A9">
            <v>201220</v>
          </cell>
          <cell r="B9" t="str">
            <v>Код виключено </v>
          </cell>
        </row>
        <row r="10">
          <cell r="A10">
            <v>201300</v>
          </cell>
          <cell r="B10" t="str">
            <v>Код виключено </v>
          </cell>
        </row>
        <row r="11">
          <cell r="A11">
            <v>201310</v>
          </cell>
          <cell r="B11" t="str">
            <v>Код виключено </v>
          </cell>
        </row>
        <row r="12">
          <cell r="A12">
            <v>201320</v>
          </cell>
          <cell r="B12" t="str">
            <v>Код виключено </v>
          </cell>
        </row>
        <row r="13">
          <cell r="A13">
            <v>202000</v>
          </cell>
          <cell r="B13" t="str">
            <v>Фінансування за рахунок позик банківських установ </v>
          </cell>
        </row>
        <row r="14">
          <cell r="A14">
            <v>202100</v>
          </cell>
          <cell r="B14" t="str">
            <v>Фінансування за рахунок позик Національного банку України </v>
          </cell>
        </row>
        <row r="15">
          <cell r="A15">
            <v>202110</v>
          </cell>
          <cell r="B15" t="str">
            <v>Одержано позик </v>
          </cell>
        </row>
        <row r="16">
          <cell r="A16">
            <v>202120</v>
          </cell>
          <cell r="B16" t="str">
            <v>Погашено позик </v>
          </cell>
        </row>
        <row r="17">
          <cell r="A17">
            <v>202200</v>
          </cell>
          <cell r="B17" t="str">
            <v>Фінансування за рахунок інших банків </v>
          </cell>
        </row>
        <row r="18">
          <cell r="A18">
            <v>202210</v>
          </cell>
          <cell r="B18" t="str">
            <v>Одержано позик </v>
          </cell>
        </row>
        <row r="19">
          <cell r="A19">
            <v>202220</v>
          </cell>
          <cell r="B19" t="str">
            <v>Погашено позик </v>
          </cell>
        </row>
        <row r="20">
          <cell r="A20">
            <v>203000</v>
          </cell>
          <cell r="B20" t="str">
            <v>Інше внутрішнє фінансування </v>
          </cell>
        </row>
        <row r="21">
          <cell r="A21">
            <v>203100</v>
          </cell>
          <cell r="B21" t="str">
            <v>Позики інших фінансових установ </v>
          </cell>
        </row>
        <row r="22">
          <cell r="A22">
            <v>203110</v>
          </cell>
          <cell r="B22" t="str">
            <v>Одержано позик </v>
          </cell>
        </row>
        <row r="23">
          <cell r="A23">
            <v>203120</v>
          </cell>
          <cell r="B23" t="str">
            <v>Погашено позик </v>
          </cell>
        </row>
        <row r="24">
          <cell r="A24">
            <v>203130</v>
          </cell>
          <cell r="B24" t="str">
            <v>Зміна обсягів вимог до інших фінансових установ, що використовуються для управління ліквідністю </v>
          </cell>
        </row>
        <row r="25">
          <cell r="A25">
            <v>203200</v>
          </cell>
          <cell r="B25" t="str">
            <v>Позики нефінансових державних підприємств </v>
          </cell>
        </row>
        <row r="26">
          <cell r="A26">
            <v>203210</v>
          </cell>
          <cell r="B26" t="str">
            <v>Одержано позик </v>
          </cell>
        </row>
        <row r="27">
          <cell r="A27">
            <v>203220</v>
          </cell>
          <cell r="B27" t="str">
            <v>Погашено позик </v>
          </cell>
        </row>
        <row r="28">
          <cell r="A28">
            <v>203230</v>
          </cell>
          <cell r="B28" t="str">
            <v>Зміна обсягів цінних паперів нефінансових державних підприємств, що використовуються для управління ліквідністю </v>
          </cell>
        </row>
        <row r="29">
          <cell r="A29">
            <v>203300</v>
          </cell>
          <cell r="B29" t="str">
            <v>Позики нефінансового приватного сектора </v>
          </cell>
        </row>
        <row r="30">
          <cell r="A30">
            <v>203310</v>
          </cell>
          <cell r="B30" t="str">
            <v>Одержано позик </v>
          </cell>
        </row>
        <row r="31">
          <cell r="A31">
            <v>203320</v>
          </cell>
          <cell r="B31" t="str">
            <v>Погашено позик </v>
          </cell>
        </row>
        <row r="32">
          <cell r="A32">
            <v>203400</v>
          </cell>
          <cell r="B32" t="str">
            <v xml:space="preserve">Фінансування за рахунок коштів єдиного казначейського рахунку </v>
          </cell>
        </row>
        <row r="33">
          <cell r="A33">
            <v>203410</v>
          </cell>
          <cell r="B33" t="str">
            <v>Одержано</v>
          </cell>
        </row>
        <row r="34">
          <cell r="A34">
            <v>203420</v>
          </cell>
          <cell r="B34" t="str">
            <v>Повернено</v>
          </cell>
        </row>
        <row r="35">
          <cell r="A35">
            <v>203500</v>
          </cell>
          <cell r="B35" t="str">
            <v>Інше внутрішнє фінансування </v>
          </cell>
        </row>
        <row r="36">
          <cell r="A36">
            <v>203510</v>
          </cell>
          <cell r="B36" t="str">
            <v>Одержано позик </v>
          </cell>
        </row>
        <row r="37">
          <cell r="A37">
            <v>203520</v>
          </cell>
          <cell r="B37" t="str">
            <v>Погашено позик </v>
          </cell>
        </row>
        <row r="38">
          <cell r="A38">
            <v>204000</v>
          </cell>
          <cell r="B38" t="str">
            <v>Надходження від приватизації державного майна </v>
          </cell>
        </row>
        <row r="39">
          <cell r="A39">
            <v>205000</v>
          </cell>
          <cell r="B39" t="str">
            <v xml:space="preserve">Фінансування за рахунок залишків коштів на рахунках бюджетних установ </v>
          </cell>
        </row>
        <row r="40">
          <cell r="A40">
            <v>205100</v>
          </cell>
          <cell r="B40" t="str">
            <v>На початок періоду </v>
          </cell>
        </row>
        <row r="41">
          <cell r="A41">
            <v>205200</v>
          </cell>
          <cell r="B41" t="str">
            <v>На кінець періоду </v>
          </cell>
        </row>
        <row r="42">
          <cell r="A42">
            <v>205300</v>
          </cell>
          <cell r="B42" t="str">
            <v>Інші розрахунки </v>
          </cell>
        </row>
        <row r="43">
          <cell r="A43">
            <v>206000</v>
          </cell>
          <cell r="B43" t="str">
            <v>Зміни обсягів депозитів і цінних паперів, що використовуються для управління ліквідністю </v>
          </cell>
        </row>
        <row r="44">
          <cell r="A44">
            <v>206100</v>
          </cell>
          <cell r="B44" t="str">
            <v>Повернення коштів з депозитів або пред'явлення цінних паперів</v>
          </cell>
        </row>
        <row r="45">
          <cell r="A45">
            <v>206200</v>
          </cell>
          <cell r="B45" t="str">
            <v>Розміщення коштів на депозитах або придбання цінних паперів</v>
          </cell>
        </row>
        <row r="46">
          <cell r="A46">
            <v>207000</v>
          </cell>
          <cell r="B46" t="str">
            <v>Коригування </v>
          </cell>
        </row>
        <row r="47">
          <cell r="A47">
            <v>207100</v>
          </cell>
          <cell r="B47" t="str">
            <v>Різниця між вартісною оцінкою вищезазначених статей і ціною нового випуску зобов'язань </v>
          </cell>
        </row>
        <row r="48">
          <cell r="A48">
            <v>207200</v>
          </cell>
          <cell r="B48" t="str">
            <v>Різниця між вартісною оцінкою вищезазначених статей і ціною при погашенні зобов'язань </v>
          </cell>
        </row>
        <row r="49">
          <cell r="A49">
            <v>207300</v>
          </cell>
          <cell r="B49" t="str">
            <v>Переоцінка вартості в національній валюті </v>
          </cell>
        </row>
        <row r="50">
          <cell r="A50">
            <v>208000</v>
          </cell>
          <cell r="B50" t="str">
            <v xml:space="preserve">Фінансування за рахунок зміни залишків коштів місцевих бюджетів </v>
          </cell>
        </row>
        <row r="51">
          <cell r="A51">
            <v>208100</v>
          </cell>
          <cell r="B51" t="str">
            <v>На початок періоду</v>
          </cell>
        </row>
        <row r="52">
          <cell r="A52">
            <v>208200</v>
          </cell>
          <cell r="B52" t="str">
            <v>На кінець періоду</v>
          </cell>
        </row>
        <row r="53">
          <cell r="A53">
            <v>208400</v>
          </cell>
          <cell r="B53" t="str">
            <v>Кошти, одержані із загального фонду бюджету до бюджету розвитку (спеціального фонду)</v>
          </cell>
        </row>
        <row r="54">
          <cell r="A54">
            <v>209000</v>
          </cell>
          <cell r="B54" t="str">
            <v>Зміни обсягів товарно-матеріальних цінностей</v>
          </cell>
        </row>
        <row r="55">
          <cell r="A55">
            <v>209100</v>
          </cell>
          <cell r="B55" t="str">
            <v>На початок періоду</v>
          </cell>
        </row>
        <row r="56">
          <cell r="A56">
            <v>209200</v>
          </cell>
          <cell r="B56" t="str">
            <v>На кінець періоду</v>
          </cell>
        </row>
        <row r="57">
          <cell r="A57">
            <v>300000</v>
          </cell>
          <cell r="B57" t="str">
            <v>Зовнішнє фінансування </v>
          </cell>
        </row>
        <row r="58">
          <cell r="A58">
            <v>301000</v>
          </cell>
          <cell r="B58" t="str">
            <v>Позики, надані міжнародними організаціями економічного розвитку </v>
          </cell>
        </row>
        <row r="59">
          <cell r="A59">
            <v>301100</v>
          </cell>
          <cell r="B59" t="str">
            <v>Одержано позик </v>
          </cell>
        </row>
        <row r="60">
          <cell r="A60">
            <v>301200</v>
          </cell>
          <cell r="B60" t="str">
            <v>Погашено позик </v>
          </cell>
        </row>
        <row r="61">
          <cell r="A61">
            <v>302000</v>
          </cell>
          <cell r="B61" t="str">
            <v>Позики, надані органами управління іноземних держав </v>
          </cell>
        </row>
        <row r="62">
          <cell r="A62">
            <v>302100</v>
          </cell>
          <cell r="B62" t="str">
            <v>Одержано позик </v>
          </cell>
        </row>
        <row r="63">
          <cell r="A63">
            <v>302200</v>
          </cell>
          <cell r="B63" t="str">
            <v>Погашено позик </v>
          </cell>
        </row>
        <row r="64">
          <cell r="A64">
            <v>303000</v>
          </cell>
          <cell r="B64" t="str">
            <v>Позики, надані іноземними комерційними банками </v>
          </cell>
        </row>
        <row r="65">
          <cell r="A65">
            <v>303100</v>
          </cell>
          <cell r="B65" t="str">
            <v>Одержано позик </v>
          </cell>
        </row>
        <row r="66">
          <cell r="A66">
            <v>303200</v>
          </cell>
          <cell r="B66" t="str">
            <v>Погашено позик </v>
          </cell>
        </row>
        <row r="67">
          <cell r="A67">
            <v>304000</v>
          </cell>
          <cell r="B67" t="str">
            <v>Позики, надані постачальниками </v>
          </cell>
        </row>
        <row r="68">
          <cell r="A68">
            <v>304100</v>
          </cell>
          <cell r="B68" t="str">
            <v>Одержано позик </v>
          </cell>
        </row>
        <row r="69">
          <cell r="A69">
            <v>304200</v>
          </cell>
          <cell r="B69" t="str">
            <v>Погашено позик </v>
          </cell>
        </row>
        <row r="70">
          <cell r="A70">
            <v>305000</v>
          </cell>
          <cell r="B70" t="str">
            <v>Позики, не віднесені до інших категорій </v>
          </cell>
        </row>
        <row r="71">
          <cell r="A71">
            <v>305100</v>
          </cell>
          <cell r="B71" t="str">
            <v>Одержано позик </v>
          </cell>
        </row>
        <row r="72">
          <cell r="A72">
            <v>305200</v>
          </cell>
          <cell r="B72" t="str">
            <v>Погашено позик </v>
          </cell>
        </row>
        <row r="73">
          <cell r="A73">
            <v>306000</v>
          </cell>
          <cell r="B73" t="str">
            <v>Зміни обсягів депозитів і цінних паперів, що використовуються для управління ліквідністю </v>
          </cell>
        </row>
        <row r="74">
          <cell r="A74">
            <v>306100</v>
          </cell>
          <cell r="B74" t="str">
            <v>Повернення коштів з депозитів або пред'явлення цінних паперів</v>
          </cell>
        </row>
        <row r="75">
          <cell r="A75">
            <v>306200</v>
          </cell>
          <cell r="B75" t="str">
            <v>Розміщення коштів на депозитах або придбання цінних паперів</v>
          </cell>
        </row>
        <row r="76">
          <cell r="A76">
            <v>307000</v>
          </cell>
          <cell r="B76" t="str">
            <v xml:space="preserve">Коригування </v>
          </cell>
        </row>
        <row r="77">
          <cell r="A77">
            <v>307100</v>
          </cell>
          <cell r="B77" t="str">
            <v>Різниця між вартісною оцінкою вищезазначених статей і ціною нового випуску зобов'язань</v>
          </cell>
        </row>
        <row r="78">
          <cell r="A78">
            <v>307200</v>
          </cell>
          <cell r="B78" t="str">
            <v>Різниця між вартісною оцінкою вищезазначених статей і ціною при погашенні зобов'язань</v>
          </cell>
        </row>
        <row r="79">
          <cell r="A79">
            <v>407000</v>
          </cell>
          <cell r="B79" t="str">
            <v>Фінансування за рахунок коштів єдиного казначейського рахунку</v>
          </cell>
        </row>
      </sheetData>
      <sheetData sheetId="12">
        <row r="2">
          <cell r="A2">
            <v>400000</v>
          </cell>
          <cell r="B2" t="str">
            <v>Фінансування за борговими операціями </v>
          </cell>
        </row>
        <row r="3">
          <cell r="A3">
            <v>401000</v>
          </cell>
          <cell r="B3" t="str">
            <v>Запозичення </v>
          </cell>
        </row>
        <row r="4">
          <cell r="A4">
            <v>401100</v>
          </cell>
          <cell r="B4" t="str">
            <v>Внутрішні запозичення </v>
          </cell>
        </row>
        <row r="5">
          <cell r="A5">
            <v>401101</v>
          </cell>
          <cell r="B5" t="str">
            <v>Довгострокові зобов'язання </v>
          </cell>
        </row>
        <row r="6">
          <cell r="A6">
            <v>401102</v>
          </cell>
          <cell r="B6" t="str">
            <v>Середньострокові зобов'язання </v>
          </cell>
        </row>
        <row r="7">
          <cell r="A7">
            <v>401103</v>
          </cell>
          <cell r="B7" t="str">
            <v>Короткострокові зобов'язання та векселі </v>
          </cell>
        </row>
        <row r="8">
          <cell r="A8">
            <v>401104</v>
          </cell>
          <cell r="B8" t="str">
            <v>Інші зобов'язання </v>
          </cell>
        </row>
        <row r="9">
          <cell r="A9">
            <v>401200</v>
          </cell>
          <cell r="B9" t="str">
            <v>Зовнішні запозичення </v>
          </cell>
        </row>
        <row r="10">
          <cell r="A10">
            <v>401201</v>
          </cell>
          <cell r="B10" t="str">
            <v>Довгострокові зобов'язання </v>
          </cell>
        </row>
        <row r="11">
          <cell r="A11">
            <v>401202</v>
          </cell>
          <cell r="B11" t="str">
            <v>Середньострокові зобов'язання </v>
          </cell>
        </row>
        <row r="12">
          <cell r="A12">
            <v>401203</v>
          </cell>
          <cell r="B12" t="str">
            <v>Короткострокові зобов'язання та векселі </v>
          </cell>
        </row>
        <row r="13">
          <cell r="A13">
            <v>401204</v>
          </cell>
          <cell r="B13" t="str">
            <v>Інші зобов'язання </v>
          </cell>
        </row>
        <row r="14">
          <cell r="A14">
            <v>402000</v>
          </cell>
          <cell r="B14" t="str">
            <v>Погашення </v>
          </cell>
        </row>
        <row r="15">
          <cell r="A15">
            <v>402100</v>
          </cell>
          <cell r="B15" t="str">
            <v>Внутрішні зобов'язання </v>
          </cell>
        </row>
        <row r="16">
          <cell r="A16">
            <v>402101</v>
          </cell>
          <cell r="B16" t="str">
            <v>Довгострокові зобов'язання </v>
          </cell>
        </row>
        <row r="17">
          <cell r="A17">
            <v>402102</v>
          </cell>
          <cell r="B17" t="str">
            <v>Середньострокові зобов'язання </v>
          </cell>
        </row>
        <row r="18">
          <cell r="A18">
            <v>402103</v>
          </cell>
          <cell r="B18" t="str">
            <v>Короткострокові зобов'язання та векселі </v>
          </cell>
        </row>
        <row r="19">
          <cell r="A19">
            <v>402104</v>
          </cell>
          <cell r="B19" t="str">
            <v>Інші зобов'язання </v>
          </cell>
        </row>
        <row r="20">
          <cell r="A20">
            <v>402200</v>
          </cell>
          <cell r="B20" t="str">
            <v>Зовнішні зобов'язання </v>
          </cell>
        </row>
        <row r="21">
          <cell r="A21">
            <v>402201</v>
          </cell>
          <cell r="B21" t="str">
            <v>Довгострокові зобов'язання </v>
          </cell>
        </row>
        <row r="22">
          <cell r="A22">
            <v>402202</v>
          </cell>
          <cell r="B22" t="str">
            <v>Середньострокові зобов'язання </v>
          </cell>
        </row>
        <row r="23">
          <cell r="A23">
            <v>402203</v>
          </cell>
          <cell r="B23" t="str">
            <v>Короткострокові зобов'язання та векселі </v>
          </cell>
        </row>
        <row r="24">
          <cell r="A24">
            <v>402204</v>
          </cell>
          <cell r="B24" t="str">
            <v>Інші зобов'язання </v>
          </cell>
        </row>
        <row r="25">
          <cell r="A25">
            <v>500000</v>
          </cell>
          <cell r="B25" t="str">
            <v>Фінансування за рахунок надходжень від приватизації </v>
          </cell>
        </row>
        <row r="26">
          <cell r="A26">
            <v>501000</v>
          </cell>
          <cell r="B26" t="str">
            <v>Надходження від приватизації державного майна (крім об'єктів, для яких передбачено окремий розподіл коштів відповідно до Державної програми приватизації) та інших надходжень, безпосередньо, пов'язаних з процесом приватизації та кредитування підприємств </v>
          </cell>
        </row>
        <row r="29">
          <cell r="A29">
            <v>502000</v>
          </cell>
          <cell r="B29" t="str">
            <v>Надходження від приватизації об'єктів незавершеного будівництва, що споруджувались відповідно до Чорнобильської будівельної програми </v>
          </cell>
        </row>
        <row r="30">
          <cell r="A30">
            <v>503000</v>
          </cell>
          <cell r="B30" t="str">
            <v>Надходження від приватизації, отримані від продажу акцій відкритих акціонерних товариств за переліком, визначеним Кабінетом Міністрів України, для ліквідації наслідків аварії на очисних спорудах міста Харкова </v>
          </cell>
        </row>
        <row r="31">
          <cell r="A31">
            <v>504000</v>
          </cell>
          <cell r="B31" t="str">
            <v>Надходження від приватизації підприємств, що належать до сфери управління Міністерства оборони України </v>
          </cell>
        </row>
        <row r="32">
          <cell r="A32">
            <v>600000</v>
          </cell>
          <cell r="B32" t="str">
            <v>Фінансування за активними операціями </v>
          </cell>
        </row>
        <row r="33">
          <cell r="A33">
            <v>601000</v>
          </cell>
          <cell r="B33" t="str">
            <v>Зміни обсягів депозитів і цінних паперів, що використовуються для управління ліквідністю </v>
          </cell>
        </row>
        <row r="35">
          <cell r="A35">
            <v>601100</v>
          </cell>
          <cell r="B35" t="str">
            <v>Повернення коштів з депозитів або пред'явлення цінних паперів </v>
          </cell>
        </row>
        <row r="37">
          <cell r="A37">
            <v>601200</v>
          </cell>
          <cell r="B37" t="str">
            <v>Розміщення коштів на депозитах або придбання цінних паперів </v>
          </cell>
        </row>
        <row r="39">
          <cell r="A39">
            <v>602000</v>
          </cell>
          <cell r="B39" t="str">
            <v>Зміни обсягів готівкових коштів </v>
          </cell>
        </row>
        <row r="40">
          <cell r="A40">
            <v>602100</v>
          </cell>
          <cell r="B40" t="str">
            <v>На початок періоду </v>
          </cell>
        </row>
        <row r="41">
          <cell r="A41">
            <v>602200</v>
          </cell>
          <cell r="B41" t="str">
            <v>На кінець періоду </v>
          </cell>
        </row>
        <row r="42">
          <cell r="A42">
            <v>602300</v>
          </cell>
          <cell r="B42" t="str">
            <v>Інші розрахунки </v>
          </cell>
        </row>
        <row r="43">
          <cell r="A43">
            <v>602400</v>
          </cell>
          <cell r="B43" t="str">
            <v>Кошти, одержані із загального фонду бюджету до бюджету розвитку (спеціального фонду)</v>
          </cell>
        </row>
        <row r="44">
          <cell r="A44">
            <v>603000</v>
          </cell>
          <cell r="B44" t="str">
            <v>Фінансування за рахунок коштів єдиного казначейського рахунку </v>
          </cell>
        </row>
        <row r="45">
          <cell r="A45">
            <v>604000</v>
          </cell>
          <cell r="B45" t="str">
            <v>Зміни обсягів товарно-матеріальних цінностей</v>
          </cell>
        </row>
        <row r="46">
          <cell r="A46">
            <v>604100</v>
          </cell>
          <cell r="B46" t="str">
            <v>На початок періоду</v>
          </cell>
        </row>
        <row r="47">
          <cell r="A47">
            <v>604200</v>
          </cell>
          <cell r="B47" t="str">
            <v>На кінець періоду 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1"/>
  <sheetViews>
    <sheetView showGridLines="0" showZeros="0" view="pageBreakPreview" topLeftCell="D1" zoomScale="80" zoomScaleNormal="100" zoomScaleSheetLayoutView="80" workbookViewId="0">
      <selection activeCell="K23" sqref="K23"/>
    </sheetView>
  </sheetViews>
  <sheetFormatPr defaultColWidth="9.1640625" defaultRowHeight="12.75"/>
  <cols>
    <col min="1" max="1" width="0.33203125" style="257" hidden="1" customWidth="1"/>
    <col min="2" max="2" width="4.33203125" style="257" hidden="1" customWidth="1"/>
    <col min="3" max="3" width="1.1640625" style="257" hidden="1" customWidth="1"/>
    <col min="4" max="4" width="13.1640625" style="257" customWidth="1"/>
    <col min="5" max="5" width="43.5" style="257" customWidth="1"/>
    <col min="6" max="7" width="22.83203125" style="257" customWidth="1"/>
    <col min="8" max="9" width="22.83203125" style="259" customWidth="1"/>
    <col min="10" max="11" width="22.83203125" style="257" customWidth="1"/>
    <col min="12" max="12" width="18.33203125" style="257" customWidth="1"/>
    <col min="13" max="13" width="23.33203125" style="257" customWidth="1"/>
    <col min="14" max="14" width="18.6640625" style="257" customWidth="1"/>
    <col min="15" max="15" width="18.33203125" style="257" customWidth="1"/>
    <col min="16" max="16" width="21.33203125" style="257" customWidth="1"/>
    <col min="17" max="17" width="24.5" style="257" customWidth="1"/>
    <col min="18" max="18" width="21.33203125" style="257" customWidth="1"/>
    <col min="19" max="19" width="19.1640625" style="257" customWidth="1"/>
    <col min="20" max="20" width="19.33203125" style="257" customWidth="1"/>
    <col min="21" max="21" width="21.6640625" style="257" customWidth="1"/>
    <col min="22" max="22" width="19.33203125" style="257" customWidth="1"/>
    <col min="23" max="23" width="26.1640625" style="257" customWidth="1"/>
    <col min="24" max="24" width="37.33203125" style="257" customWidth="1"/>
    <col min="25" max="25" width="17.1640625" style="257" customWidth="1"/>
    <col min="26" max="26" width="20.1640625" style="257" customWidth="1"/>
    <col min="27" max="16384" width="9.1640625" style="257"/>
  </cols>
  <sheetData>
    <row r="1" spans="1:11" ht="102" customHeight="1">
      <c r="D1" s="258"/>
      <c r="E1" s="258"/>
      <c r="H1" s="680" t="s">
        <v>225</v>
      </c>
      <c r="I1" s="680"/>
      <c r="J1" s="680"/>
      <c r="K1" s="680"/>
    </row>
    <row r="2" spans="1:11" hidden="1"/>
    <row r="3" spans="1:11" ht="21.75" hidden="1" customHeight="1"/>
    <row r="4" spans="1:11" ht="69.75" customHeight="1">
      <c r="E4" s="260"/>
      <c r="F4" s="260"/>
      <c r="G4" s="260"/>
      <c r="H4" s="681" t="str">
        <f>'[4]2-розподіл'!N2</f>
        <v>до Рішення Волинської сільської ради
№115 від 22.11.2016р.</v>
      </c>
      <c r="I4" s="681"/>
      <c r="J4" s="681"/>
      <c r="K4" s="681"/>
    </row>
    <row r="5" spans="1:11" ht="67.5" customHeight="1">
      <c r="A5" s="261"/>
      <c r="B5" s="261"/>
      <c r="C5" s="261"/>
      <c r="D5" s="682" t="s">
        <v>226</v>
      </c>
      <c r="E5" s="682"/>
      <c r="F5" s="682"/>
      <c r="G5" s="682"/>
      <c r="H5" s="682"/>
      <c r="I5" s="682"/>
      <c r="J5" s="682"/>
      <c r="K5" s="682"/>
    </row>
    <row r="6" spans="1:11" ht="18" customHeight="1">
      <c r="A6" s="261"/>
      <c r="B6" s="261"/>
      <c r="C6" s="261"/>
      <c r="D6" s="261"/>
      <c r="H6" s="262"/>
      <c r="I6" s="263"/>
      <c r="J6" s="264"/>
      <c r="K6" s="231" t="s">
        <v>170</v>
      </c>
    </row>
    <row r="7" spans="1:11" s="258" customFormat="1" ht="48" customHeight="1">
      <c r="A7" s="265" t="s">
        <v>55</v>
      </c>
      <c r="B7" s="124" t="s">
        <v>26</v>
      </c>
      <c r="C7" s="125">
        <v>0</v>
      </c>
      <c r="D7" s="683" t="s">
        <v>48</v>
      </c>
      <c r="E7" s="683" t="s">
        <v>49</v>
      </c>
      <c r="F7" s="686" t="s">
        <v>176</v>
      </c>
      <c r="G7" s="687"/>
      <c r="H7" s="690" t="s">
        <v>227</v>
      </c>
      <c r="I7" s="690"/>
      <c r="J7" s="690"/>
      <c r="K7" s="690"/>
    </row>
    <row r="8" spans="1:11" s="258" customFormat="1" ht="30.75" customHeight="1">
      <c r="A8" s="265" t="s">
        <v>51</v>
      </c>
      <c r="B8" s="124" t="s">
        <v>26</v>
      </c>
      <c r="C8" s="125">
        <v>0</v>
      </c>
      <c r="D8" s="684"/>
      <c r="E8" s="684"/>
      <c r="F8" s="688"/>
      <c r="G8" s="689"/>
      <c r="H8" s="686" t="s">
        <v>228</v>
      </c>
      <c r="I8" s="691"/>
      <c r="J8" s="690" t="s">
        <v>36</v>
      </c>
      <c r="K8" s="690"/>
    </row>
    <row r="9" spans="1:11" s="258" customFormat="1" ht="29.25" customHeight="1">
      <c r="A9" s="265" t="s">
        <v>57</v>
      </c>
      <c r="B9" s="124" t="s">
        <v>26</v>
      </c>
      <c r="C9" s="125">
        <v>0</v>
      </c>
      <c r="D9" s="685"/>
      <c r="E9" s="685"/>
      <c r="F9" s="266" t="s">
        <v>26</v>
      </c>
      <c r="G9" s="266" t="s">
        <v>26</v>
      </c>
      <c r="H9" s="267" t="s">
        <v>172</v>
      </c>
      <c r="I9" s="266" t="s">
        <v>26</v>
      </c>
      <c r="J9" s="266" t="s">
        <v>26</v>
      </c>
      <c r="K9" s="266" t="s">
        <v>26</v>
      </c>
    </row>
    <row r="10" spans="1:11" ht="23.25" customHeight="1">
      <c r="A10" s="268" t="s">
        <v>50</v>
      </c>
      <c r="B10" s="15" t="s">
        <v>26</v>
      </c>
      <c r="C10" s="61">
        <v>0</v>
      </c>
      <c r="D10" s="269" t="s">
        <v>173</v>
      </c>
      <c r="E10" s="270" t="s">
        <v>171</v>
      </c>
      <c r="F10" s="271" t="s">
        <v>26</v>
      </c>
      <c r="G10" s="271" t="s">
        <v>26</v>
      </c>
      <c r="H10" s="272" t="s">
        <v>229</v>
      </c>
      <c r="I10" s="271" t="s">
        <v>26</v>
      </c>
      <c r="J10" s="271" t="s">
        <v>26</v>
      </c>
      <c r="K10" s="271" t="s">
        <v>26</v>
      </c>
    </row>
    <row r="11" spans="1:11" ht="23.25" hidden="1" customHeight="1">
      <c r="A11" s="273" t="s">
        <v>52</v>
      </c>
      <c r="B11" s="15" t="s">
        <v>26</v>
      </c>
      <c r="C11" s="61">
        <v>0</v>
      </c>
      <c r="D11" s="270" t="s">
        <v>60</v>
      </c>
      <c r="E11" s="270" t="s">
        <v>60</v>
      </c>
      <c r="F11" s="271"/>
      <c r="G11" s="271"/>
      <c r="H11" s="272"/>
      <c r="I11" s="271"/>
      <c r="J11" s="271"/>
      <c r="K11" s="271"/>
    </row>
    <row r="12" spans="1:11" ht="23.25" hidden="1" customHeight="1">
      <c r="A12" s="274" t="s">
        <v>54</v>
      </c>
      <c r="B12" s="15" t="s">
        <v>26</v>
      </c>
      <c r="C12" s="61">
        <v>0</v>
      </c>
      <c r="D12" s="270" t="s">
        <v>60</v>
      </c>
      <c r="E12" s="270" t="s">
        <v>60</v>
      </c>
      <c r="F12" s="271"/>
      <c r="G12" s="271"/>
      <c r="H12" s="272"/>
      <c r="I12" s="271"/>
      <c r="J12" s="271"/>
      <c r="K12" s="271"/>
    </row>
    <row r="13" spans="1:11" ht="23.25" hidden="1" customHeight="1">
      <c r="A13" s="274" t="s">
        <v>53</v>
      </c>
      <c r="B13" s="15" t="s">
        <v>26</v>
      </c>
      <c r="C13" s="61">
        <v>0</v>
      </c>
      <c r="D13" s="270" t="s">
        <v>60</v>
      </c>
      <c r="E13" s="270" t="s">
        <v>60</v>
      </c>
      <c r="F13" s="271"/>
      <c r="G13" s="271"/>
      <c r="H13" s="272"/>
      <c r="I13" s="271"/>
      <c r="J13" s="271"/>
      <c r="K13" s="271"/>
    </row>
    <row r="14" spans="1:11" ht="23.25" hidden="1" customHeight="1">
      <c r="A14" s="275" t="s">
        <v>56</v>
      </c>
      <c r="B14" s="16" t="s">
        <v>26</v>
      </c>
      <c r="C14" s="61">
        <v>0</v>
      </c>
      <c r="D14" s="270" t="s">
        <v>60</v>
      </c>
      <c r="E14" s="270" t="s">
        <v>60</v>
      </c>
      <c r="F14" s="271"/>
      <c r="G14" s="271"/>
      <c r="H14" s="272"/>
      <c r="I14" s="271"/>
      <c r="J14" s="271"/>
      <c r="K14" s="271"/>
    </row>
    <row r="15" spans="1:11" ht="23.25" hidden="1" customHeight="1">
      <c r="A15" s="275">
        <v>10</v>
      </c>
      <c r="B15" s="16" t="s">
        <v>26</v>
      </c>
      <c r="C15" s="61">
        <v>0</v>
      </c>
      <c r="D15" s="270" t="s">
        <v>60</v>
      </c>
      <c r="E15" s="270" t="s">
        <v>60</v>
      </c>
      <c r="F15" s="271"/>
      <c r="G15" s="271"/>
      <c r="H15" s="272"/>
      <c r="I15" s="271"/>
      <c r="J15" s="271"/>
      <c r="K15" s="271"/>
    </row>
    <row r="16" spans="1:11" ht="23.25" hidden="1" customHeight="1">
      <c r="A16" s="275">
        <v>11</v>
      </c>
      <c r="B16" s="16" t="s">
        <v>26</v>
      </c>
      <c r="C16" s="61">
        <v>0</v>
      </c>
      <c r="D16" s="270" t="s">
        <v>60</v>
      </c>
      <c r="E16" s="270" t="s">
        <v>60</v>
      </c>
      <c r="F16" s="271"/>
      <c r="G16" s="271"/>
      <c r="H16" s="272"/>
      <c r="I16" s="271"/>
      <c r="J16" s="271"/>
      <c r="K16" s="271"/>
    </row>
    <row r="17" spans="1:26" ht="23.25" hidden="1" customHeight="1">
      <c r="A17" s="275">
        <v>12</v>
      </c>
      <c r="B17" s="16" t="s">
        <v>26</v>
      </c>
      <c r="C17" s="61">
        <v>0</v>
      </c>
      <c r="D17" s="270" t="s">
        <v>60</v>
      </c>
      <c r="E17" s="270" t="s">
        <v>60</v>
      </c>
      <c r="F17" s="271"/>
      <c r="G17" s="271"/>
      <c r="H17" s="272"/>
      <c r="I17" s="271"/>
      <c r="J17" s="271"/>
      <c r="K17" s="271"/>
    </row>
    <row r="18" spans="1:26" ht="39.75" customHeight="1">
      <c r="A18" s="273">
        <v>13</v>
      </c>
      <c r="B18" s="16" t="s">
        <v>26</v>
      </c>
      <c r="C18" s="61">
        <v>0</v>
      </c>
      <c r="D18" s="276"/>
      <c r="E18" s="249" t="s">
        <v>40</v>
      </c>
      <c r="F18" s="271" t="s">
        <v>26</v>
      </c>
      <c r="G18" s="271" t="s">
        <v>26</v>
      </c>
      <c r="H18" s="272" t="s">
        <v>229</v>
      </c>
      <c r="I18" s="271" t="s">
        <v>26</v>
      </c>
      <c r="J18" s="271" t="s">
        <v>26</v>
      </c>
      <c r="K18" s="271" t="s">
        <v>26</v>
      </c>
    </row>
    <row r="19" spans="1:26" ht="31.5" customHeight="1">
      <c r="A19" s="277"/>
      <c r="B19" s="278"/>
      <c r="C19" s="278"/>
    </row>
    <row r="20" spans="1:26">
      <c r="A20" s="279"/>
      <c r="B20" s="280"/>
      <c r="C20" s="280"/>
    </row>
    <row r="21" spans="1:26" s="300" customFormat="1" ht="15.75">
      <c r="A21" s="295"/>
      <c r="B21" s="296"/>
      <c r="C21" s="296"/>
      <c r="D21" s="297" t="str">
        <f>'[4]1-доходи'!A82</f>
        <v>Секретар Волинської сільської ради   ___________________   В.М.Круглова</v>
      </c>
      <c r="E21" s="298"/>
      <c r="F21" s="297"/>
      <c r="G21" s="297"/>
      <c r="H21" s="299"/>
      <c r="I21" s="299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</row>
    <row r="22" spans="1:26" s="283" customFormat="1">
      <c r="A22" s="281"/>
      <c r="B22" s="282"/>
      <c r="C22" s="282"/>
      <c r="D22" s="257"/>
      <c r="E22" s="257"/>
      <c r="F22" s="257"/>
      <c r="G22" s="257"/>
      <c r="H22" s="259"/>
      <c r="I22" s="259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</row>
    <row r="23" spans="1:26" s="283" customFormat="1">
      <c r="A23" s="281"/>
      <c r="B23" s="282"/>
      <c r="C23" s="282"/>
      <c r="D23" s="257"/>
      <c r="E23" s="257"/>
      <c r="F23" s="257"/>
      <c r="G23" s="257"/>
      <c r="H23" s="259"/>
      <c r="I23" s="259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</row>
    <row r="24" spans="1:26" s="283" customFormat="1">
      <c r="A24" s="281"/>
      <c r="B24" s="282"/>
      <c r="C24" s="282"/>
      <c r="D24" s="257"/>
      <c r="E24" s="257"/>
      <c r="F24" s="257"/>
      <c r="G24" s="257"/>
      <c r="H24" s="259"/>
      <c r="I24" s="259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  <c r="X24" s="257"/>
      <c r="Y24" s="257"/>
      <c r="Z24" s="257"/>
    </row>
    <row r="25" spans="1:26">
      <c r="A25" s="279"/>
      <c r="B25" s="280"/>
      <c r="C25" s="280"/>
    </row>
    <row r="26" spans="1:26">
      <c r="A26" s="279"/>
      <c r="B26" s="280"/>
      <c r="C26" s="280"/>
    </row>
    <row r="27" spans="1:26">
      <c r="A27" s="279"/>
      <c r="B27" s="280"/>
      <c r="C27" s="280"/>
    </row>
    <row r="28" spans="1:26">
      <c r="A28" s="279"/>
      <c r="B28" s="280"/>
      <c r="C28" s="280"/>
    </row>
    <row r="29" spans="1:26">
      <c r="A29" s="279"/>
      <c r="B29" s="280"/>
      <c r="C29" s="280"/>
    </row>
    <row r="30" spans="1:26">
      <c r="A30" s="279"/>
      <c r="B30" s="280"/>
      <c r="C30" s="280"/>
    </row>
    <row r="31" spans="1:26">
      <c r="A31" s="279"/>
      <c r="B31" s="280"/>
      <c r="C31" s="280"/>
    </row>
    <row r="32" spans="1:26">
      <c r="A32" s="279"/>
      <c r="B32" s="280"/>
      <c r="C32" s="280"/>
    </row>
    <row r="33" spans="1:3">
      <c r="A33" s="279"/>
      <c r="B33" s="280"/>
      <c r="C33" s="280"/>
    </row>
    <row r="34" spans="1:3">
      <c r="A34" s="279"/>
      <c r="B34" s="280"/>
      <c r="C34" s="280"/>
    </row>
    <row r="35" spans="1:3">
      <c r="A35" s="279"/>
      <c r="B35" s="280"/>
      <c r="C35" s="280"/>
    </row>
    <row r="36" spans="1:3">
      <c r="A36" s="279"/>
      <c r="B36" s="280"/>
      <c r="C36" s="280"/>
    </row>
    <row r="37" spans="1:3">
      <c r="A37" s="279"/>
      <c r="B37" s="280"/>
      <c r="C37" s="280"/>
    </row>
    <row r="38" spans="1:3">
      <c r="A38" s="279"/>
      <c r="B38" s="280"/>
      <c r="C38" s="280"/>
    </row>
    <row r="39" spans="1:3">
      <c r="A39" s="279"/>
      <c r="B39" s="280"/>
      <c r="C39" s="280"/>
    </row>
    <row r="40" spans="1:3">
      <c r="A40" s="279"/>
      <c r="B40" s="280"/>
      <c r="C40" s="280"/>
    </row>
    <row r="41" spans="1:3">
      <c r="A41" s="279"/>
      <c r="B41" s="280"/>
      <c r="C41" s="280"/>
    </row>
    <row r="42" spans="1:3">
      <c r="A42" s="279"/>
      <c r="B42" s="280"/>
      <c r="C42" s="280"/>
    </row>
    <row r="43" spans="1:3">
      <c r="A43" s="279"/>
      <c r="B43" s="280"/>
      <c r="C43" s="280"/>
    </row>
    <row r="44" spans="1:3">
      <c r="A44" s="279"/>
      <c r="B44" s="280"/>
      <c r="C44" s="280"/>
    </row>
    <row r="45" spans="1:3">
      <c r="A45" s="279"/>
      <c r="B45" s="280"/>
      <c r="C45" s="280"/>
    </row>
    <row r="46" spans="1:3">
      <c r="A46" s="279"/>
      <c r="B46" s="280"/>
      <c r="C46" s="280"/>
    </row>
    <row r="47" spans="1:3">
      <c r="A47" s="279"/>
      <c r="B47" s="280"/>
      <c r="C47" s="280"/>
    </row>
    <row r="48" spans="1:3" ht="44.25" customHeight="1">
      <c r="A48" s="279"/>
    </row>
    <row r="49" spans="1:3">
      <c r="A49" s="279"/>
    </row>
    <row r="50" spans="1:3">
      <c r="A50" s="279"/>
    </row>
    <row r="51" spans="1:3" ht="16.5" thickBot="1">
      <c r="C51" s="284"/>
    </row>
    <row r="61" spans="1:3" ht="45.75" customHeight="1"/>
  </sheetData>
  <mergeCells count="9">
    <mergeCell ref="H1:K1"/>
    <mergeCell ref="H4:K4"/>
    <mergeCell ref="D5:K5"/>
    <mergeCell ref="D7:D9"/>
    <mergeCell ref="E7:E9"/>
    <mergeCell ref="F7:G8"/>
    <mergeCell ref="H7:K7"/>
    <mergeCell ref="H8:I8"/>
    <mergeCell ref="J8:K8"/>
  </mergeCells>
  <printOptions horizontalCentered="1"/>
  <pageMargins left="0.19685039370078741" right="0" top="0.59055118110236227" bottom="0.39370078740157483" header="0.31496062992125984" footer="0.31496062992125984"/>
  <pageSetup paperSize="9" scale="80" fitToHeight="0" orientation="landscape" horizontalDpi="4294967293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8"/>
  <sheetViews>
    <sheetView showGridLines="0" showZeros="0" view="pageBreakPreview" topLeftCell="B1" zoomScale="70" zoomScaleNormal="80" zoomScaleSheetLayoutView="70" workbookViewId="0">
      <selection activeCell="J6" sqref="J6:J8"/>
    </sheetView>
  </sheetViews>
  <sheetFormatPr defaultColWidth="9.1640625" defaultRowHeight="12.75"/>
  <cols>
    <col min="1" max="1" width="3.83203125" style="7" hidden="1" customWidth="1"/>
    <col min="2" max="2" width="12.33203125" style="117" customWidth="1"/>
    <col min="3" max="4" width="11.6640625" style="117" customWidth="1"/>
    <col min="5" max="5" width="51.83203125" style="7" customWidth="1"/>
    <col min="6" max="6" width="18.83203125" style="7" customWidth="1"/>
    <col min="7" max="7" width="17.5" style="7" customWidth="1"/>
    <col min="8" max="8" width="18.33203125" style="7" customWidth="1"/>
    <col min="9" max="9" width="15.33203125" style="7" customWidth="1"/>
    <col min="10" max="10" width="12.6640625" style="7" customWidth="1"/>
    <col min="11" max="11" width="15.5" style="7" customWidth="1"/>
    <col min="12" max="12" width="13.83203125" style="7" customWidth="1"/>
    <col min="13" max="16" width="12.6640625" style="7" customWidth="1"/>
    <col min="17" max="17" width="16.83203125" style="7" customWidth="1"/>
    <col min="18" max="18" width="9.1640625" style="6" customWidth="1"/>
    <col min="19" max="16384" width="9.1640625" style="6"/>
  </cols>
  <sheetData>
    <row r="1" spans="1:18" s="57" customFormat="1" ht="46.5" customHeight="1">
      <c r="A1" s="56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761" t="s">
        <v>270</v>
      </c>
      <c r="O1" s="762"/>
      <c r="P1" s="762"/>
      <c r="Q1" s="762"/>
    </row>
    <row r="2" spans="1:18" ht="41.25" customHeight="1">
      <c r="A2" s="2"/>
      <c r="E2" s="2"/>
      <c r="F2" s="1"/>
      <c r="G2" s="1"/>
      <c r="H2" s="1"/>
      <c r="I2" s="1"/>
      <c r="J2" s="1"/>
      <c r="K2" s="1"/>
      <c r="L2" s="1"/>
      <c r="M2" s="1"/>
      <c r="N2" s="763" t="e">
        <f>дод.2!C3</f>
        <v>#REF!</v>
      </c>
      <c r="O2" s="763"/>
      <c r="P2" s="763"/>
      <c r="Q2" s="763"/>
      <c r="R2" s="76"/>
    </row>
    <row r="3" spans="1:18" ht="57" customHeight="1">
      <c r="A3" s="2"/>
      <c r="B3" s="764" t="s">
        <v>289</v>
      </c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</row>
    <row r="4" spans="1:18" ht="50.25" customHeight="1">
      <c r="B4" s="790" t="s">
        <v>307</v>
      </c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</row>
    <row r="5" spans="1:18" ht="21.75" customHeight="1">
      <c r="A5" s="11"/>
      <c r="B5" s="765" t="s">
        <v>271</v>
      </c>
      <c r="C5" s="765" t="s">
        <v>272</v>
      </c>
      <c r="D5" s="791" t="s">
        <v>58</v>
      </c>
      <c r="E5" s="759" t="s">
        <v>273</v>
      </c>
      <c r="F5" s="754" t="s">
        <v>37</v>
      </c>
      <c r="G5" s="754"/>
      <c r="H5" s="754"/>
      <c r="I5" s="754"/>
      <c r="J5" s="754"/>
      <c r="K5" s="754" t="s">
        <v>38</v>
      </c>
      <c r="L5" s="754"/>
      <c r="M5" s="754"/>
      <c r="N5" s="754"/>
      <c r="O5" s="754"/>
      <c r="P5" s="754"/>
      <c r="Q5" s="754" t="s">
        <v>39</v>
      </c>
    </row>
    <row r="6" spans="1:18" ht="16.5" customHeight="1">
      <c r="A6" s="12"/>
      <c r="B6" s="766"/>
      <c r="C6" s="766"/>
      <c r="D6" s="792"/>
      <c r="E6" s="760"/>
      <c r="F6" s="759" t="s">
        <v>274</v>
      </c>
      <c r="G6" s="771" t="s">
        <v>41</v>
      </c>
      <c r="H6" s="760" t="s">
        <v>42</v>
      </c>
      <c r="I6" s="760"/>
      <c r="J6" s="771" t="s">
        <v>43</v>
      </c>
      <c r="K6" s="759" t="s">
        <v>274</v>
      </c>
      <c r="L6" s="771" t="s">
        <v>275</v>
      </c>
      <c r="M6" s="757" t="s">
        <v>41</v>
      </c>
      <c r="N6" s="779" t="s">
        <v>43</v>
      </c>
      <c r="O6" s="780"/>
      <c r="P6" s="771" t="s">
        <v>43</v>
      </c>
      <c r="Q6" s="754"/>
    </row>
    <row r="7" spans="1:18" ht="20.25" customHeight="1">
      <c r="A7" s="13"/>
      <c r="B7" s="766"/>
      <c r="C7" s="766"/>
      <c r="D7" s="792"/>
      <c r="E7" s="760"/>
      <c r="F7" s="760"/>
      <c r="G7" s="771"/>
      <c r="H7" s="760" t="s">
        <v>44</v>
      </c>
      <c r="I7" s="760" t="s">
        <v>45</v>
      </c>
      <c r="J7" s="771"/>
      <c r="K7" s="760"/>
      <c r="L7" s="771"/>
      <c r="M7" s="758"/>
      <c r="N7" s="775" t="s">
        <v>44</v>
      </c>
      <c r="O7" s="755" t="s">
        <v>45</v>
      </c>
      <c r="P7" s="771"/>
      <c r="Q7" s="754"/>
    </row>
    <row r="8" spans="1:18" ht="45.75" customHeight="1">
      <c r="A8" s="122"/>
      <c r="B8" s="767"/>
      <c r="C8" s="767"/>
      <c r="D8" s="792"/>
      <c r="E8" s="760"/>
      <c r="F8" s="760"/>
      <c r="G8" s="771"/>
      <c r="H8" s="760"/>
      <c r="I8" s="760"/>
      <c r="J8" s="771"/>
      <c r="K8" s="760"/>
      <c r="L8" s="771"/>
      <c r="M8" s="756"/>
      <c r="N8" s="775"/>
      <c r="O8" s="756"/>
      <c r="P8" s="771"/>
      <c r="Q8" s="754"/>
    </row>
    <row r="9" spans="1:18" ht="27.75" customHeight="1">
      <c r="A9" s="122"/>
      <c r="B9" s="355"/>
      <c r="C9" s="355"/>
      <c r="D9" s="358"/>
      <c r="E9" s="406" t="s">
        <v>171</v>
      </c>
      <c r="F9" s="357"/>
      <c r="G9" s="354"/>
      <c r="H9" s="357"/>
      <c r="I9" s="357"/>
      <c r="J9" s="354"/>
      <c r="K9" s="357"/>
      <c r="L9" s="354"/>
      <c r="M9" s="356"/>
      <c r="N9" s="353"/>
      <c r="O9" s="356"/>
      <c r="P9" s="354"/>
      <c r="Q9" s="240">
        <v>39990</v>
      </c>
    </row>
    <row r="10" spans="1:18" s="194" customFormat="1" ht="21.6" hidden="1" customHeight="1">
      <c r="A10" s="195"/>
      <c r="B10" s="184" t="s">
        <v>234</v>
      </c>
      <c r="C10" s="184"/>
      <c r="D10" s="184"/>
      <c r="E10" s="315" t="s">
        <v>177</v>
      </c>
      <c r="F10" s="240">
        <v>3410000</v>
      </c>
      <c r="G10" s="240">
        <v>3410000</v>
      </c>
      <c r="H10" s="240">
        <v>2511400</v>
      </c>
      <c r="I10" s="240">
        <v>45500</v>
      </c>
      <c r="J10" s="240" t="s">
        <v>26</v>
      </c>
      <c r="K10" s="240">
        <v>200</v>
      </c>
      <c r="L10" s="240">
        <v>200</v>
      </c>
      <c r="M10" s="240" t="s">
        <v>26</v>
      </c>
      <c r="N10" s="240">
        <v>200</v>
      </c>
      <c r="O10" s="240" t="s">
        <v>26</v>
      </c>
      <c r="P10" s="240" t="s">
        <v>26</v>
      </c>
      <c r="Q10" s="247">
        <v>39990</v>
      </c>
    </row>
    <row r="11" spans="1:18" s="54" customFormat="1" ht="84.75" hidden="1" customHeight="1">
      <c r="A11" s="2"/>
      <c r="B11" s="193"/>
      <c r="C11" s="176" t="s">
        <v>293</v>
      </c>
      <c r="D11" s="176" t="s">
        <v>47</v>
      </c>
      <c r="E11" s="308" t="s">
        <v>252</v>
      </c>
      <c r="F11" s="247">
        <v>3410000</v>
      </c>
      <c r="G11" s="247">
        <v>3410000</v>
      </c>
      <c r="H11" s="247">
        <v>2511400</v>
      </c>
      <c r="I11" s="247">
        <v>45500</v>
      </c>
      <c r="J11" s="247" t="s">
        <v>26</v>
      </c>
      <c r="K11" s="247">
        <v>200</v>
      </c>
      <c r="L11" s="247">
        <v>200</v>
      </c>
      <c r="M11" s="247" t="s">
        <v>26</v>
      </c>
      <c r="N11" s="247">
        <v>200</v>
      </c>
      <c r="O11" s="247" t="s">
        <v>26</v>
      </c>
      <c r="P11" s="247" t="s">
        <v>26</v>
      </c>
      <c r="Q11" s="240"/>
    </row>
    <row r="12" spans="1:18" s="305" customFormat="1" ht="18.75" hidden="1">
      <c r="A12" s="303"/>
      <c r="B12" s="193" t="s">
        <v>255</v>
      </c>
      <c r="C12" s="184"/>
      <c r="D12" s="184"/>
      <c r="E12" s="185" t="s">
        <v>256</v>
      </c>
      <c r="F12" s="240">
        <v>36440</v>
      </c>
      <c r="G12" s="240">
        <v>36440</v>
      </c>
      <c r="H12" s="240" t="s">
        <v>26</v>
      </c>
      <c r="I12" s="240">
        <v>17300</v>
      </c>
      <c r="J12" s="240" t="s">
        <v>26</v>
      </c>
      <c r="K12" s="240" t="s">
        <v>26</v>
      </c>
      <c r="L12" s="240" t="s">
        <v>26</v>
      </c>
      <c r="M12" s="240" t="s">
        <v>26</v>
      </c>
      <c r="N12" s="240" t="s">
        <v>26</v>
      </c>
      <c r="O12" s="240" t="s">
        <v>26</v>
      </c>
      <c r="P12" s="240" t="s">
        <v>26</v>
      </c>
      <c r="Q12" s="240"/>
    </row>
    <row r="13" spans="1:18" s="305" customFormat="1" ht="31.5" hidden="1">
      <c r="A13" s="303"/>
      <c r="B13" s="317" t="s">
        <v>266</v>
      </c>
      <c r="C13" s="184"/>
      <c r="D13" s="184"/>
      <c r="E13" s="304" t="s">
        <v>267</v>
      </c>
      <c r="F13" s="316">
        <v>36440</v>
      </c>
      <c r="G13" s="316">
        <v>36440</v>
      </c>
      <c r="H13" s="316" t="s">
        <v>26</v>
      </c>
      <c r="I13" s="316">
        <v>17300</v>
      </c>
      <c r="J13" s="316" t="s">
        <v>26</v>
      </c>
      <c r="K13" s="316" t="s">
        <v>26</v>
      </c>
      <c r="L13" s="316" t="s">
        <v>26</v>
      </c>
      <c r="M13" s="316" t="s">
        <v>26</v>
      </c>
      <c r="N13" s="316" t="s">
        <v>26</v>
      </c>
      <c r="O13" s="316" t="s">
        <v>26</v>
      </c>
      <c r="P13" s="316" t="s">
        <v>26</v>
      </c>
      <c r="Q13" s="247"/>
    </row>
    <row r="14" spans="1:18" s="54" customFormat="1" ht="37.5" hidden="1">
      <c r="A14" s="2"/>
      <c r="B14" s="184"/>
      <c r="C14" s="176" t="s">
        <v>294</v>
      </c>
      <c r="D14" s="176" t="s">
        <v>254</v>
      </c>
      <c r="E14" s="308" t="s">
        <v>253</v>
      </c>
      <c r="F14" s="247">
        <v>36440</v>
      </c>
      <c r="G14" s="247">
        <v>36440</v>
      </c>
      <c r="H14" s="240" t="s">
        <v>26</v>
      </c>
      <c r="I14" s="247">
        <v>17300</v>
      </c>
      <c r="J14" s="240" t="s">
        <v>26</v>
      </c>
      <c r="K14" s="240" t="s">
        <v>26</v>
      </c>
      <c r="L14" s="240" t="s">
        <v>26</v>
      </c>
      <c r="M14" s="240" t="s">
        <v>26</v>
      </c>
      <c r="N14" s="240" t="s">
        <v>26</v>
      </c>
      <c r="O14" s="240" t="s">
        <v>26</v>
      </c>
      <c r="P14" s="240" t="s">
        <v>26</v>
      </c>
      <c r="Q14" s="363"/>
    </row>
    <row r="15" spans="1:18" s="54" customFormat="1" ht="18.75" hidden="1">
      <c r="A15" s="2"/>
      <c r="B15" s="184" t="s">
        <v>235</v>
      </c>
      <c r="C15" s="184"/>
      <c r="D15" s="184"/>
      <c r="E15" s="312" t="s">
        <v>257</v>
      </c>
      <c r="F15" s="240">
        <v>255000</v>
      </c>
      <c r="G15" s="240">
        <v>255000</v>
      </c>
      <c r="H15" s="240" t="s">
        <v>26</v>
      </c>
      <c r="I15" s="240" t="s">
        <v>26</v>
      </c>
      <c r="J15" s="240" t="s">
        <v>26</v>
      </c>
      <c r="K15" s="240" t="s">
        <v>26</v>
      </c>
      <c r="L15" s="240" t="s">
        <v>26</v>
      </c>
      <c r="M15" s="240" t="s">
        <v>26</v>
      </c>
      <c r="N15" s="240" t="s">
        <v>26</v>
      </c>
      <c r="O15" s="240" t="s">
        <v>26</v>
      </c>
      <c r="P15" s="240" t="s">
        <v>26</v>
      </c>
      <c r="Q15" s="373"/>
    </row>
    <row r="16" spans="1:18" s="294" customFormat="1" ht="31.5" hidden="1">
      <c r="A16" s="293"/>
      <c r="B16" s="325" t="s">
        <v>268</v>
      </c>
      <c r="C16" s="325"/>
      <c r="D16" s="325"/>
      <c r="E16" s="326" t="s">
        <v>269</v>
      </c>
      <c r="F16" s="316">
        <v>255000</v>
      </c>
      <c r="G16" s="316">
        <v>255000</v>
      </c>
      <c r="H16" s="240" t="s">
        <v>26</v>
      </c>
      <c r="I16" s="240" t="s">
        <v>26</v>
      </c>
      <c r="J16" s="240" t="s">
        <v>26</v>
      </c>
      <c r="K16" s="240" t="s">
        <v>26</v>
      </c>
      <c r="L16" s="240" t="s">
        <v>26</v>
      </c>
      <c r="M16" s="240" t="s">
        <v>26</v>
      </c>
      <c r="N16" s="240" t="s">
        <v>26</v>
      </c>
      <c r="O16" s="240" t="s">
        <v>26</v>
      </c>
      <c r="P16" s="240" t="s">
        <v>26</v>
      </c>
      <c r="Q16" s="363"/>
    </row>
    <row r="17" spans="1:17" s="54" customFormat="1" ht="37.5" hidden="1">
      <c r="A17" s="2"/>
      <c r="B17" s="191"/>
      <c r="C17" s="176" t="s">
        <v>301</v>
      </c>
      <c r="D17" s="176" t="s">
        <v>259</v>
      </c>
      <c r="E17" s="308" t="s">
        <v>258</v>
      </c>
      <c r="F17" s="247">
        <v>255000</v>
      </c>
      <c r="G17" s="247">
        <v>255000</v>
      </c>
      <c r="H17" s="247" t="s">
        <v>26</v>
      </c>
      <c r="I17" s="247" t="s">
        <v>26</v>
      </c>
      <c r="J17" s="247" t="s">
        <v>26</v>
      </c>
      <c r="K17" s="247" t="s">
        <v>26</v>
      </c>
      <c r="L17" s="247" t="s">
        <v>26</v>
      </c>
      <c r="M17" s="247" t="s">
        <v>26</v>
      </c>
      <c r="N17" s="247" t="s">
        <v>26</v>
      </c>
      <c r="O17" s="247" t="s">
        <v>26</v>
      </c>
      <c r="P17" s="247" t="s">
        <v>26</v>
      </c>
      <c r="Q17" s="247"/>
    </row>
    <row r="18" spans="1:17" s="54" customFormat="1" ht="75.75" hidden="1" customHeight="1">
      <c r="A18" s="2"/>
      <c r="B18" s="184"/>
      <c r="C18" s="176"/>
      <c r="D18" s="176"/>
      <c r="E18" s="110"/>
      <c r="F18" s="247"/>
      <c r="G18" s="247"/>
      <c r="H18" s="240" t="s">
        <v>26</v>
      </c>
      <c r="I18" s="240" t="s">
        <v>26</v>
      </c>
      <c r="J18" s="240" t="s">
        <v>26</v>
      </c>
      <c r="K18" s="240" t="s">
        <v>26</v>
      </c>
      <c r="L18" s="240" t="s">
        <v>26</v>
      </c>
      <c r="M18" s="240" t="s">
        <v>26</v>
      </c>
      <c r="N18" s="240" t="s">
        <v>26</v>
      </c>
      <c r="O18" s="240" t="s">
        <v>26</v>
      </c>
      <c r="P18" s="240" t="s">
        <v>26</v>
      </c>
      <c r="Q18" s="187"/>
    </row>
    <row r="19" spans="1:17" s="364" customFormat="1" ht="48" hidden="1" customHeight="1">
      <c r="A19" s="360"/>
      <c r="B19" s="361" t="s">
        <v>236</v>
      </c>
      <c r="C19" s="361"/>
      <c r="D19" s="361"/>
      <c r="E19" s="362" t="s">
        <v>196</v>
      </c>
      <c r="F19" s="363">
        <v>80000</v>
      </c>
      <c r="G19" s="363">
        <v>80000</v>
      </c>
      <c r="H19" s="363" t="s">
        <v>26</v>
      </c>
      <c r="I19" s="363" t="s">
        <v>26</v>
      </c>
      <c r="J19" s="363" t="s">
        <v>26</v>
      </c>
      <c r="K19" s="363" t="s">
        <v>26</v>
      </c>
      <c r="L19" s="363" t="s">
        <v>26</v>
      </c>
      <c r="M19" s="363" t="s">
        <v>26</v>
      </c>
      <c r="N19" s="363" t="s">
        <v>26</v>
      </c>
      <c r="O19" s="363" t="s">
        <v>26</v>
      </c>
      <c r="P19" s="363" t="s">
        <v>26</v>
      </c>
      <c r="Q19" s="187"/>
    </row>
    <row r="20" spans="1:17" s="369" customFormat="1" ht="70.150000000000006" hidden="1" customHeight="1">
      <c r="A20" s="365"/>
      <c r="B20" s="366"/>
      <c r="C20" s="366" t="s">
        <v>302</v>
      </c>
      <c r="D20" s="366" t="s">
        <v>237</v>
      </c>
      <c r="E20" s="367" t="s">
        <v>238</v>
      </c>
      <c r="F20" s="368">
        <v>50000</v>
      </c>
      <c r="G20" s="368">
        <v>50000</v>
      </c>
      <c r="H20" s="363" t="s">
        <v>26</v>
      </c>
      <c r="I20" s="363" t="s">
        <v>26</v>
      </c>
      <c r="J20" s="363" t="s">
        <v>26</v>
      </c>
      <c r="K20" s="363" t="s">
        <v>26</v>
      </c>
      <c r="L20" s="363" t="s">
        <v>26</v>
      </c>
      <c r="M20" s="363" t="s">
        <v>26</v>
      </c>
      <c r="N20" s="363" t="s">
        <v>26</v>
      </c>
      <c r="O20" s="363" t="s">
        <v>26</v>
      </c>
      <c r="P20" s="363" t="s">
        <v>26</v>
      </c>
      <c r="Q20" s="190"/>
    </row>
    <row r="21" spans="1:17" s="374" customFormat="1" ht="48" hidden="1" customHeight="1">
      <c r="A21" s="370"/>
      <c r="B21" s="371"/>
      <c r="C21" s="371" t="s">
        <v>300</v>
      </c>
      <c r="D21" s="371"/>
      <c r="E21" s="372" t="s">
        <v>290</v>
      </c>
      <c r="F21" s="373">
        <v>30000</v>
      </c>
      <c r="G21" s="373">
        <v>30000</v>
      </c>
      <c r="H21" s="373" t="s">
        <v>26</v>
      </c>
      <c r="I21" s="373" t="s">
        <v>26</v>
      </c>
      <c r="J21" s="373" t="s">
        <v>26</v>
      </c>
      <c r="K21" s="373" t="s">
        <v>26</v>
      </c>
      <c r="L21" s="373" t="s">
        <v>26</v>
      </c>
      <c r="M21" s="373" t="s">
        <v>26</v>
      </c>
      <c r="N21" s="373" t="s">
        <v>26</v>
      </c>
      <c r="O21" s="373" t="s">
        <v>26</v>
      </c>
      <c r="P21" s="373" t="s">
        <v>26</v>
      </c>
      <c r="Q21" s="190"/>
    </row>
    <row r="22" spans="1:17" s="369" customFormat="1" ht="48" hidden="1" customHeight="1">
      <c r="A22" s="365"/>
      <c r="B22" s="366"/>
      <c r="C22" s="366" t="s">
        <v>299</v>
      </c>
      <c r="D22" s="366" t="s">
        <v>291</v>
      </c>
      <c r="E22" s="375" t="s">
        <v>292</v>
      </c>
      <c r="F22" s="368">
        <v>30000</v>
      </c>
      <c r="G22" s="368">
        <v>30000</v>
      </c>
      <c r="H22" s="363" t="s">
        <v>26</v>
      </c>
      <c r="I22" s="363" t="s">
        <v>26</v>
      </c>
      <c r="J22" s="363" t="s">
        <v>26</v>
      </c>
      <c r="K22" s="363" t="s">
        <v>26</v>
      </c>
      <c r="L22" s="363" t="s">
        <v>26</v>
      </c>
      <c r="M22" s="363" t="s">
        <v>26</v>
      </c>
      <c r="N22" s="363" t="s">
        <v>26</v>
      </c>
      <c r="O22" s="363" t="s">
        <v>26</v>
      </c>
      <c r="P22" s="363" t="s">
        <v>26</v>
      </c>
      <c r="Q22" s="240">
        <v>39990</v>
      </c>
    </row>
    <row r="23" spans="1:17" s="54" customFormat="1" ht="18.75" customHeight="1">
      <c r="A23" s="2"/>
      <c r="B23" s="191">
        <v>4000</v>
      </c>
      <c r="C23" s="176"/>
      <c r="D23" s="176"/>
      <c r="E23" s="313" t="s">
        <v>192</v>
      </c>
      <c r="F23" s="240">
        <v>39990</v>
      </c>
      <c r="G23" s="240">
        <v>39990</v>
      </c>
      <c r="H23" s="240">
        <v>39990</v>
      </c>
      <c r="I23" s="240"/>
      <c r="J23" s="240"/>
      <c r="K23" s="240"/>
      <c r="L23" s="240"/>
      <c r="M23" s="240"/>
      <c r="N23" s="240"/>
      <c r="O23" s="240"/>
      <c r="P23" s="240"/>
      <c r="Q23" s="240">
        <v>39990</v>
      </c>
    </row>
    <row r="24" spans="1:17" s="54" customFormat="1" ht="54" customHeight="1">
      <c r="A24" s="2"/>
      <c r="B24" s="175"/>
      <c r="C24" s="176" t="s">
        <v>298</v>
      </c>
      <c r="D24" s="176" t="s">
        <v>193</v>
      </c>
      <c r="E24" s="308" t="s">
        <v>260</v>
      </c>
      <c r="F24" s="247">
        <v>39990</v>
      </c>
      <c r="G24" s="247">
        <v>39990</v>
      </c>
      <c r="H24" s="247">
        <v>39990</v>
      </c>
      <c r="I24" s="247"/>
      <c r="J24" s="247"/>
      <c r="K24" s="247"/>
      <c r="L24" s="247"/>
      <c r="M24" s="247"/>
      <c r="N24" s="247"/>
      <c r="O24" s="247"/>
      <c r="P24" s="247"/>
      <c r="Q24" s="247">
        <v>39990</v>
      </c>
    </row>
    <row r="25" spans="1:17" s="54" customFormat="1" ht="19.5" hidden="1" customHeight="1">
      <c r="A25" s="2"/>
      <c r="B25" s="184" t="s">
        <v>239</v>
      </c>
      <c r="C25" s="184"/>
      <c r="D25" s="184"/>
      <c r="E25" s="186" t="s">
        <v>186</v>
      </c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</row>
    <row r="26" spans="1:17" s="54" customFormat="1" ht="39" hidden="1" customHeight="1">
      <c r="A26" s="2"/>
      <c r="B26" s="176"/>
      <c r="C26" s="176" t="s">
        <v>297</v>
      </c>
      <c r="D26" s="176" t="s">
        <v>188</v>
      </c>
      <c r="E26" s="314" t="s">
        <v>261</v>
      </c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</row>
    <row r="27" spans="1:17" s="54" customFormat="1" ht="19.5" hidden="1" customHeight="1">
      <c r="A27" s="2"/>
      <c r="B27" s="191"/>
      <c r="C27" s="176" t="s">
        <v>295</v>
      </c>
      <c r="D27" s="176" t="s">
        <v>188</v>
      </c>
      <c r="E27" s="308" t="s">
        <v>262</v>
      </c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</row>
    <row r="28" spans="1:17" s="369" customFormat="1" ht="18.75" hidden="1">
      <c r="A28" s="365"/>
      <c r="B28" s="376">
        <v>9000</v>
      </c>
      <c r="C28" s="366"/>
      <c r="D28" s="366"/>
      <c r="E28" s="378" t="s">
        <v>263</v>
      </c>
      <c r="F28" s="363"/>
      <c r="G28" s="363"/>
      <c r="H28" s="363"/>
      <c r="I28" s="363"/>
      <c r="J28" s="363"/>
      <c r="K28" s="363"/>
      <c r="L28" s="363"/>
      <c r="M28" s="363"/>
      <c r="N28" s="363"/>
      <c r="O28" s="363"/>
      <c r="P28" s="363"/>
      <c r="Q28" s="363"/>
    </row>
    <row r="29" spans="1:17" s="364" customFormat="1" ht="73.5" hidden="1" customHeight="1">
      <c r="A29" s="360"/>
      <c r="B29" s="379">
        <v>9700</v>
      </c>
      <c r="C29" s="361"/>
      <c r="D29" s="361"/>
      <c r="E29" s="372" t="s">
        <v>264</v>
      </c>
      <c r="F29" s="373"/>
      <c r="G29" s="373"/>
      <c r="H29" s="373"/>
      <c r="I29" s="373"/>
      <c r="J29" s="373"/>
      <c r="K29" s="373"/>
      <c r="L29" s="373"/>
      <c r="M29" s="373"/>
      <c r="N29" s="373"/>
      <c r="O29" s="373"/>
      <c r="P29" s="373"/>
      <c r="Q29" s="373"/>
    </row>
    <row r="30" spans="1:17" s="369" customFormat="1" ht="18.75" hidden="1" customHeight="1">
      <c r="A30" s="365"/>
      <c r="B30" s="377"/>
      <c r="C30" s="366" t="s">
        <v>296</v>
      </c>
      <c r="D30" s="366" t="s">
        <v>187</v>
      </c>
      <c r="E30" s="380" t="s">
        <v>265</v>
      </c>
      <c r="F30" s="363"/>
      <c r="G30" s="363"/>
      <c r="H30" s="363"/>
      <c r="I30" s="363"/>
      <c r="J30" s="363"/>
      <c r="K30" s="363"/>
      <c r="L30" s="363"/>
      <c r="M30" s="363"/>
      <c r="N30" s="363"/>
      <c r="O30" s="363"/>
      <c r="P30" s="363"/>
      <c r="Q30" s="363"/>
    </row>
    <row r="31" spans="1:17" s="54" customFormat="1" ht="19.149999999999999" hidden="1" customHeight="1">
      <c r="A31" s="2"/>
      <c r="B31" s="184"/>
      <c r="C31" s="176"/>
      <c r="D31" s="176"/>
      <c r="E31" s="306" t="s">
        <v>217</v>
      </c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 s="54" customFormat="1" ht="37.5" hidden="1">
      <c r="A32" s="2"/>
      <c r="B32" s="191" t="s">
        <v>91</v>
      </c>
      <c r="C32" s="175"/>
      <c r="D32" s="176"/>
      <c r="E32" s="179" t="s">
        <v>88</v>
      </c>
      <c r="F32" s="187"/>
      <c r="G32" s="187"/>
      <c r="H32" s="187"/>
      <c r="I32" s="187"/>
      <c r="J32" s="188"/>
      <c r="K32" s="187"/>
      <c r="L32" s="187"/>
      <c r="M32" s="188"/>
      <c r="N32" s="187"/>
      <c r="O32" s="187"/>
      <c r="P32" s="187"/>
      <c r="Q32" s="187"/>
    </row>
    <row r="33" spans="1:17" s="54" customFormat="1" ht="37.5" hidden="1">
      <c r="A33" s="2"/>
      <c r="B33" s="191" t="s">
        <v>92</v>
      </c>
      <c r="C33" s="175"/>
      <c r="D33" s="176"/>
      <c r="E33" s="179" t="s">
        <v>89</v>
      </c>
      <c r="F33" s="187"/>
      <c r="G33" s="187"/>
      <c r="H33" s="187"/>
      <c r="I33" s="187"/>
      <c r="J33" s="188"/>
      <c r="K33" s="187"/>
      <c r="L33" s="187"/>
      <c r="M33" s="188"/>
      <c r="N33" s="187"/>
      <c r="O33" s="187"/>
      <c r="P33" s="187"/>
      <c r="Q33" s="187"/>
    </row>
    <row r="34" spans="1:17" s="54" customFormat="1" ht="18.75" hidden="1">
      <c r="A34" s="2"/>
      <c r="B34" s="191">
        <v>110000</v>
      </c>
      <c r="C34" s="175"/>
      <c r="D34" s="176"/>
      <c r="E34" s="185" t="s">
        <v>192</v>
      </c>
      <c r="F34" s="190"/>
      <c r="G34" s="190"/>
      <c r="H34" s="190"/>
      <c r="I34" s="190"/>
      <c r="J34" s="190"/>
      <c r="K34" s="188"/>
      <c r="L34" s="190"/>
      <c r="M34" s="190"/>
      <c r="N34" s="190"/>
      <c r="O34" s="188"/>
      <c r="P34" s="188"/>
      <c r="Q34" s="190"/>
    </row>
    <row r="35" spans="1:17" s="54" customFormat="1" ht="18.75" hidden="1">
      <c r="A35" s="2"/>
      <c r="B35" s="177"/>
      <c r="C35" s="175"/>
      <c r="D35" s="176"/>
      <c r="E35" s="178"/>
      <c r="F35" s="190"/>
      <c r="G35" s="190"/>
      <c r="H35" s="190"/>
      <c r="I35" s="190"/>
      <c r="J35" s="190"/>
      <c r="K35" s="189"/>
      <c r="L35" s="190"/>
      <c r="M35" s="190"/>
      <c r="N35" s="190"/>
      <c r="O35" s="189"/>
      <c r="P35" s="189"/>
      <c r="Q35" s="190"/>
    </row>
    <row r="36" spans="1:17" s="54" customFormat="1" ht="33.75" customHeight="1">
      <c r="A36" s="2"/>
      <c r="B36" s="175"/>
      <c r="C36" s="175"/>
      <c r="D36" s="176"/>
      <c r="E36" s="186" t="s">
        <v>83</v>
      </c>
      <c r="F36" s="240">
        <v>39990</v>
      </c>
      <c r="G36" s="240">
        <v>39990</v>
      </c>
      <c r="H36" s="240">
        <v>39990</v>
      </c>
      <c r="I36" s="240"/>
      <c r="J36" s="240"/>
      <c r="K36" s="240"/>
      <c r="L36" s="240"/>
      <c r="M36" s="240"/>
      <c r="N36" s="240"/>
      <c r="O36" s="240"/>
      <c r="P36" s="240"/>
      <c r="Q36" s="240">
        <v>39990</v>
      </c>
    </row>
    <row r="37" spans="1:17" ht="18.75" customHeight="1">
      <c r="B37" s="774" t="s">
        <v>115</v>
      </c>
      <c r="C37" s="774"/>
      <c r="D37" s="774"/>
      <c r="E37" s="774"/>
      <c r="F37" s="774"/>
      <c r="G37" s="774"/>
      <c r="H37" s="774"/>
      <c r="I37" s="774"/>
      <c r="J37" s="774"/>
      <c r="K37" s="774"/>
      <c r="L37" s="774"/>
      <c r="M37" s="774"/>
      <c r="N37" s="774"/>
      <c r="O37" s="774"/>
      <c r="P37" s="774"/>
      <c r="Q37" s="774"/>
    </row>
    <row r="39" spans="1:17" s="291" customFormat="1" ht="18.75">
      <c r="A39" s="289"/>
      <c r="B39" s="290" t="e">
        <f>#REF!</f>
        <v>#REF!</v>
      </c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</row>
    <row r="43" spans="1:17" hidden="1"/>
    <row r="44" spans="1:17" hidden="1"/>
    <row r="45" spans="1:17" hidden="1"/>
    <row r="46" spans="1:17" hidden="1"/>
    <row r="47" spans="1:17" hidden="1"/>
    <row r="48" spans="1:1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</sheetData>
  <mergeCells count="25">
    <mergeCell ref="N1:Q1"/>
    <mergeCell ref="N2:Q2"/>
    <mergeCell ref="B3:Q3"/>
    <mergeCell ref="B5:B8"/>
    <mergeCell ref="C5:C8"/>
    <mergeCell ref="B4:Q4"/>
    <mergeCell ref="M6:M8"/>
    <mergeCell ref="N6:O6"/>
    <mergeCell ref="P6:P8"/>
    <mergeCell ref="D5:D8"/>
    <mergeCell ref="E5:E8"/>
    <mergeCell ref="F5:J5"/>
    <mergeCell ref="K5:P5"/>
    <mergeCell ref="Q5:Q8"/>
    <mergeCell ref="H7:H8"/>
    <mergeCell ref="G6:G8"/>
    <mergeCell ref="H6:I6"/>
    <mergeCell ref="J6:J8"/>
    <mergeCell ref="K6:K8"/>
    <mergeCell ref="L6:L8"/>
    <mergeCell ref="B37:Q37"/>
    <mergeCell ref="I7:I8"/>
    <mergeCell ref="N7:N8"/>
    <mergeCell ref="O7:O8"/>
    <mergeCell ref="F6:F8"/>
  </mergeCells>
  <printOptions horizontalCentered="1"/>
  <pageMargins left="0.39370078740157483" right="0.39370078740157483" top="1.5748031496062993" bottom="0.59055118110236227" header="0.51181102362204722" footer="0.31496062992125984"/>
  <pageSetup paperSize="9" scale="58" fitToHeight="0" orientation="landscape" horizontalDpi="4294967293" verticalDpi="300" r:id="rId1"/>
  <headerFooter alignWithMargins="0"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7"/>
  <sheetViews>
    <sheetView showGridLines="0" showZeros="0" view="pageBreakPreview" topLeftCell="C1" zoomScale="70" zoomScaleNormal="80" zoomScaleSheetLayoutView="70" workbookViewId="0">
      <selection activeCell="C27" sqref="C27"/>
    </sheetView>
  </sheetViews>
  <sheetFormatPr defaultColWidth="9.1640625" defaultRowHeight="12.75"/>
  <cols>
    <col min="1" max="1" width="3.83203125" style="7" hidden="1" customWidth="1"/>
    <col min="2" max="2" width="12.33203125" style="117" customWidth="1"/>
    <col min="3" max="4" width="11.6640625" style="117" customWidth="1"/>
    <col min="5" max="5" width="51.83203125" style="7" customWidth="1"/>
    <col min="6" max="6" width="18.83203125" style="7" customWidth="1"/>
    <col min="7" max="7" width="17.5" style="7" customWidth="1"/>
    <col min="8" max="8" width="18.33203125" style="7" customWidth="1"/>
    <col min="9" max="9" width="15.33203125" style="7" customWidth="1"/>
    <col min="10" max="10" width="12.6640625" style="7" customWidth="1"/>
    <col min="11" max="11" width="15.5" style="7" customWidth="1"/>
    <col min="12" max="12" width="15.6640625" style="7" customWidth="1"/>
    <col min="13" max="15" width="12.6640625" style="7" customWidth="1"/>
    <col min="16" max="16" width="14.83203125" style="7" customWidth="1"/>
    <col min="17" max="17" width="19.1640625" style="7" customWidth="1"/>
    <col min="18" max="18" width="23" style="6" customWidth="1"/>
    <col min="19" max="16384" width="9.1640625" style="6"/>
  </cols>
  <sheetData>
    <row r="1" spans="1:18" s="57" customFormat="1" ht="27" customHeight="1">
      <c r="A1" s="56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761" t="s">
        <v>319</v>
      </c>
      <c r="O1" s="762"/>
      <c r="P1" s="762"/>
      <c r="Q1" s="762"/>
    </row>
    <row r="2" spans="1:18" ht="40.9" customHeight="1">
      <c r="A2" s="2"/>
      <c r="E2" s="2"/>
      <c r="F2" s="1"/>
      <c r="G2" s="1"/>
      <c r="H2" s="1"/>
      <c r="I2" s="1"/>
      <c r="J2" s="1"/>
      <c r="K2" s="1"/>
      <c r="L2" s="1"/>
      <c r="M2" s="1"/>
      <c r="N2" s="763" t="s">
        <v>443</v>
      </c>
      <c r="O2" s="763"/>
      <c r="P2" s="763"/>
      <c r="Q2" s="763"/>
      <c r="R2" s="76"/>
    </row>
    <row r="3" spans="1:18" ht="51.6" customHeight="1">
      <c r="A3" s="2"/>
      <c r="B3" s="764" t="s">
        <v>332</v>
      </c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</row>
    <row r="4" spans="1:18" ht="24" customHeight="1">
      <c r="A4" s="2"/>
      <c r="B4" s="772">
        <v>6523580700</v>
      </c>
      <c r="C4" s="772"/>
      <c r="D4" s="772"/>
      <c r="E4" s="772"/>
      <c r="F4" s="772"/>
      <c r="G4" s="772"/>
      <c r="H4" s="772"/>
      <c r="I4" s="772"/>
      <c r="J4" s="772"/>
      <c r="K4" s="772"/>
      <c r="L4" s="772"/>
      <c r="M4" s="772"/>
      <c r="N4" s="772"/>
      <c r="O4" s="772"/>
      <c r="P4" s="772"/>
      <c r="Q4" s="772"/>
    </row>
    <row r="5" spans="1:18" ht="22.9" customHeight="1">
      <c r="A5" s="2"/>
      <c r="B5" s="773" t="s">
        <v>345</v>
      </c>
      <c r="C5" s="773"/>
      <c r="D5" s="773"/>
      <c r="E5" s="773"/>
      <c r="F5" s="773"/>
      <c r="G5" s="773"/>
      <c r="H5" s="773"/>
      <c r="I5" s="773"/>
      <c r="J5" s="773"/>
      <c r="K5" s="773"/>
      <c r="L5" s="773"/>
      <c r="M5" s="773"/>
      <c r="N5" s="773"/>
      <c r="O5" s="773"/>
      <c r="P5" s="773"/>
      <c r="Q5" s="773"/>
    </row>
    <row r="6" spans="1:18" ht="11.45" customHeight="1">
      <c r="B6" s="118"/>
      <c r="C6" s="119"/>
      <c r="D6" s="119"/>
      <c r="E6" s="8"/>
      <c r="F6" s="8"/>
      <c r="G6" s="8"/>
      <c r="H6" s="14"/>
      <c r="I6" s="8"/>
      <c r="J6" s="8"/>
      <c r="K6" s="9"/>
      <c r="L6" s="10"/>
      <c r="M6" s="10"/>
      <c r="N6" s="10"/>
      <c r="O6" s="10"/>
      <c r="P6" s="10"/>
      <c r="Q6" s="409" t="s">
        <v>170</v>
      </c>
    </row>
    <row r="7" spans="1:18" ht="21.75" customHeight="1">
      <c r="A7" s="11"/>
      <c r="B7" s="765" t="s">
        <v>271</v>
      </c>
      <c r="C7" s="776" t="s">
        <v>333</v>
      </c>
      <c r="D7" s="768" t="s">
        <v>334</v>
      </c>
      <c r="E7" s="759" t="s">
        <v>325</v>
      </c>
      <c r="F7" s="754" t="s">
        <v>37</v>
      </c>
      <c r="G7" s="754"/>
      <c r="H7" s="754"/>
      <c r="I7" s="754"/>
      <c r="J7" s="754"/>
      <c r="K7" s="754" t="s">
        <v>38</v>
      </c>
      <c r="L7" s="754"/>
      <c r="M7" s="754"/>
      <c r="N7" s="754"/>
      <c r="O7" s="754"/>
      <c r="P7" s="754"/>
      <c r="Q7" s="754" t="s">
        <v>39</v>
      </c>
    </row>
    <row r="8" spans="1:18" ht="16.5" customHeight="1">
      <c r="A8" s="12"/>
      <c r="B8" s="766"/>
      <c r="C8" s="777"/>
      <c r="D8" s="769"/>
      <c r="E8" s="760"/>
      <c r="F8" s="759" t="s">
        <v>274</v>
      </c>
      <c r="G8" s="771" t="s">
        <v>41</v>
      </c>
      <c r="H8" s="760" t="s">
        <v>42</v>
      </c>
      <c r="I8" s="760"/>
      <c r="J8" s="771" t="s">
        <v>43</v>
      </c>
      <c r="K8" s="759" t="s">
        <v>274</v>
      </c>
      <c r="L8" s="771" t="s">
        <v>275</v>
      </c>
      <c r="M8" s="757" t="s">
        <v>41</v>
      </c>
      <c r="N8" s="779" t="s">
        <v>43</v>
      </c>
      <c r="O8" s="780"/>
      <c r="P8" s="771" t="s">
        <v>43</v>
      </c>
      <c r="Q8" s="754"/>
    </row>
    <row r="9" spans="1:18" ht="20.25" customHeight="1">
      <c r="A9" s="13"/>
      <c r="B9" s="766"/>
      <c r="C9" s="777"/>
      <c r="D9" s="769"/>
      <c r="E9" s="760"/>
      <c r="F9" s="760"/>
      <c r="G9" s="771"/>
      <c r="H9" s="760" t="s">
        <v>44</v>
      </c>
      <c r="I9" s="760" t="s">
        <v>45</v>
      </c>
      <c r="J9" s="771"/>
      <c r="K9" s="760"/>
      <c r="L9" s="771"/>
      <c r="M9" s="758"/>
      <c r="N9" s="775" t="s">
        <v>44</v>
      </c>
      <c r="O9" s="755" t="s">
        <v>45</v>
      </c>
      <c r="P9" s="771"/>
      <c r="Q9" s="754"/>
    </row>
    <row r="10" spans="1:18" ht="45.75" customHeight="1">
      <c r="A10" s="122"/>
      <c r="B10" s="767"/>
      <c r="C10" s="778"/>
      <c r="D10" s="770"/>
      <c r="E10" s="760"/>
      <c r="F10" s="760"/>
      <c r="G10" s="771"/>
      <c r="H10" s="760"/>
      <c r="I10" s="760"/>
      <c r="J10" s="771"/>
      <c r="K10" s="760"/>
      <c r="L10" s="771"/>
      <c r="M10" s="756"/>
      <c r="N10" s="775"/>
      <c r="O10" s="756"/>
      <c r="P10" s="771"/>
      <c r="Q10" s="754"/>
    </row>
    <row r="11" spans="1:18" ht="22.15" customHeight="1">
      <c r="A11" s="122"/>
      <c r="B11" s="459" t="s">
        <v>78</v>
      </c>
      <c r="C11" s="457"/>
      <c r="D11" s="458"/>
      <c r="E11" s="406" t="s">
        <v>171</v>
      </c>
      <c r="F11" s="598">
        <f>F12</f>
        <v>4681026</v>
      </c>
      <c r="G11" s="598">
        <f>G12</f>
        <v>4681026</v>
      </c>
      <c r="H11" s="598">
        <f>H12</f>
        <v>3117220</v>
      </c>
      <c r="I11" s="598">
        <f>I12</f>
        <v>145300</v>
      </c>
      <c r="J11" s="599"/>
      <c r="K11" s="600">
        <f>K12</f>
        <v>209926.84</v>
      </c>
      <c r="L11" s="600">
        <f>L23</f>
        <v>199370</v>
      </c>
      <c r="M11" s="600">
        <f>M12</f>
        <v>10556.84</v>
      </c>
      <c r="N11" s="601" t="s">
        <v>26</v>
      </c>
      <c r="O11" s="600">
        <f>O12</f>
        <v>1100</v>
      </c>
      <c r="P11" s="622">
        <f>P23</f>
        <v>199370</v>
      </c>
      <c r="Q11" s="598">
        <f>Q12</f>
        <v>4890952.84</v>
      </c>
    </row>
    <row r="12" spans="1:18" s="194" customFormat="1" ht="21.6" customHeight="1">
      <c r="A12" s="195"/>
      <c r="B12" s="184" t="s">
        <v>46</v>
      </c>
      <c r="C12" s="184"/>
      <c r="D12" s="184"/>
      <c r="E12" s="185" t="s">
        <v>171</v>
      </c>
      <c r="F12" s="602">
        <f>F23</f>
        <v>4681026</v>
      </c>
      <c r="G12" s="602">
        <f>G23</f>
        <v>4681026</v>
      </c>
      <c r="H12" s="602">
        <f>H23</f>
        <v>3117220</v>
      </c>
      <c r="I12" s="602">
        <f>I23</f>
        <v>145300</v>
      </c>
      <c r="J12" s="603" t="s">
        <v>26</v>
      </c>
      <c r="K12" s="603">
        <f>K13+K15+K18+K19+K22</f>
        <v>209926.84</v>
      </c>
      <c r="L12" s="603">
        <f>L23</f>
        <v>199370</v>
      </c>
      <c r="M12" s="603">
        <f>M13+M15+M18</f>
        <v>10556.84</v>
      </c>
      <c r="N12" s="603" t="s">
        <v>26</v>
      </c>
      <c r="O12" s="603">
        <f>O15+O18</f>
        <v>1100</v>
      </c>
      <c r="P12" s="603">
        <f>P23</f>
        <v>199370</v>
      </c>
      <c r="Q12" s="602">
        <f>F12+K12</f>
        <v>4890952.84</v>
      </c>
    </row>
    <row r="13" spans="1:18" s="54" customFormat="1" ht="70.150000000000006" customHeight="1">
      <c r="A13" s="2"/>
      <c r="B13" s="184" t="s">
        <v>293</v>
      </c>
      <c r="C13" s="176" t="s">
        <v>335</v>
      </c>
      <c r="D13" s="176" t="s">
        <v>47</v>
      </c>
      <c r="E13" s="308" t="s">
        <v>252</v>
      </c>
      <c r="F13" s="604">
        <f>G13</f>
        <v>3681570</v>
      </c>
      <c r="G13" s="597">
        <f>3637170+2000+42400</f>
        <v>3681570</v>
      </c>
      <c r="H13" s="597">
        <f>2890020+42400</f>
        <v>2932420</v>
      </c>
      <c r="I13" s="597">
        <v>15400</v>
      </c>
      <c r="J13" s="597" t="s">
        <v>26</v>
      </c>
      <c r="K13" s="597">
        <f>M13</f>
        <v>2880</v>
      </c>
      <c r="L13" s="597" t="s">
        <v>26</v>
      </c>
      <c r="M13" s="597">
        <v>2880</v>
      </c>
      <c r="N13" s="597" t="s">
        <v>26</v>
      </c>
      <c r="O13" s="597" t="s">
        <v>26</v>
      </c>
      <c r="P13" s="597" t="s">
        <v>26</v>
      </c>
      <c r="Q13" s="605">
        <f>F13+K13</f>
        <v>3684450</v>
      </c>
    </row>
    <row r="14" spans="1:18" s="54" customFormat="1" ht="37.5">
      <c r="A14" s="2"/>
      <c r="B14" s="184" t="s">
        <v>294</v>
      </c>
      <c r="C14" s="176" t="s">
        <v>336</v>
      </c>
      <c r="D14" s="176" t="s">
        <v>254</v>
      </c>
      <c r="E14" s="308" t="s">
        <v>253</v>
      </c>
      <c r="F14" s="604">
        <f>G14</f>
        <v>27700</v>
      </c>
      <c r="G14" s="597">
        <v>27700</v>
      </c>
      <c r="H14" s="603" t="s">
        <v>26</v>
      </c>
      <c r="I14" s="597">
        <v>17700</v>
      </c>
      <c r="J14" s="603" t="s">
        <v>26</v>
      </c>
      <c r="K14" s="603" t="s">
        <v>26</v>
      </c>
      <c r="L14" s="603" t="s">
        <v>26</v>
      </c>
      <c r="M14" s="603" t="s">
        <v>26</v>
      </c>
      <c r="N14" s="603" t="s">
        <v>26</v>
      </c>
      <c r="O14" s="603" t="s">
        <v>26</v>
      </c>
      <c r="P14" s="603" t="s">
        <v>26</v>
      </c>
      <c r="Q14" s="604">
        <f>F14</f>
        <v>27700</v>
      </c>
    </row>
    <row r="15" spans="1:18" s="54" customFormat="1" ht="33.6" customHeight="1">
      <c r="A15" s="2"/>
      <c r="B15" s="184" t="s">
        <v>301</v>
      </c>
      <c r="C15" s="176" t="s">
        <v>337</v>
      </c>
      <c r="D15" s="176" t="s">
        <v>259</v>
      </c>
      <c r="E15" s="308" t="s">
        <v>258</v>
      </c>
      <c r="F15" s="604">
        <f>G15</f>
        <v>81457</v>
      </c>
      <c r="G15" s="597">
        <f>30847+21000-5610+35220</f>
        <v>81457</v>
      </c>
      <c r="H15" s="597" t="s">
        <v>26</v>
      </c>
      <c r="I15" s="597">
        <f>5700+35220</f>
        <v>40920</v>
      </c>
      <c r="J15" s="597" t="s">
        <v>26</v>
      </c>
      <c r="K15" s="597">
        <f>L15+M15</f>
        <v>10068</v>
      </c>
      <c r="L15" s="597">
        <f>P15</f>
        <v>10000</v>
      </c>
      <c r="M15" s="597">
        <v>68</v>
      </c>
      <c r="N15" s="597" t="s">
        <v>26</v>
      </c>
      <c r="O15" s="597"/>
      <c r="P15" s="597">
        <v>10000</v>
      </c>
      <c r="Q15" s="605">
        <f>F15+K15</f>
        <v>91525</v>
      </c>
    </row>
    <row r="16" spans="1:18" s="54" customFormat="1" ht="64.900000000000006" hidden="1" customHeight="1">
      <c r="A16" s="2"/>
      <c r="B16" s="424" t="s">
        <v>316</v>
      </c>
      <c r="C16" s="427" t="s">
        <v>338</v>
      </c>
      <c r="D16" s="427" t="s">
        <v>237</v>
      </c>
      <c r="E16" s="428" t="s">
        <v>238</v>
      </c>
      <c r="F16" s="604">
        <f t="shared" ref="F16:F21" si="0">G16</f>
        <v>0</v>
      </c>
      <c r="G16" s="604">
        <f>20000-20000</f>
        <v>0</v>
      </c>
      <c r="H16" s="602" t="s">
        <v>26</v>
      </c>
      <c r="I16" s="602" t="s">
        <v>26</v>
      </c>
      <c r="J16" s="602" t="s">
        <v>26</v>
      </c>
      <c r="K16" s="602" t="s">
        <v>26</v>
      </c>
      <c r="L16" s="602" t="s">
        <v>26</v>
      </c>
      <c r="M16" s="602" t="s">
        <v>26</v>
      </c>
      <c r="N16" s="602" t="s">
        <v>26</v>
      </c>
      <c r="O16" s="602" t="s">
        <v>26</v>
      </c>
      <c r="P16" s="602" t="s">
        <v>26</v>
      </c>
      <c r="Q16" s="604">
        <f>F16</f>
        <v>0</v>
      </c>
    </row>
    <row r="17" spans="1:18" s="54" customFormat="1" ht="48" customHeight="1">
      <c r="A17" s="2"/>
      <c r="B17" s="424" t="s">
        <v>299</v>
      </c>
      <c r="C17" s="427" t="s">
        <v>339</v>
      </c>
      <c r="D17" s="427" t="s">
        <v>291</v>
      </c>
      <c r="E17" s="433" t="s">
        <v>292</v>
      </c>
      <c r="F17" s="604">
        <f t="shared" si="0"/>
        <v>15000</v>
      </c>
      <c r="G17" s="604">
        <v>15000</v>
      </c>
      <c r="H17" s="602" t="s">
        <v>26</v>
      </c>
      <c r="I17" s="602" t="s">
        <v>26</v>
      </c>
      <c r="J17" s="602" t="s">
        <v>26</v>
      </c>
      <c r="K17" s="602" t="s">
        <v>26</v>
      </c>
      <c r="L17" s="602" t="s">
        <v>26</v>
      </c>
      <c r="M17" s="602" t="s">
        <v>26</v>
      </c>
      <c r="N17" s="602" t="s">
        <v>26</v>
      </c>
      <c r="O17" s="602" t="s">
        <v>26</v>
      </c>
      <c r="P17" s="602" t="s">
        <v>26</v>
      </c>
      <c r="Q17" s="604">
        <f>F17</f>
        <v>15000</v>
      </c>
    </row>
    <row r="18" spans="1:18" s="54" customFormat="1" ht="47.45" customHeight="1">
      <c r="A18" s="2"/>
      <c r="B18" s="184" t="s">
        <v>298</v>
      </c>
      <c r="C18" s="176" t="s">
        <v>340</v>
      </c>
      <c r="D18" s="176" t="s">
        <v>193</v>
      </c>
      <c r="E18" s="308" t="s">
        <v>260</v>
      </c>
      <c r="F18" s="604">
        <f t="shared" si="0"/>
        <v>335940</v>
      </c>
      <c r="G18" s="597">
        <f>337040-16000+1000+13900</f>
        <v>335940</v>
      </c>
      <c r="H18" s="597">
        <v>227200</v>
      </c>
      <c r="I18" s="597">
        <v>31500</v>
      </c>
      <c r="J18" s="597" t="s">
        <v>26</v>
      </c>
      <c r="K18" s="597">
        <f>M18</f>
        <v>7608.84</v>
      </c>
      <c r="L18" s="597" t="s">
        <v>26</v>
      </c>
      <c r="M18" s="597">
        <f>1100+6040.84+468</f>
        <v>7608.84</v>
      </c>
      <c r="N18" s="597" t="s">
        <v>26</v>
      </c>
      <c r="O18" s="597">
        <v>1100</v>
      </c>
      <c r="P18" s="597" t="s">
        <v>26</v>
      </c>
      <c r="Q18" s="605">
        <f>F18+K18</f>
        <v>343548.84</v>
      </c>
    </row>
    <row r="19" spans="1:18" s="54" customFormat="1" ht="39" customHeight="1">
      <c r="A19" s="2"/>
      <c r="B19" s="184" t="s">
        <v>297</v>
      </c>
      <c r="C19" s="176" t="s">
        <v>341</v>
      </c>
      <c r="D19" s="176" t="s">
        <v>188</v>
      </c>
      <c r="E19" s="314" t="s">
        <v>261</v>
      </c>
      <c r="F19" s="604">
        <f t="shared" si="0"/>
        <v>2500</v>
      </c>
      <c r="G19" s="597">
        <f>15000+2500-15000</f>
        <v>2500</v>
      </c>
      <c r="H19" s="603" t="s">
        <v>26</v>
      </c>
      <c r="I19" s="603" t="s">
        <v>26</v>
      </c>
      <c r="J19" s="603" t="s">
        <v>26</v>
      </c>
      <c r="K19" s="597">
        <f>L19</f>
        <v>157438</v>
      </c>
      <c r="L19" s="597">
        <f>157438</f>
        <v>157438</v>
      </c>
      <c r="M19" s="597" t="s">
        <v>26</v>
      </c>
      <c r="N19" s="597" t="s">
        <v>26</v>
      </c>
      <c r="O19" s="597" t="s">
        <v>26</v>
      </c>
      <c r="P19" s="597">
        <f>L19</f>
        <v>157438</v>
      </c>
      <c r="Q19" s="605">
        <f>F19+K19</f>
        <v>159938</v>
      </c>
    </row>
    <row r="20" spans="1:18" s="54" customFormat="1" ht="19.5" customHeight="1">
      <c r="A20" s="2"/>
      <c r="B20" s="184" t="s">
        <v>295</v>
      </c>
      <c r="C20" s="176" t="s">
        <v>342</v>
      </c>
      <c r="D20" s="176" t="s">
        <v>188</v>
      </c>
      <c r="E20" s="308" t="s">
        <v>262</v>
      </c>
      <c r="F20" s="597">
        <f t="shared" si="0"/>
        <v>171756</v>
      </c>
      <c r="G20" s="597">
        <f>80000+5000+61610+25146</f>
        <v>171756</v>
      </c>
      <c r="H20" s="597" t="s">
        <v>26</v>
      </c>
      <c r="I20" s="597">
        <v>75000</v>
      </c>
      <c r="J20" s="597" t="s">
        <v>26</v>
      </c>
      <c r="K20" s="597" t="s">
        <v>26</v>
      </c>
      <c r="L20" s="597" t="s">
        <v>26</v>
      </c>
      <c r="M20" s="597" t="s">
        <v>26</v>
      </c>
      <c r="N20" s="597" t="s">
        <v>26</v>
      </c>
      <c r="O20" s="597" t="s">
        <v>26</v>
      </c>
      <c r="P20" s="597" t="s">
        <v>26</v>
      </c>
      <c r="Q20" s="597">
        <f>F20</f>
        <v>171756</v>
      </c>
    </row>
    <row r="21" spans="1:18" s="54" customFormat="1" ht="18.75" customHeight="1">
      <c r="A21" s="2"/>
      <c r="B21" s="424" t="s">
        <v>296</v>
      </c>
      <c r="C21" s="427" t="s">
        <v>343</v>
      </c>
      <c r="D21" s="427" t="s">
        <v>187</v>
      </c>
      <c r="E21" s="435" t="s">
        <v>265</v>
      </c>
      <c r="F21" s="604">
        <f t="shared" si="0"/>
        <v>354803</v>
      </c>
      <c r="G21" s="604">
        <v>354803</v>
      </c>
      <c r="H21" s="602" t="s">
        <v>26</v>
      </c>
      <c r="I21" s="602" t="s">
        <v>26</v>
      </c>
      <c r="J21" s="602" t="s">
        <v>26</v>
      </c>
      <c r="K21" s="602" t="s">
        <v>26</v>
      </c>
      <c r="L21" s="602" t="s">
        <v>26</v>
      </c>
      <c r="M21" s="602" t="s">
        <v>26</v>
      </c>
      <c r="N21" s="602" t="s">
        <v>26</v>
      </c>
      <c r="O21" s="602" t="s">
        <v>26</v>
      </c>
      <c r="P21" s="602" t="s">
        <v>26</v>
      </c>
      <c r="Q21" s="604">
        <f>F21</f>
        <v>354803</v>
      </c>
    </row>
    <row r="22" spans="1:18" s="54" customFormat="1" ht="37.5">
      <c r="A22" s="2"/>
      <c r="B22" s="463" t="s">
        <v>348</v>
      </c>
      <c r="C22" s="464">
        <v>7370</v>
      </c>
      <c r="D22" s="465" t="s">
        <v>110</v>
      </c>
      <c r="E22" s="566" t="s">
        <v>349</v>
      </c>
      <c r="F22" s="605">
        <f>G22</f>
        <v>10300</v>
      </c>
      <c r="G22" s="605">
        <f>3300+5000+7000-5000</f>
        <v>10300</v>
      </c>
      <c r="H22" s="604" t="s">
        <v>26</v>
      </c>
      <c r="I22" s="604" t="s">
        <v>26</v>
      </c>
      <c r="J22" s="604" t="s">
        <v>26</v>
      </c>
      <c r="K22" s="604">
        <f>L22</f>
        <v>31932</v>
      </c>
      <c r="L22" s="604">
        <f>22932+9000</f>
        <v>31932</v>
      </c>
      <c r="M22" s="604" t="s">
        <v>26</v>
      </c>
      <c r="N22" s="604" t="s">
        <v>26</v>
      </c>
      <c r="O22" s="604" t="s">
        <v>26</v>
      </c>
      <c r="P22" s="604">
        <f>L22</f>
        <v>31932</v>
      </c>
      <c r="Q22" s="605">
        <f>F22+K22</f>
        <v>42232</v>
      </c>
      <c r="R22" s="645">
        <f>M23+P23</f>
        <v>209926.84</v>
      </c>
    </row>
    <row r="23" spans="1:18" s="54" customFormat="1" ht="33.75" customHeight="1">
      <c r="A23" s="2"/>
      <c r="B23" s="175"/>
      <c r="C23" s="175"/>
      <c r="D23" s="176"/>
      <c r="E23" s="468" t="s">
        <v>83</v>
      </c>
      <c r="F23" s="606">
        <f>F13+F14+F15+F16+F17+F18+F19+F20+F21+F22</f>
        <v>4681026</v>
      </c>
      <c r="G23" s="606">
        <f>G13+G14+G15+G16+G17+G18+G19+G20+G21+G22</f>
        <v>4681026</v>
      </c>
      <c r="H23" s="607">
        <v>3117220</v>
      </c>
      <c r="I23" s="607">
        <v>145300</v>
      </c>
      <c r="J23" s="607" t="s">
        <v>26</v>
      </c>
      <c r="K23" s="607">
        <f>K11</f>
        <v>209926.84</v>
      </c>
      <c r="L23" s="607">
        <f>L15+L19+L22</f>
        <v>199370</v>
      </c>
      <c r="M23" s="607">
        <f>M11</f>
        <v>10556.84</v>
      </c>
      <c r="N23" s="607" t="s">
        <v>26</v>
      </c>
      <c r="O23" s="607">
        <f>O11</f>
        <v>1100</v>
      </c>
      <c r="P23" s="607">
        <f>P15+P19+P22</f>
        <v>199370</v>
      </c>
      <c r="Q23" s="606">
        <f>F23+K23</f>
        <v>4890952.84</v>
      </c>
      <c r="R23" s="608">
        <f>Q13+Q14+Q15+Q16+Q17+Q18+Q19+Q20+Q21+Q22</f>
        <v>4890952.84</v>
      </c>
    </row>
    <row r="24" spans="1:18" ht="18.75" customHeight="1">
      <c r="B24" s="774" t="s">
        <v>115</v>
      </c>
      <c r="C24" s="774"/>
      <c r="D24" s="774"/>
      <c r="E24" s="774"/>
      <c r="F24" s="774"/>
      <c r="G24" s="774"/>
      <c r="H24" s="774"/>
      <c r="I24" s="774"/>
      <c r="J24" s="774"/>
      <c r="K24" s="774"/>
      <c r="L24" s="774"/>
      <c r="M24" s="774"/>
      <c r="N24" s="774"/>
      <c r="O24" s="774"/>
      <c r="P24" s="774"/>
      <c r="Q24" s="774"/>
    </row>
    <row r="26" spans="1:18" s="291" customFormat="1" ht="18.75">
      <c r="A26" s="289"/>
      <c r="B26" s="290" t="e">
        <f>#REF!</f>
        <v>#REF!</v>
      </c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</row>
    <row r="27" spans="1:18" s="667" customFormat="1" ht="16.5">
      <c r="A27" s="666"/>
      <c r="B27" s="666"/>
      <c r="C27" s="666" t="s">
        <v>444</v>
      </c>
      <c r="D27" s="666"/>
      <c r="E27" s="666"/>
      <c r="F27" s="666"/>
      <c r="G27" s="666"/>
      <c r="H27" s="666"/>
      <c r="I27" s="666"/>
      <c r="J27" s="666"/>
      <c r="K27" s="666"/>
      <c r="L27" s="666"/>
      <c r="M27" s="666"/>
      <c r="N27" s="666"/>
      <c r="O27" s="666"/>
      <c r="P27" s="666"/>
      <c r="Q27" s="666"/>
    </row>
    <row r="2007" spans="7:7" ht="33.6" customHeight="1">
      <c r="G2007" s="660">
        <f>4605760+36220</f>
        <v>4641980</v>
      </c>
    </row>
  </sheetData>
  <mergeCells count="26">
    <mergeCell ref="P8:P10"/>
    <mergeCell ref="H9:H10"/>
    <mergeCell ref="I9:I10"/>
    <mergeCell ref="N9:N10"/>
    <mergeCell ref="O9:O10"/>
    <mergeCell ref="B24:Q24"/>
    <mergeCell ref="K7:P7"/>
    <mergeCell ref="Q7:Q10"/>
    <mergeCell ref="F8:F10"/>
    <mergeCell ref="G8:G10"/>
    <mergeCell ref="H8:I8"/>
    <mergeCell ref="J8:J10"/>
    <mergeCell ref="K8:K10"/>
    <mergeCell ref="L8:L10"/>
    <mergeCell ref="M8:M10"/>
    <mergeCell ref="N8:O8"/>
    <mergeCell ref="N1:Q1"/>
    <mergeCell ref="N2:Q2"/>
    <mergeCell ref="B3:Q3"/>
    <mergeCell ref="B4:Q4"/>
    <mergeCell ref="B5:Q5"/>
    <mergeCell ref="B7:B10"/>
    <mergeCell ref="C7:C10"/>
    <mergeCell ref="D7:D10"/>
    <mergeCell ref="E7:E10"/>
    <mergeCell ref="F7:J7"/>
  </mergeCells>
  <printOptions horizontalCentered="1"/>
  <pageMargins left="0.39370078740157483" right="0.39370078740157483" top="1.1811023622047245" bottom="0.59055118110236227" header="0.51181102362204722" footer="0.31496062992125984"/>
  <pageSetup paperSize="9" scale="56" fitToHeight="0" orientation="landscape" horizontalDpi="4294967293" verticalDpi="300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Z66"/>
  <sheetViews>
    <sheetView showGridLines="0" showZeros="0" view="pageBreakPreview" topLeftCell="D1" zoomScale="60" zoomScaleNormal="100" workbookViewId="0">
      <selection activeCell="D7" sqref="D7:S7"/>
    </sheetView>
  </sheetViews>
  <sheetFormatPr defaultColWidth="9.1640625" defaultRowHeight="12.75"/>
  <cols>
    <col min="1" max="1" width="0.33203125" style="20" hidden="1" customWidth="1"/>
    <col min="2" max="2" width="4.33203125" style="20" hidden="1" customWidth="1"/>
    <col min="3" max="3" width="1.1640625" style="20" hidden="1" customWidth="1"/>
    <col min="4" max="4" width="16.5" style="20" customWidth="1"/>
    <col min="5" max="5" width="25.33203125" style="20" customWidth="1"/>
    <col min="6" max="7" width="6.83203125" style="20" customWidth="1"/>
    <col min="8" max="8" width="23.5" style="23" customWidth="1"/>
    <col min="9" max="9" width="10.83203125" style="23" hidden="1" customWidth="1"/>
    <col min="10" max="11" width="6.83203125" style="20" customWidth="1"/>
    <col min="12" max="12" width="10.83203125" style="20" customWidth="1"/>
    <col min="13" max="14" width="6.5" style="20" customWidth="1"/>
    <col min="15" max="15" width="35" style="20" customWidth="1"/>
    <col min="16" max="16" width="18.6640625" style="20" customWidth="1"/>
    <col min="17" max="17" width="7.1640625" style="20" customWidth="1"/>
    <col min="18" max="18" width="6.83203125" style="20" customWidth="1"/>
    <col min="19" max="19" width="13.1640625" style="20" customWidth="1"/>
    <col min="20" max="20" width="19.33203125" style="20" customWidth="1"/>
    <col min="21" max="21" width="21.6640625" style="20" customWidth="1"/>
    <col min="22" max="22" width="19.33203125" style="20" customWidth="1"/>
    <col min="23" max="23" width="26.1640625" style="20" customWidth="1"/>
    <col min="24" max="24" width="37.33203125" style="20" customWidth="1"/>
    <col min="25" max="25" width="17.1640625" style="20" customWidth="1"/>
    <col min="26" max="26" width="20.1640625" style="20" customWidth="1"/>
    <col min="27" max="16384" width="9.1640625" style="20"/>
  </cols>
  <sheetData>
    <row r="1" spans="1:21" ht="18" customHeight="1">
      <c r="D1" s="58"/>
      <c r="E1" s="58"/>
      <c r="P1" s="800" t="s">
        <v>326</v>
      </c>
      <c r="Q1" s="801"/>
      <c r="R1" s="801"/>
      <c r="S1" s="801"/>
    </row>
    <row r="2" spans="1:21" hidden="1">
      <c r="P2" s="23"/>
      <c r="Q2" s="23"/>
    </row>
    <row r="3" spans="1:21" ht="21.75" hidden="1" customHeight="1">
      <c r="P3" s="23"/>
      <c r="Q3" s="23"/>
    </row>
    <row r="4" spans="1:21" ht="36" customHeight="1">
      <c r="E4" s="17"/>
      <c r="F4" s="17"/>
      <c r="G4" s="17"/>
      <c r="P4" s="704" t="e">
        <f>'Дод-розподіл'!N2</f>
        <v>#REF!</v>
      </c>
      <c r="Q4" s="704"/>
      <c r="R4" s="704"/>
      <c r="S4" s="704"/>
    </row>
    <row r="5" spans="1:21" ht="24.75" customHeight="1">
      <c r="A5" s="18"/>
      <c r="B5" s="18"/>
      <c r="C5" s="18"/>
      <c r="D5" s="802" t="s">
        <v>344</v>
      </c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  <c r="P5" s="802"/>
      <c r="Q5" s="802"/>
      <c r="R5" s="802"/>
      <c r="S5" s="802"/>
    </row>
    <row r="6" spans="1:21" ht="24.75" customHeight="1">
      <c r="A6" s="18"/>
      <c r="B6" s="18"/>
      <c r="C6" s="18"/>
      <c r="D6" s="812">
        <v>6523580700</v>
      </c>
      <c r="E6" s="812"/>
      <c r="F6" s="812"/>
      <c r="G6" s="812"/>
      <c r="H6" s="812"/>
      <c r="I6" s="812"/>
      <c r="J6" s="812"/>
      <c r="K6" s="812"/>
      <c r="L6" s="812"/>
      <c r="M6" s="812"/>
      <c r="N6" s="812"/>
      <c r="O6" s="812"/>
      <c r="P6" s="812"/>
      <c r="Q6" s="812"/>
      <c r="R6" s="812"/>
      <c r="S6" s="812"/>
    </row>
    <row r="7" spans="1:21" ht="24.75" customHeight="1">
      <c r="A7" s="18"/>
      <c r="B7" s="18"/>
      <c r="C7" s="18"/>
      <c r="D7" s="811" t="s">
        <v>345</v>
      </c>
      <c r="E7" s="811"/>
      <c r="F7" s="811"/>
      <c r="G7" s="811"/>
      <c r="H7" s="811"/>
      <c r="I7" s="811"/>
      <c r="J7" s="811"/>
      <c r="K7" s="811"/>
      <c r="L7" s="811"/>
      <c r="M7" s="811"/>
      <c r="N7" s="811"/>
      <c r="O7" s="811"/>
      <c r="P7" s="811"/>
      <c r="Q7" s="811"/>
      <c r="R7" s="811"/>
      <c r="S7" s="811"/>
    </row>
    <row r="8" spans="1:21" ht="11.25" customHeight="1">
      <c r="A8" s="18"/>
      <c r="B8" s="18"/>
      <c r="C8" s="18"/>
      <c r="D8" s="18"/>
      <c r="H8" s="62"/>
      <c r="I8" s="25"/>
      <c r="J8" s="24"/>
      <c r="K8" s="104"/>
      <c r="S8" s="420" t="s">
        <v>170</v>
      </c>
    </row>
    <row r="9" spans="1:21" s="126" customFormat="1" ht="36.75" customHeight="1">
      <c r="A9" s="123" t="s">
        <v>55</v>
      </c>
      <c r="B9" s="124" t="s">
        <v>26</v>
      </c>
      <c r="C9" s="125">
        <v>0</v>
      </c>
      <c r="D9" s="813" t="s">
        <v>0</v>
      </c>
      <c r="E9" s="816" t="s">
        <v>277</v>
      </c>
      <c r="F9" s="797" t="s">
        <v>327</v>
      </c>
      <c r="G9" s="798"/>
      <c r="H9" s="798"/>
      <c r="I9" s="798"/>
      <c r="J9" s="798"/>
      <c r="K9" s="798"/>
      <c r="L9" s="799"/>
      <c r="M9" s="797" t="s">
        <v>278</v>
      </c>
      <c r="N9" s="798"/>
      <c r="O9" s="798"/>
      <c r="P9" s="798"/>
      <c r="Q9" s="798"/>
      <c r="R9" s="798"/>
      <c r="S9" s="799"/>
    </row>
    <row r="10" spans="1:21" s="126" customFormat="1" ht="27.75" customHeight="1">
      <c r="A10" s="123"/>
      <c r="B10" s="124"/>
      <c r="C10" s="125"/>
      <c r="D10" s="814"/>
      <c r="E10" s="817"/>
      <c r="F10" s="793" t="s">
        <v>280</v>
      </c>
      <c r="G10" s="794"/>
      <c r="H10" s="810" t="s">
        <v>279</v>
      </c>
      <c r="I10" s="798"/>
      <c r="J10" s="798"/>
      <c r="K10" s="799"/>
      <c r="L10" s="805" t="s">
        <v>274</v>
      </c>
      <c r="M10" s="793" t="s">
        <v>347</v>
      </c>
      <c r="N10" s="794"/>
      <c r="O10" s="810" t="s">
        <v>279</v>
      </c>
      <c r="P10" s="798"/>
      <c r="Q10" s="798"/>
      <c r="R10" s="799"/>
      <c r="S10" s="805" t="s">
        <v>274</v>
      </c>
    </row>
    <row r="11" spans="1:21" s="126" customFormat="1" ht="42" customHeight="1">
      <c r="A11" s="123"/>
      <c r="B11" s="124"/>
      <c r="C11" s="125"/>
      <c r="D11" s="814"/>
      <c r="E11" s="817"/>
      <c r="F11" s="795"/>
      <c r="G11" s="796"/>
      <c r="H11" s="803" t="s">
        <v>281</v>
      </c>
      <c r="I11" s="804"/>
      <c r="J11" s="803" t="s">
        <v>282</v>
      </c>
      <c r="K11" s="804"/>
      <c r="L11" s="806"/>
      <c r="M11" s="795"/>
      <c r="N11" s="796"/>
      <c r="O11" s="803" t="s">
        <v>281</v>
      </c>
      <c r="P11" s="804"/>
      <c r="Q11" s="803" t="s">
        <v>282</v>
      </c>
      <c r="R11" s="804"/>
      <c r="S11" s="806"/>
    </row>
    <row r="12" spans="1:21" s="126" customFormat="1" ht="106.5" customHeight="1">
      <c r="A12" s="123" t="s">
        <v>51</v>
      </c>
      <c r="B12" s="124" t="s">
        <v>26</v>
      </c>
      <c r="C12" s="125">
        <v>0</v>
      </c>
      <c r="D12" s="814"/>
      <c r="E12" s="817"/>
      <c r="F12" s="410"/>
      <c r="G12" s="411"/>
      <c r="H12" s="808" t="s">
        <v>317</v>
      </c>
      <c r="I12" s="809"/>
      <c r="J12" s="413"/>
      <c r="K12" s="412"/>
      <c r="L12" s="806"/>
      <c r="M12" s="410"/>
      <c r="N12" s="411"/>
      <c r="O12" s="808" t="s">
        <v>321</v>
      </c>
      <c r="P12" s="809"/>
      <c r="Q12" s="411"/>
      <c r="R12" s="412"/>
      <c r="S12" s="806"/>
    </row>
    <row r="13" spans="1:21" s="126" customFormat="1" ht="109.9" customHeight="1">
      <c r="A13" s="123" t="s">
        <v>57</v>
      </c>
      <c r="B13" s="124" t="s">
        <v>26</v>
      </c>
      <c r="C13" s="125">
        <v>0</v>
      </c>
      <c r="D13" s="815"/>
      <c r="E13" s="818"/>
      <c r="F13" s="349"/>
      <c r="G13" s="350"/>
      <c r="H13" s="419" t="s">
        <v>309</v>
      </c>
      <c r="I13" s="350"/>
      <c r="J13" s="350"/>
      <c r="K13" s="350"/>
      <c r="L13" s="807"/>
      <c r="M13" s="349"/>
      <c r="N13" s="350"/>
      <c r="O13" s="359" t="s">
        <v>323</v>
      </c>
      <c r="P13" s="359" t="s">
        <v>322</v>
      </c>
      <c r="Q13" s="350"/>
      <c r="R13" s="350"/>
      <c r="S13" s="807"/>
    </row>
    <row r="14" spans="1:21" s="126" customFormat="1" ht="12" customHeight="1">
      <c r="A14" s="337"/>
      <c r="B14" s="124"/>
      <c r="C14" s="125"/>
      <c r="D14" s="338">
        <v>1</v>
      </c>
      <c r="E14" s="399">
        <v>2</v>
      </c>
      <c r="F14" s="403">
        <v>3</v>
      </c>
      <c r="G14" s="339">
        <v>4</v>
      </c>
      <c r="H14" s="339">
        <v>5</v>
      </c>
      <c r="I14" s="339">
        <v>6</v>
      </c>
      <c r="J14" s="339">
        <v>7</v>
      </c>
      <c r="K14" s="339">
        <v>8</v>
      </c>
      <c r="L14" s="343">
        <v>9</v>
      </c>
      <c r="M14" s="346">
        <v>10</v>
      </c>
      <c r="N14" s="340">
        <v>11</v>
      </c>
      <c r="O14" s="340">
        <v>12</v>
      </c>
      <c r="P14" s="340">
        <v>13</v>
      </c>
      <c r="Q14" s="340">
        <v>14</v>
      </c>
      <c r="R14" s="340">
        <v>15</v>
      </c>
      <c r="S14" s="340">
        <v>16</v>
      </c>
    </row>
    <row r="15" spans="1:21" ht="43.15" customHeight="1">
      <c r="A15" s="126" t="s">
        <v>278</v>
      </c>
      <c r="B15" s="15" t="s">
        <v>26</v>
      </c>
      <c r="C15" s="61">
        <v>0</v>
      </c>
      <c r="D15" s="176" t="s">
        <v>346</v>
      </c>
      <c r="E15" s="400" t="s">
        <v>171</v>
      </c>
      <c r="F15" s="405" t="s">
        <v>26</v>
      </c>
      <c r="G15" s="332" t="s">
        <v>26</v>
      </c>
      <c r="H15" s="332" t="s">
        <v>26</v>
      </c>
      <c r="I15" s="332" t="s">
        <v>26</v>
      </c>
      <c r="J15" s="332" t="s">
        <v>26</v>
      </c>
      <c r="K15" s="332" t="s">
        <v>26</v>
      </c>
      <c r="L15" s="415" t="s">
        <v>26</v>
      </c>
      <c r="M15" s="405" t="s">
        <v>26</v>
      </c>
      <c r="N15" s="332" t="s">
        <v>26</v>
      </c>
      <c r="O15" s="448">
        <v>106603</v>
      </c>
      <c r="P15" s="446">
        <v>248200</v>
      </c>
      <c r="Q15" s="332" t="s">
        <v>26</v>
      </c>
      <c r="R15" s="332" t="s">
        <v>26</v>
      </c>
      <c r="S15" s="448">
        <f>O15+P15</f>
        <v>354803</v>
      </c>
      <c r="U15" s="341" t="s">
        <v>280</v>
      </c>
    </row>
    <row r="16" spans="1:21" ht="43.9" customHeight="1">
      <c r="A16" s="27" t="s">
        <v>52</v>
      </c>
      <c r="B16" s="15" t="s">
        <v>26</v>
      </c>
      <c r="C16" s="61">
        <v>0</v>
      </c>
      <c r="D16" s="127"/>
      <c r="E16" s="414" t="s">
        <v>308</v>
      </c>
      <c r="F16" s="405" t="s">
        <v>26</v>
      </c>
      <c r="G16" s="332" t="s">
        <v>26</v>
      </c>
      <c r="H16" s="443">
        <v>42120</v>
      </c>
      <c r="I16" s="332"/>
      <c r="J16" s="332" t="s">
        <v>26</v>
      </c>
      <c r="K16" s="332" t="s">
        <v>26</v>
      </c>
      <c r="L16" s="446">
        <f>H16</f>
        <v>42120</v>
      </c>
      <c r="M16" s="405" t="s">
        <v>26</v>
      </c>
      <c r="N16" s="332" t="s">
        <v>26</v>
      </c>
      <c r="O16" s="416" t="s">
        <v>26</v>
      </c>
      <c r="P16" s="415" t="s">
        <v>26</v>
      </c>
      <c r="Q16" s="332" t="s">
        <v>26</v>
      </c>
      <c r="R16" s="332" t="s">
        <v>26</v>
      </c>
      <c r="S16" s="416" t="s">
        <v>26</v>
      </c>
    </row>
    <row r="17" spans="1:26" ht="23.25" hidden="1" customHeight="1">
      <c r="A17" s="26" t="s">
        <v>54</v>
      </c>
      <c r="B17" s="15" t="s">
        <v>26</v>
      </c>
      <c r="C17" s="61">
        <v>0</v>
      </c>
      <c r="D17" s="127" t="s">
        <v>60</v>
      </c>
      <c r="E17" s="401" t="s">
        <v>60</v>
      </c>
      <c r="F17" s="404"/>
      <c r="G17" s="180"/>
      <c r="H17" s="444"/>
      <c r="I17" s="180"/>
      <c r="J17" s="180"/>
      <c r="K17" s="180"/>
      <c r="L17" s="447"/>
      <c r="M17" s="404"/>
      <c r="N17" s="180"/>
      <c r="O17" s="418"/>
      <c r="P17" s="421"/>
      <c r="Q17" s="327"/>
      <c r="R17" s="327"/>
      <c r="S17" s="417"/>
    </row>
    <row r="18" spans="1:26" ht="23.25" hidden="1" customHeight="1">
      <c r="A18" s="26" t="s">
        <v>53</v>
      </c>
      <c r="B18" s="15" t="s">
        <v>26</v>
      </c>
      <c r="C18" s="61">
        <v>0</v>
      </c>
      <c r="D18" s="127" t="s">
        <v>60</v>
      </c>
      <c r="E18" s="401" t="s">
        <v>60</v>
      </c>
      <c r="F18" s="404"/>
      <c r="G18" s="180"/>
      <c r="H18" s="444"/>
      <c r="I18" s="180"/>
      <c r="J18" s="180"/>
      <c r="K18" s="180"/>
      <c r="L18" s="447"/>
      <c r="M18" s="404"/>
      <c r="N18" s="180"/>
      <c r="O18" s="418"/>
      <c r="P18" s="421"/>
      <c r="Q18" s="327"/>
      <c r="R18" s="327"/>
      <c r="S18" s="417"/>
    </row>
    <row r="19" spans="1:26" ht="23.25" hidden="1" customHeight="1">
      <c r="A19" s="28" t="s">
        <v>56</v>
      </c>
      <c r="B19" s="16" t="s">
        <v>26</v>
      </c>
      <c r="C19" s="61">
        <v>0</v>
      </c>
      <c r="D19" s="127" t="s">
        <v>60</v>
      </c>
      <c r="E19" s="401" t="s">
        <v>60</v>
      </c>
      <c r="F19" s="404"/>
      <c r="G19" s="180"/>
      <c r="H19" s="444"/>
      <c r="I19" s="180"/>
      <c r="J19" s="180"/>
      <c r="K19" s="180"/>
      <c r="L19" s="447"/>
      <c r="M19" s="404"/>
      <c r="N19" s="180"/>
      <c r="O19" s="418"/>
      <c r="P19" s="421"/>
      <c r="Q19" s="327"/>
      <c r="R19" s="327"/>
      <c r="S19" s="417"/>
    </row>
    <row r="20" spans="1:26" ht="23.25" hidden="1" customHeight="1">
      <c r="A20" s="28">
        <v>10</v>
      </c>
      <c r="B20" s="16" t="s">
        <v>26</v>
      </c>
      <c r="C20" s="61">
        <v>0</v>
      </c>
      <c r="D20" s="127" t="s">
        <v>60</v>
      </c>
      <c r="E20" s="401" t="s">
        <v>60</v>
      </c>
      <c r="F20" s="404"/>
      <c r="G20" s="180"/>
      <c r="H20" s="444"/>
      <c r="I20" s="180"/>
      <c r="J20" s="180"/>
      <c r="K20" s="180"/>
      <c r="L20" s="447"/>
      <c r="M20" s="404"/>
      <c r="N20" s="180"/>
      <c r="O20" s="418"/>
      <c r="P20" s="421"/>
      <c r="Q20" s="327"/>
      <c r="R20" s="327"/>
      <c r="S20" s="417"/>
    </row>
    <row r="21" spans="1:26" ht="23.25" hidden="1" customHeight="1">
      <c r="A21" s="28">
        <v>11</v>
      </c>
      <c r="B21" s="16" t="s">
        <v>26</v>
      </c>
      <c r="C21" s="61">
        <v>0</v>
      </c>
      <c r="D21" s="127" t="s">
        <v>60</v>
      </c>
      <c r="E21" s="401" t="s">
        <v>60</v>
      </c>
      <c r="F21" s="404"/>
      <c r="G21" s="180"/>
      <c r="H21" s="444"/>
      <c r="I21" s="180"/>
      <c r="J21" s="180"/>
      <c r="K21" s="180"/>
      <c r="L21" s="447"/>
      <c r="M21" s="404"/>
      <c r="N21" s="180"/>
      <c r="O21" s="418"/>
      <c r="P21" s="421"/>
      <c r="Q21" s="327"/>
      <c r="R21" s="327"/>
      <c r="S21" s="417"/>
    </row>
    <row r="22" spans="1:26" ht="23.25" hidden="1" customHeight="1">
      <c r="A22" s="28">
        <v>12</v>
      </c>
      <c r="B22" s="16" t="s">
        <v>26</v>
      </c>
      <c r="C22" s="61">
        <v>0</v>
      </c>
      <c r="D22" s="127" t="s">
        <v>60</v>
      </c>
      <c r="E22" s="401" t="s">
        <v>60</v>
      </c>
      <c r="F22" s="404"/>
      <c r="G22" s="180"/>
      <c r="H22" s="444"/>
      <c r="I22" s="180"/>
      <c r="J22" s="180"/>
      <c r="K22" s="180"/>
      <c r="L22" s="447"/>
      <c r="M22" s="404"/>
      <c r="N22" s="180"/>
      <c r="O22" s="418"/>
      <c r="P22" s="421"/>
      <c r="Q22" s="327"/>
      <c r="R22" s="327"/>
      <c r="S22" s="417"/>
    </row>
    <row r="23" spans="1:26" s="334" customFormat="1" ht="39.75" customHeight="1">
      <c r="A23" s="329">
        <v>13</v>
      </c>
      <c r="B23" s="330" t="s">
        <v>26</v>
      </c>
      <c r="C23" s="331">
        <v>0</v>
      </c>
      <c r="D23" s="328"/>
      <c r="E23" s="402" t="s">
        <v>283</v>
      </c>
      <c r="F23" s="405" t="s">
        <v>26</v>
      </c>
      <c r="G23" s="332" t="s">
        <v>26</v>
      </c>
      <c r="H23" s="445">
        <v>42120</v>
      </c>
      <c r="I23" s="332" t="s">
        <v>26</v>
      </c>
      <c r="J23" s="332" t="s">
        <v>26</v>
      </c>
      <c r="K23" s="332" t="s">
        <v>26</v>
      </c>
      <c r="L23" s="447">
        <f>H23</f>
        <v>42120</v>
      </c>
      <c r="M23" s="405" t="s">
        <v>26</v>
      </c>
      <c r="N23" s="332" t="s">
        <v>26</v>
      </c>
      <c r="O23" s="449">
        <f>O15</f>
        <v>106603</v>
      </c>
      <c r="P23" s="447">
        <f>P15</f>
        <v>248200</v>
      </c>
      <c r="Q23" s="333" t="s">
        <v>26</v>
      </c>
      <c r="R23" s="333" t="s">
        <v>26</v>
      </c>
      <c r="S23" s="449">
        <f>O23+P23</f>
        <v>354803</v>
      </c>
    </row>
    <row r="24" spans="1:26" s="29" customFormat="1" ht="31.5" customHeight="1">
      <c r="A24" s="19"/>
      <c r="B24" s="21"/>
      <c r="C24" s="21"/>
      <c r="D24" s="20"/>
      <c r="E24" s="20"/>
      <c r="F24" s="20"/>
      <c r="G24" s="20"/>
      <c r="H24" s="23"/>
      <c r="I24" s="23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>
      <c r="A25" s="22"/>
      <c r="B25" s="30"/>
      <c r="C25" s="30"/>
    </row>
    <row r="26" spans="1:26" s="442" customFormat="1" ht="15">
      <c r="A26" s="439"/>
      <c r="B26" s="440"/>
      <c r="C26" s="440"/>
      <c r="D26" s="287" t="e">
        <f>#REF!</f>
        <v>#REF!</v>
      </c>
      <c r="E26" s="2"/>
      <c r="F26" s="341"/>
      <c r="G26" s="341"/>
      <c r="H26" s="441"/>
      <c r="I26" s="4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</row>
    <row r="27" spans="1:26" s="31" customFormat="1">
      <c r="A27" s="32"/>
      <c r="B27" s="33"/>
      <c r="C27" s="33"/>
      <c r="D27" s="20"/>
      <c r="E27" s="20"/>
      <c r="F27" s="20"/>
      <c r="G27" s="20"/>
      <c r="H27" s="23"/>
      <c r="I27" s="23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s="31" customFormat="1">
      <c r="A28" s="32"/>
      <c r="B28" s="33"/>
      <c r="C28" s="33"/>
      <c r="D28" s="20"/>
      <c r="E28" s="20"/>
      <c r="F28" s="20"/>
      <c r="G28" s="20"/>
      <c r="H28" s="23"/>
      <c r="I28" s="23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s="31" customFormat="1">
      <c r="A29" s="32"/>
      <c r="B29" s="33"/>
      <c r="C29" s="33"/>
      <c r="D29" s="20"/>
      <c r="E29" s="20"/>
      <c r="F29" s="20"/>
      <c r="G29" s="20"/>
      <c r="H29" s="23"/>
      <c r="I29" s="23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>
      <c r="A30" s="22"/>
      <c r="B30" s="30"/>
      <c r="C30" s="30"/>
    </row>
    <row r="31" spans="1:26">
      <c r="A31" s="22"/>
      <c r="B31" s="30"/>
      <c r="C31" s="30"/>
    </row>
    <row r="32" spans="1:26">
      <c r="A32" s="22"/>
      <c r="B32" s="30"/>
      <c r="C32" s="30"/>
    </row>
    <row r="33" spans="1:3">
      <c r="A33" s="22"/>
      <c r="B33" s="30"/>
      <c r="C33" s="30"/>
    </row>
    <row r="34" spans="1:3">
      <c r="A34" s="22"/>
      <c r="B34" s="30"/>
      <c r="C34" s="30"/>
    </row>
    <row r="35" spans="1:3">
      <c r="A35" s="22"/>
      <c r="B35" s="30"/>
      <c r="C35" s="30"/>
    </row>
    <row r="36" spans="1:3">
      <c r="A36" s="22"/>
      <c r="B36" s="30"/>
      <c r="C36" s="30"/>
    </row>
    <row r="37" spans="1:3">
      <c r="A37" s="22"/>
      <c r="B37" s="30"/>
      <c r="C37" s="30"/>
    </row>
    <row r="38" spans="1:3">
      <c r="A38" s="22"/>
      <c r="B38" s="30"/>
      <c r="C38" s="30"/>
    </row>
    <row r="39" spans="1:3">
      <c r="A39" s="22"/>
      <c r="B39" s="30"/>
      <c r="C39" s="30"/>
    </row>
    <row r="40" spans="1:3">
      <c r="A40" s="22"/>
      <c r="B40" s="30"/>
      <c r="C40" s="30"/>
    </row>
    <row r="41" spans="1:3">
      <c r="A41" s="22"/>
      <c r="B41" s="30"/>
      <c r="C41" s="30"/>
    </row>
    <row r="42" spans="1:3">
      <c r="A42" s="22"/>
      <c r="B42" s="30"/>
      <c r="C42" s="30"/>
    </row>
    <row r="43" spans="1:3">
      <c r="A43" s="22"/>
      <c r="B43" s="30"/>
      <c r="C43" s="30"/>
    </row>
    <row r="44" spans="1:3">
      <c r="A44" s="22"/>
      <c r="B44" s="30"/>
      <c r="C44" s="30"/>
    </row>
    <row r="45" spans="1:3">
      <c r="A45" s="22"/>
      <c r="B45" s="30"/>
      <c r="C45" s="30"/>
    </row>
    <row r="46" spans="1:3">
      <c r="A46" s="22"/>
      <c r="B46" s="30"/>
      <c r="C46" s="30"/>
    </row>
    <row r="47" spans="1:3">
      <c r="A47" s="22"/>
      <c r="B47" s="30"/>
      <c r="C47" s="30"/>
    </row>
    <row r="48" spans="1:3">
      <c r="A48" s="22"/>
      <c r="B48" s="30"/>
      <c r="C48" s="30"/>
    </row>
    <row r="49" spans="1:3">
      <c r="A49" s="22"/>
      <c r="B49" s="30"/>
      <c r="C49" s="30"/>
    </row>
    <row r="50" spans="1:3">
      <c r="A50" s="22"/>
      <c r="B50" s="30"/>
      <c r="C50" s="30"/>
    </row>
    <row r="51" spans="1:3">
      <c r="A51" s="22"/>
      <c r="B51" s="30"/>
      <c r="C51" s="30"/>
    </row>
    <row r="52" spans="1:3">
      <c r="A52" s="22"/>
      <c r="B52" s="30"/>
      <c r="C52" s="30"/>
    </row>
    <row r="53" spans="1:3" ht="44.25" customHeight="1">
      <c r="A53" s="22"/>
    </row>
    <row r="54" spans="1:3">
      <c r="A54" s="22"/>
    </row>
    <row r="55" spans="1:3">
      <c r="A55" s="22"/>
    </row>
    <row r="56" spans="1:3" ht="16.5" thickBot="1">
      <c r="C56" s="34"/>
    </row>
    <row r="66" ht="45.75" customHeight="1"/>
  </sheetData>
  <mergeCells count="21">
    <mergeCell ref="D6:S6"/>
    <mergeCell ref="O12:P12"/>
    <mergeCell ref="M9:S9"/>
    <mergeCell ref="D9:D13"/>
    <mergeCell ref="E9:E13"/>
    <mergeCell ref="Q11:R11"/>
    <mergeCell ref="L10:L13"/>
    <mergeCell ref="H10:K10"/>
    <mergeCell ref="O10:R10"/>
    <mergeCell ref="D7:S7"/>
    <mergeCell ref="M10:N11"/>
    <mergeCell ref="F10:G11"/>
    <mergeCell ref="F9:L9"/>
    <mergeCell ref="P1:S1"/>
    <mergeCell ref="P4:S4"/>
    <mergeCell ref="D5:S5"/>
    <mergeCell ref="J11:K11"/>
    <mergeCell ref="H11:I11"/>
    <mergeCell ref="S10:S13"/>
    <mergeCell ref="O11:P11"/>
    <mergeCell ref="H12:I12"/>
  </mergeCells>
  <phoneticPr fontId="53" type="noConversion"/>
  <printOptions horizontalCentered="1"/>
  <pageMargins left="0" right="0" top="0.39370078740157483" bottom="0" header="0" footer="0"/>
  <pageSetup paperSize="9" scale="83" fitToHeight="0" orientation="landscape" r:id="rId1"/>
  <headerFooter alignWithMargins="0"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P48"/>
  <sheetViews>
    <sheetView view="pageBreakPreview" zoomScale="70" zoomScaleNormal="80" zoomScaleSheetLayoutView="70" workbookViewId="0">
      <selection activeCell="E39" sqref="E39"/>
    </sheetView>
  </sheetViews>
  <sheetFormatPr defaultColWidth="9.1640625" defaultRowHeight="12.75"/>
  <cols>
    <col min="1" max="1" width="15.1640625" style="2" customWidth="1"/>
    <col min="2" max="2" width="14" style="2" customWidth="1"/>
    <col min="3" max="3" width="16" style="2" customWidth="1"/>
    <col min="4" max="4" width="49.6640625" style="2" customWidth="1"/>
    <col min="5" max="5" width="61.6640625" style="2" customWidth="1"/>
    <col min="6" max="6" width="13.6640625" style="2" customWidth="1"/>
    <col min="7" max="7" width="21.1640625" style="2" customWidth="1"/>
    <col min="8" max="8" width="15.83203125" style="2" customWidth="1"/>
    <col min="9" max="9" width="18.83203125" style="2" customWidth="1"/>
    <col min="10" max="10" width="14" style="2" customWidth="1"/>
    <col min="11" max="11" width="22.1640625" style="54" customWidth="1"/>
    <col min="12" max="16384" width="9.1640625" style="54"/>
  </cols>
  <sheetData>
    <row r="1" spans="1:11" ht="49.15" customHeight="1">
      <c r="H1" s="829" t="s">
        <v>438</v>
      </c>
      <c r="I1" s="829"/>
      <c r="J1" s="829"/>
    </row>
    <row r="2" spans="1:11" s="589" customFormat="1" ht="72.599999999999994" customHeight="1">
      <c r="A2" s="821" t="s">
        <v>361</v>
      </c>
      <c r="B2" s="822"/>
      <c r="C2" s="822"/>
      <c r="D2" s="822"/>
      <c r="E2" s="822"/>
      <c r="F2" s="822"/>
      <c r="G2" s="822"/>
      <c r="H2" s="822"/>
      <c r="I2" s="822"/>
      <c r="J2" s="822"/>
    </row>
    <row r="3" spans="1:11" ht="23.45" customHeight="1">
      <c r="A3" s="830">
        <v>6523582500</v>
      </c>
      <c r="B3" s="830"/>
      <c r="C3" s="830"/>
      <c r="D3" s="830"/>
      <c r="E3" s="830"/>
      <c r="F3" s="830"/>
      <c r="G3" s="830"/>
      <c r="H3" s="830"/>
      <c r="I3" s="830"/>
      <c r="J3" s="830"/>
    </row>
    <row r="4" spans="1:11" ht="18.75">
      <c r="A4" s="790" t="s">
        <v>345</v>
      </c>
      <c r="B4" s="790"/>
      <c r="C4" s="790"/>
      <c r="D4" s="790"/>
      <c r="E4" s="790"/>
      <c r="F4" s="790"/>
      <c r="G4" s="790"/>
      <c r="H4" s="790"/>
      <c r="I4" s="790"/>
      <c r="J4" s="790"/>
    </row>
    <row r="5" spans="1:11" ht="113.45" customHeight="1">
      <c r="A5" s="69" t="s">
        <v>276</v>
      </c>
      <c r="B5" s="69" t="s">
        <v>272</v>
      </c>
      <c r="C5" s="69" t="s">
        <v>286</v>
      </c>
      <c r="D5" s="69" t="s">
        <v>325</v>
      </c>
      <c r="E5" s="69" t="s">
        <v>362</v>
      </c>
      <c r="F5" s="69" t="s">
        <v>363</v>
      </c>
      <c r="G5" s="69" t="s">
        <v>364</v>
      </c>
      <c r="H5" s="69" t="s">
        <v>365</v>
      </c>
      <c r="I5" s="69" t="s">
        <v>366</v>
      </c>
      <c r="J5" s="69" t="s">
        <v>367</v>
      </c>
    </row>
    <row r="6" spans="1:11" ht="17.25" customHeight="1">
      <c r="A6" s="207">
        <v>1</v>
      </c>
      <c r="B6" s="207">
        <v>2</v>
      </c>
      <c r="C6" s="207">
        <v>3</v>
      </c>
      <c r="D6" s="207">
        <v>4</v>
      </c>
      <c r="E6" s="207">
        <v>5</v>
      </c>
      <c r="F6" s="75">
        <v>6</v>
      </c>
      <c r="G6" s="75">
        <v>7</v>
      </c>
      <c r="H6" s="75">
        <v>8</v>
      </c>
      <c r="I6" s="75">
        <v>9</v>
      </c>
      <c r="J6" s="75">
        <v>10</v>
      </c>
    </row>
    <row r="7" spans="1:11" s="194" customFormat="1" ht="19.5">
      <c r="A7" s="569" t="s">
        <v>78</v>
      </c>
      <c r="B7" s="569"/>
      <c r="C7" s="569"/>
      <c r="D7" s="406" t="s">
        <v>171</v>
      </c>
      <c r="E7" s="569"/>
      <c r="F7" s="570"/>
      <c r="G7" s="571">
        <f>G8</f>
        <v>199370</v>
      </c>
      <c r="H7" s="571"/>
      <c r="I7" s="571">
        <f>I8</f>
        <v>199370</v>
      </c>
      <c r="J7" s="571"/>
    </row>
    <row r="8" spans="1:11" ht="19.5">
      <c r="A8" s="569" t="s">
        <v>46</v>
      </c>
      <c r="B8" s="569"/>
      <c r="C8" s="569"/>
      <c r="D8" s="185" t="s">
        <v>171</v>
      </c>
      <c r="E8" s="569"/>
      <c r="F8" s="570"/>
      <c r="G8" s="571">
        <f>G11+G12+G38</f>
        <v>199370</v>
      </c>
      <c r="H8" s="571"/>
      <c r="I8" s="571">
        <f>I11+I12+I38</f>
        <v>199370</v>
      </c>
      <c r="J8" s="571"/>
    </row>
    <row r="9" spans="1:11" ht="56.25" hidden="1">
      <c r="A9" s="572" t="s">
        <v>368</v>
      </c>
      <c r="B9" s="572" t="s">
        <v>369</v>
      </c>
      <c r="C9" s="572" t="s">
        <v>370</v>
      </c>
      <c r="D9" s="573" t="s">
        <v>371</v>
      </c>
      <c r="E9" s="574" t="s">
        <v>372</v>
      </c>
      <c r="F9" s="575">
        <v>2020</v>
      </c>
      <c r="G9" s="426"/>
      <c r="H9" s="426"/>
      <c r="I9" s="426"/>
      <c r="J9" s="576">
        <v>100</v>
      </c>
      <c r="K9" s="577"/>
    </row>
    <row r="10" spans="1:11" ht="75" hidden="1">
      <c r="A10" s="572" t="s">
        <v>373</v>
      </c>
      <c r="B10" s="572" t="s">
        <v>374</v>
      </c>
      <c r="C10" s="572" t="s">
        <v>375</v>
      </c>
      <c r="D10" s="573" t="s">
        <v>376</v>
      </c>
      <c r="E10" s="578"/>
      <c r="F10" s="579"/>
      <c r="G10" s="426"/>
      <c r="H10" s="426"/>
      <c r="I10" s="426"/>
      <c r="J10" s="429"/>
      <c r="K10" s="577"/>
    </row>
    <row r="11" spans="1:11" ht="32.450000000000003" customHeight="1">
      <c r="A11" s="590" t="s">
        <v>301</v>
      </c>
      <c r="B11" s="193" t="s">
        <v>337</v>
      </c>
      <c r="C11" s="193" t="s">
        <v>259</v>
      </c>
      <c r="D11" s="647" t="s">
        <v>258</v>
      </c>
      <c r="E11" s="593" t="s">
        <v>436</v>
      </c>
      <c r="F11" s="594">
        <v>2020</v>
      </c>
      <c r="G11" s="646">
        <v>10000</v>
      </c>
      <c r="H11" s="596">
        <v>100</v>
      </c>
      <c r="I11" s="646">
        <f>G11</f>
        <v>10000</v>
      </c>
      <c r="J11" s="596">
        <v>100</v>
      </c>
      <c r="K11" s="577"/>
    </row>
    <row r="12" spans="1:11" ht="32.450000000000003" customHeight="1">
      <c r="A12" s="590" t="s">
        <v>297</v>
      </c>
      <c r="B12" s="590" t="s">
        <v>341</v>
      </c>
      <c r="C12" s="591" t="s">
        <v>188</v>
      </c>
      <c r="D12" s="592" t="s">
        <v>261</v>
      </c>
      <c r="E12" s="593" t="s">
        <v>432</v>
      </c>
      <c r="F12" s="594">
        <v>2020</v>
      </c>
      <c r="G12" s="646">
        <f>157438</f>
        <v>157438</v>
      </c>
      <c r="H12" s="596">
        <v>100</v>
      </c>
      <c r="I12" s="646">
        <f>G12</f>
        <v>157438</v>
      </c>
      <c r="J12" s="596">
        <v>100</v>
      </c>
      <c r="K12" s="577"/>
    </row>
    <row r="13" spans="1:11" s="194" customFormat="1" ht="24" hidden="1" customHeight="1">
      <c r="A13" s="580" t="s">
        <v>377</v>
      </c>
      <c r="B13" s="580"/>
      <c r="C13" s="580"/>
      <c r="D13" s="648" t="s">
        <v>378</v>
      </c>
      <c r="E13" s="648"/>
      <c r="F13" s="590"/>
      <c r="G13" s="649">
        <f>G14</f>
        <v>0</v>
      </c>
      <c r="H13" s="649"/>
      <c r="I13" s="649">
        <f>I14</f>
        <v>0</v>
      </c>
      <c r="J13" s="649">
        <f>J14</f>
        <v>100</v>
      </c>
    </row>
    <row r="14" spans="1:11" ht="25.5" hidden="1" customHeight="1">
      <c r="A14" s="580" t="s">
        <v>379</v>
      </c>
      <c r="B14" s="580"/>
      <c r="C14" s="580"/>
      <c r="D14" s="648" t="s">
        <v>380</v>
      </c>
      <c r="E14" s="648"/>
      <c r="F14" s="590"/>
      <c r="G14" s="649">
        <f>G15</f>
        <v>0</v>
      </c>
      <c r="H14" s="649"/>
      <c r="I14" s="649">
        <f>I15</f>
        <v>0</v>
      </c>
      <c r="J14" s="649">
        <f>J15+J16+J17</f>
        <v>100</v>
      </c>
    </row>
    <row r="15" spans="1:11" ht="94.5" hidden="1">
      <c r="A15" s="572" t="s">
        <v>381</v>
      </c>
      <c r="B15" s="572" t="s">
        <v>382</v>
      </c>
      <c r="C15" s="572" t="s">
        <v>383</v>
      </c>
      <c r="D15" s="650" t="s">
        <v>384</v>
      </c>
      <c r="E15" s="455"/>
      <c r="F15" s="651">
        <v>2019</v>
      </c>
      <c r="G15" s="652"/>
      <c r="H15" s="653"/>
      <c r="I15" s="652"/>
      <c r="J15" s="653">
        <v>100</v>
      </c>
      <c r="K15" s="577"/>
    </row>
    <row r="16" spans="1:11" ht="47.25" hidden="1">
      <c r="A16" s="572" t="s">
        <v>385</v>
      </c>
      <c r="B16" s="572" t="s">
        <v>386</v>
      </c>
      <c r="C16" s="572" t="s">
        <v>387</v>
      </c>
      <c r="D16" s="650" t="s">
        <v>388</v>
      </c>
      <c r="E16" s="455"/>
      <c r="F16" s="594"/>
      <c r="G16" s="654"/>
      <c r="H16" s="655"/>
      <c r="I16" s="654"/>
      <c r="J16" s="595"/>
    </row>
    <row r="17" spans="1:11" ht="47.25" hidden="1">
      <c r="A17" s="572" t="s">
        <v>389</v>
      </c>
      <c r="B17" s="572" t="s">
        <v>390</v>
      </c>
      <c r="C17" s="572" t="s">
        <v>110</v>
      </c>
      <c r="D17" s="650" t="s">
        <v>391</v>
      </c>
      <c r="E17" s="455"/>
      <c r="F17" s="594"/>
      <c r="G17" s="654"/>
      <c r="H17" s="655"/>
      <c r="I17" s="654"/>
      <c r="J17" s="595"/>
    </row>
    <row r="18" spans="1:11" s="194" customFormat="1" ht="24" hidden="1" customHeight="1">
      <c r="A18" s="580" t="s">
        <v>392</v>
      </c>
      <c r="B18" s="580"/>
      <c r="C18" s="580"/>
      <c r="D18" s="648" t="s">
        <v>393</v>
      </c>
      <c r="E18" s="648"/>
      <c r="F18" s="590">
        <f>F19</f>
        <v>0</v>
      </c>
      <c r="G18" s="656"/>
      <c r="H18" s="657"/>
      <c r="I18" s="656"/>
      <c r="J18" s="649">
        <f>J19</f>
        <v>0</v>
      </c>
    </row>
    <row r="19" spans="1:11" ht="27" hidden="1" customHeight="1">
      <c r="A19" s="580" t="s">
        <v>394</v>
      </c>
      <c r="B19" s="580"/>
      <c r="C19" s="580"/>
      <c r="D19" s="648" t="s">
        <v>393</v>
      </c>
      <c r="E19" s="648"/>
      <c r="F19" s="590">
        <f>F20+F21</f>
        <v>0</v>
      </c>
      <c r="G19" s="649"/>
      <c r="H19" s="649"/>
      <c r="I19" s="649"/>
      <c r="J19" s="649">
        <f>J20+J21</f>
        <v>0</v>
      </c>
    </row>
    <row r="20" spans="1:11" ht="63" hidden="1">
      <c r="A20" s="572" t="s">
        <v>395</v>
      </c>
      <c r="B20" s="572" t="s">
        <v>396</v>
      </c>
      <c r="C20" s="572" t="s">
        <v>47</v>
      </c>
      <c r="D20" s="650" t="s">
        <v>397</v>
      </c>
      <c r="E20" s="455"/>
      <c r="F20" s="651"/>
      <c r="G20" s="658"/>
      <c r="H20" s="659"/>
      <c r="I20" s="658"/>
      <c r="J20" s="653"/>
      <c r="K20" s="577"/>
    </row>
    <row r="21" spans="1:11" ht="47.25" hidden="1">
      <c r="A21" s="572" t="s">
        <v>398</v>
      </c>
      <c r="B21" s="572" t="s">
        <v>340</v>
      </c>
      <c r="C21" s="572" t="s">
        <v>193</v>
      </c>
      <c r="D21" s="650" t="s">
        <v>260</v>
      </c>
      <c r="E21" s="455"/>
      <c r="F21" s="651"/>
      <c r="G21" s="658"/>
      <c r="H21" s="659"/>
      <c r="I21" s="658"/>
      <c r="J21" s="653"/>
      <c r="K21" s="577"/>
    </row>
    <row r="22" spans="1:11" s="194" customFormat="1" ht="39" hidden="1" customHeight="1">
      <c r="A22" s="580" t="s">
        <v>399</v>
      </c>
      <c r="B22" s="580"/>
      <c r="C22" s="580"/>
      <c r="D22" s="648" t="s">
        <v>400</v>
      </c>
      <c r="E22" s="648"/>
      <c r="F22" s="590">
        <f>F23</f>
        <v>0</v>
      </c>
      <c r="G22" s="656"/>
      <c r="H22" s="657"/>
      <c r="I22" s="656"/>
      <c r="J22" s="649">
        <f>J23</f>
        <v>0</v>
      </c>
    </row>
    <row r="23" spans="1:11" ht="47.25" hidden="1" customHeight="1">
      <c r="A23" s="580" t="s">
        <v>401</v>
      </c>
      <c r="B23" s="580"/>
      <c r="C23" s="580"/>
      <c r="D23" s="648" t="s">
        <v>400</v>
      </c>
      <c r="E23" s="648"/>
      <c r="F23" s="590">
        <f>F24+F25+F28+F27+F34+F33+F29+F30+F31+F32+F26</f>
        <v>0</v>
      </c>
      <c r="G23" s="649"/>
      <c r="H23" s="649"/>
      <c r="I23" s="649"/>
      <c r="J23" s="649">
        <f>J24+J25+J28+J27+J34+J33+J29+J30+J31+J32+J26</f>
        <v>0</v>
      </c>
    </row>
    <row r="24" spans="1:11" ht="63" hidden="1">
      <c r="A24" s="572" t="s">
        <v>402</v>
      </c>
      <c r="B24" s="572" t="s">
        <v>396</v>
      </c>
      <c r="C24" s="572" t="s">
        <v>47</v>
      </c>
      <c r="D24" s="650" t="s">
        <v>397</v>
      </c>
      <c r="E24" s="455"/>
      <c r="F24" s="594"/>
      <c r="G24" s="654"/>
      <c r="H24" s="655"/>
      <c r="I24" s="654"/>
      <c r="J24" s="595"/>
      <c r="K24" s="577"/>
    </row>
    <row r="25" spans="1:11" ht="31.5" hidden="1">
      <c r="A25" s="572" t="s">
        <v>403</v>
      </c>
      <c r="B25" s="572" t="s">
        <v>404</v>
      </c>
      <c r="C25" s="572" t="s">
        <v>405</v>
      </c>
      <c r="D25" s="650" t="s">
        <v>406</v>
      </c>
      <c r="E25" s="455"/>
      <c r="F25" s="594"/>
      <c r="G25" s="654"/>
      <c r="H25" s="655"/>
      <c r="I25" s="654"/>
      <c r="J25" s="595"/>
    </row>
    <row r="26" spans="1:11" ht="31.5" hidden="1">
      <c r="A26" s="572" t="s">
        <v>407</v>
      </c>
      <c r="B26" s="572" t="s">
        <v>341</v>
      </c>
      <c r="C26" s="572" t="s">
        <v>188</v>
      </c>
      <c r="D26" s="650" t="s">
        <v>261</v>
      </c>
      <c r="E26" s="455"/>
      <c r="F26" s="594"/>
      <c r="G26" s="654"/>
      <c r="H26" s="655"/>
      <c r="I26" s="654"/>
      <c r="J26" s="595"/>
    </row>
    <row r="27" spans="1:11" ht="31.5" hidden="1">
      <c r="A27" s="572" t="s">
        <v>408</v>
      </c>
      <c r="B27" s="572" t="s">
        <v>409</v>
      </c>
      <c r="C27" s="572" t="s">
        <v>410</v>
      </c>
      <c r="D27" s="650" t="s">
        <v>411</v>
      </c>
      <c r="E27" s="455"/>
      <c r="F27" s="594"/>
      <c r="G27" s="654"/>
      <c r="H27" s="655"/>
      <c r="I27" s="654"/>
      <c r="J27" s="595"/>
    </row>
    <row r="28" spans="1:11" ht="31.5" hidden="1">
      <c r="A28" s="572" t="s">
        <v>412</v>
      </c>
      <c r="B28" s="572" t="s">
        <v>342</v>
      </c>
      <c r="C28" s="572" t="s">
        <v>188</v>
      </c>
      <c r="D28" s="650" t="s">
        <v>262</v>
      </c>
      <c r="E28" s="455"/>
      <c r="F28" s="594"/>
      <c r="G28" s="654"/>
      <c r="H28" s="655"/>
      <c r="I28" s="654"/>
      <c r="J28" s="595"/>
      <c r="K28" s="452"/>
    </row>
    <row r="29" spans="1:11" ht="18.75" hidden="1">
      <c r="A29" s="823" t="s">
        <v>413</v>
      </c>
      <c r="B29" s="823" t="s">
        <v>390</v>
      </c>
      <c r="C29" s="823" t="s">
        <v>110</v>
      </c>
      <c r="D29" s="826" t="s">
        <v>391</v>
      </c>
      <c r="E29" s="455"/>
      <c r="F29" s="594"/>
      <c r="G29" s="654"/>
      <c r="H29" s="655"/>
      <c r="I29" s="654"/>
      <c r="J29" s="595"/>
      <c r="K29" s="452"/>
    </row>
    <row r="30" spans="1:11" ht="18.75" hidden="1">
      <c r="A30" s="824"/>
      <c r="B30" s="824"/>
      <c r="C30" s="824"/>
      <c r="D30" s="827"/>
      <c r="E30" s="455"/>
      <c r="F30" s="594"/>
      <c r="G30" s="654"/>
      <c r="H30" s="655"/>
      <c r="I30" s="654"/>
      <c r="J30" s="595"/>
      <c r="K30" s="452"/>
    </row>
    <row r="31" spans="1:11" ht="18.75" hidden="1">
      <c r="A31" s="824"/>
      <c r="B31" s="824"/>
      <c r="C31" s="824"/>
      <c r="D31" s="827"/>
      <c r="E31" s="455"/>
      <c r="F31" s="594"/>
      <c r="G31" s="654"/>
      <c r="H31" s="655"/>
      <c r="I31" s="654"/>
      <c r="J31" s="595"/>
      <c r="K31" s="452"/>
    </row>
    <row r="32" spans="1:11" ht="18.75" hidden="1">
      <c r="A32" s="825"/>
      <c r="B32" s="825"/>
      <c r="C32" s="825"/>
      <c r="D32" s="828"/>
      <c r="E32" s="455"/>
      <c r="F32" s="594"/>
      <c r="G32" s="654"/>
      <c r="H32" s="655"/>
      <c r="I32" s="654"/>
      <c r="J32" s="595"/>
      <c r="K32" s="452"/>
    </row>
    <row r="33" spans="1:16" ht="31.5" hidden="1">
      <c r="A33" s="572" t="s">
        <v>414</v>
      </c>
      <c r="B33" s="572" t="s">
        <v>415</v>
      </c>
      <c r="C33" s="572" t="s">
        <v>110</v>
      </c>
      <c r="D33" s="650" t="s">
        <v>416</v>
      </c>
      <c r="E33" s="455"/>
      <c r="F33" s="594"/>
      <c r="G33" s="654"/>
      <c r="H33" s="655"/>
      <c r="I33" s="654"/>
      <c r="J33" s="595"/>
      <c r="K33" s="452"/>
    </row>
    <row r="34" spans="1:16" ht="31.5" hidden="1">
      <c r="A34" s="572" t="s">
        <v>417</v>
      </c>
      <c r="B34" s="572" t="s">
        <v>418</v>
      </c>
      <c r="C34" s="572" t="s">
        <v>110</v>
      </c>
      <c r="D34" s="650" t="s">
        <v>419</v>
      </c>
      <c r="E34" s="455"/>
      <c r="F34" s="594"/>
      <c r="G34" s="654"/>
      <c r="H34" s="655"/>
      <c r="I34" s="654"/>
      <c r="J34" s="595"/>
      <c r="K34" s="452"/>
    </row>
    <row r="35" spans="1:16" ht="31.5" hidden="1">
      <c r="A35" s="580" t="s">
        <v>420</v>
      </c>
      <c r="B35" s="580"/>
      <c r="C35" s="580"/>
      <c r="D35" s="648" t="s">
        <v>421</v>
      </c>
      <c r="E35" s="648"/>
      <c r="F35" s="590">
        <f>F36</f>
        <v>0</v>
      </c>
      <c r="G35" s="656"/>
      <c r="H35" s="657"/>
      <c r="I35" s="656"/>
      <c r="J35" s="649">
        <f>J36</f>
        <v>0</v>
      </c>
      <c r="K35" s="452"/>
    </row>
    <row r="36" spans="1:16" ht="31.5" hidden="1">
      <c r="A36" s="580" t="s">
        <v>422</v>
      </c>
      <c r="B36" s="580"/>
      <c r="C36" s="580"/>
      <c r="D36" s="648" t="s">
        <v>421</v>
      </c>
      <c r="E36" s="648"/>
      <c r="F36" s="590">
        <f>F37</f>
        <v>0</v>
      </c>
      <c r="G36" s="649"/>
      <c r="H36" s="649"/>
      <c r="I36" s="649"/>
      <c r="J36" s="649">
        <f>J37</f>
        <v>0</v>
      </c>
      <c r="K36" s="452"/>
    </row>
    <row r="37" spans="1:16" ht="18.75" hidden="1">
      <c r="A37" s="572" t="s">
        <v>423</v>
      </c>
      <c r="B37" s="572" t="s">
        <v>343</v>
      </c>
      <c r="C37" s="572" t="s">
        <v>187</v>
      </c>
      <c r="D37" s="650" t="s">
        <v>314</v>
      </c>
      <c r="E37" s="455"/>
      <c r="F37" s="594"/>
      <c r="G37" s="654"/>
      <c r="H37" s="655"/>
      <c r="I37" s="654"/>
      <c r="J37" s="595"/>
      <c r="K37" s="452"/>
    </row>
    <row r="38" spans="1:16" ht="123" customHeight="1">
      <c r="A38" s="590" t="s">
        <v>348</v>
      </c>
      <c r="B38" s="590" t="s">
        <v>430</v>
      </c>
      <c r="C38" s="591" t="s">
        <v>110</v>
      </c>
      <c r="D38" s="592" t="s">
        <v>349</v>
      </c>
      <c r="E38" s="593" t="s">
        <v>442</v>
      </c>
      <c r="F38" s="594" t="s">
        <v>431</v>
      </c>
      <c r="G38" s="646">
        <f>22932+9000</f>
        <v>31932</v>
      </c>
      <c r="H38" s="596">
        <v>100</v>
      </c>
      <c r="I38" s="646">
        <f>G38</f>
        <v>31932</v>
      </c>
      <c r="J38" s="596">
        <v>100</v>
      </c>
      <c r="K38" s="452"/>
    </row>
    <row r="39" spans="1:16" ht="24.75" customHeight="1">
      <c r="A39" s="583"/>
      <c r="B39" s="584"/>
      <c r="C39" s="584"/>
      <c r="D39" s="584" t="s">
        <v>83</v>
      </c>
      <c r="E39" s="584"/>
      <c r="F39" s="581"/>
      <c r="G39" s="582">
        <f>G7+G13</f>
        <v>199370</v>
      </c>
      <c r="H39" s="582"/>
      <c r="I39" s="582">
        <f>I7+I13</f>
        <v>199370</v>
      </c>
      <c r="J39" s="582"/>
    </row>
    <row r="41" spans="1:16" s="291" customFormat="1" ht="27" customHeight="1">
      <c r="A41" s="290" t="s">
        <v>429</v>
      </c>
      <c r="B41" s="568"/>
      <c r="C41" s="568"/>
      <c r="D41" s="568"/>
      <c r="E41" s="588"/>
      <c r="F41" s="587"/>
      <c r="G41" s="289"/>
      <c r="H41" s="289"/>
      <c r="I41" s="289"/>
      <c r="J41" s="289"/>
    </row>
    <row r="42" spans="1:16" s="291" customFormat="1" ht="36" customHeight="1">
      <c r="A42" s="205" t="s">
        <v>424</v>
      </c>
      <c r="C42" s="289"/>
      <c r="D42" s="289"/>
      <c r="E42" s="289"/>
      <c r="F42" s="289"/>
      <c r="G42" s="289"/>
      <c r="H42" s="289"/>
      <c r="I42" s="289"/>
      <c r="J42" s="289"/>
    </row>
    <row r="44" spans="1:16" ht="18" customHeight="1">
      <c r="A44" s="831" t="s">
        <v>209</v>
      </c>
      <c r="B44" s="831"/>
      <c r="C44" s="831"/>
      <c r="D44" s="831"/>
      <c r="E44" s="831"/>
      <c r="F44" s="831"/>
      <c r="G44" s="831"/>
      <c r="H44" s="831"/>
      <c r="I44" s="831"/>
      <c r="J44" s="831"/>
    </row>
    <row r="45" spans="1:16" ht="18" customHeight="1">
      <c r="A45" s="819" t="s">
        <v>425</v>
      </c>
      <c r="B45" s="819"/>
      <c r="C45" s="819"/>
      <c r="D45" s="819"/>
      <c r="E45" s="819"/>
      <c r="F45" s="819"/>
      <c r="G45" s="819"/>
      <c r="H45" s="819"/>
      <c r="I45" s="819"/>
      <c r="J45" s="819"/>
      <c r="K45" s="819"/>
      <c r="L45" s="819"/>
      <c r="M45" s="819"/>
      <c r="N45" s="819"/>
      <c r="O45" s="819"/>
      <c r="P45" s="819"/>
    </row>
    <row r="46" spans="1:16" ht="18" customHeight="1">
      <c r="A46" s="820" t="s">
        <v>426</v>
      </c>
      <c r="B46" s="820"/>
      <c r="C46" s="820"/>
      <c r="D46" s="820"/>
      <c r="E46" s="820"/>
      <c r="F46" s="820"/>
      <c r="G46" s="820"/>
      <c r="H46" s="820"/>
      <c r="I46" s="820"/>
      <c r="J46" s="820"/>
      <c r="K46" s="820"/>
      <c r="L46" s="820"/>
      <c r="M46" s="820"/>
      <c r="N46" s="820"/>
      <c r="O46" s="820"/>
      <c r="P46" s="820"/>
    </row>
    <row r="47" spans="1:16" ht="36.75" customHeight="1">
      <c r="A47" s="819" t="s">
        <v>427</v>
      </c>
      <c r="B47" s="819"/>
      <c r="C47" s="819"/>
      <c r="D47" s="819"/>
      <c r="E47" s="819"/>
      <c r="F47" s="819"/>
      <c r="G47" s="819"/>
      <c r="H47" s="819"/>
      <c r="I47" s="819"/>
      <c r="J47" s="819"/>
      <c r="K47" s="567"/>
      <c r="L47" s="567"/>
      <c r="M47" s="567"/>
      <c r="N47" s="567"/>
      <c r="O47" s="567"/>
      <c r="P47" s="567"/>
    </row>
    <row r="48" spans="1:16" ht="15.6" customHeight="1">
      <c r="A48" s="820" t="s">
        <v>428</v>
      </c>
      <c r="B48" s="820"/>
      <c r="C48" s="820"/>
      <c r="D48" s="820"/>
      <c r="E48" s="820"/>
      <c r="F48" s="820"/>
      <c r="G48" s="820"/>
      <c r="H48" s="820"/>
      <c r="I48" s="820"/>
      <c r="J48" s="820"/>
      <c r="K48" s="820"/>
      <c r="L48" s="820"/>
      <c r="M48" s="820"/>
      <c r="N48" s="820"/>
      <c r="O48" s="820"/>
      <c r="P48" s="820"/>
    </row>
  </sheetData>
  <mergeCells count="13">
    <mergeCell ref="H1:J1"/>
    <mergeCell ref="A3:J3"/>
    <mergeCell ref="A4:J4"/>
    <mergeCell ref="A44:J44"/>
    <mergeCell ref="A45:P45"/>
    <mergeCell ref="A46:P46"/>
    <mergeCell ref="A47:J47"/>
    <mergeCell ref="A48:P48"/>
    <mergeCell ref="A2:J2"/>
    <mergeCell ref="A29:A32"/>
    <mergeCell ref="B29:B32"/>
    <mergeCell ref="C29:C32"/>
    <mergeCell ref="D29:D32"/>
  </mergeCells>
  <printOptions horizontalCentered="1"/>
  <pageMargins left="0.39370078740157483" right="0.39370078740157483" top="1.1811023622047245" bottom="0.59055118110236227" header="0" footer="0"/>
  <pageSetup paperSize="9" scale="55" fitToHeight="25" orientation="landscape" r:id="rId1"/>
  <headerFooter alignWithMargins="0"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9"/>
  <sheetViews>
    <sheetView tabSelected="1" view="pageBreakPreview" topLeftCell="B1" zoomScale="60" zoomScaleNormal="100" workbookViewId="0">
      <selection activeCell="O24" sqref="O24"/>
    </sheetView>
  </sheetViews>
  <sheetFormatPr defaultColWidth="9.1640625" defaultRowHeight="12.75"/>
  <cols>
    <col min="1" max="1" width="3.83203125" style="2" hidden="1" customWidth="1"/>
    <col min="2" max="2" width="14.6640625" style="2" customWidth="1"/>
    <col min="3" max="3" width="15" style="2" customWidth="1"/>
    <col min="4" max="4" width="15.6640625" style="2" customWidth="1"/>
    <col min="5" max="5" width="55.1640625" style="2" customWidth="1"/>
    <col min="6" max="6" width="66.5" style="2" customWidth="1"/>
    <col min="7" max="7" width="22" style="2" customWidth="1"/>
    <col min="8" max="8" width="18.5" style="2" customWidth="1"/>
    <col min="9" max="9" width="21.6640625" style="2" customWidth="1"/>
    <col min="10" max="10" width="16.33203125" style="54" customWidth="1"/>
    <col min="11" max="11" width="16.83203125" style="54" customWidth="1"/>
    <col min="12" max="16384" width="9.1640625" style="54"/>
  </cols>
  <sheetData>
    <row r="1" spans="1:11" s="202" customFormat="1" ht="16.5" customHeight="1">
      <c r="A1" s="204"/>
      <c r="B1" s="203"/>
      <c r="C1" s="203"/>
      <c r="D1" s="203"/>
      <c r="E1" s="203"/>
      <c r="F1" s="48"/>
      <c r="G1" s="761" t="s">
        <v>328</v>
      </c>
      <c r="H1" s="761"/>
      <c r="I1" s="761"/>
    </row>
    <row r="2" spans="1:11" ht="30.6" customHeight="1">
      <c r="F2" s="387"/>
      <c r="G2" s="763" t="s">
        <v>443</v>
      </c>
      <c r="H2" s="763"/>
      <c r="I2" s="763"/>
    </row>
    <row r="3" spans="1:11" ht="33.75" customHeight="1">
      <c r="B3" s="843" t="s">
        <v>320</v>
      </c>
      <c r="C3" s="843"/>
      <c r="D3" s="843"/>
      <c r="E3" s="843"/>
      <c r="F3" s="843"/>
      <c r="G3" s="843"/>
      <c r="H3" s="843"/>
      <c r="I3" s="843"/>
      <c r="J3" s="843"/>
      <c r="K3" s="843"/>
    </row>
    <row r="4" spans="1:11" ht="24.6" customHeight="1">
      <c r="B4" s="840">
        <v>6523580700</v>
      </c>
      <c r="C4" s="840"/>
      <c r="D4" s="840"/>
      <c r="E4" s="840"/>
      <c r="F4" s="840"/>
      <c r="G4" s="840"/>
      <c r="H4" s="840"/>
      <c r="I4" s="840"/>
      <c r="J4" s="840"/>
      <c r="K4" s="840"/>
    </row>
    <row r="5" spans="1:11" ht="23.45" customHeight="1">
      <c r="B5" s="841" t="s">
        <v>345</v>
      </c>
      <c r="C5" s="841"/>
      <c r="D5" s="841"/>
      <c r="E5" s="841"/>
      <c r="F5" s="841"/>
      <c r="G5" s="841"/>
      <c r="H5" s="841"/>
      <c r="I5" s="841"/>
      <c r="J5" s="841"/>
      <c r="K5" s="841"/>
    </row>
    <row r="6" spans="1:11" ht="12.75" customHeight="1">
      <c r="B6" s="201"/>
      <c r="C6" s="200"/>
      <c r="D6" s="200"/>
      <c r="E6" s="200"/>
      <c r="F6" s="199"/>
      <c r="G6" s="199"/>
      <c r="H6" s="198"/>
      <c r="I6" s="318" t="s">
        <v>170</v>
      </c>
    </row>
    <row r="7" spans="1:11" ht="39.75" customHeight="1">
      <c r="A7" s="196"/>
      <c r="B7" s="842" t="s">
        <v>276</v>
      </c>
      <c r="C7" s="842" t="s">
        <v>272</v>
      </c>
      <c r="D7" s="842" t="s">
        <v>286</v>
      </c>
      <c r="E7" s="842" t="s">
        <v>325</v>
      </c>
      <c r="F7" s="834" t="s">
        <v>284</v>
      </c>
      <c r="G7" s="834" t="s">
        <v>285</v>
      </c>
      <c r="H7" s="836" t="s">
        <v>274</v>
      </c>
      <c r="I7" s="838" t="s">
        <v>37</v>
      </c>
      <c r="J7" s="844" t="s">
        <v>38</v>
      </c>
      <c r="K7" s="845"/>
    </row>
    <row r="8" spans="1:11" s="194" customFormat="1" ht="51.75" customHeight="1">
      <c r="A8" s="195"/>
      <c r="B8" s="835"/>
      <c r="C8" s="835"/>
      <c r="D8" s="835"/>
      <c r="E8" s="835"/>
      <c r="F8" s="835"/>
      <c r="G8" s="835"/>
      <c r="H8" s="837"/>
      <c r="I8" s="839"/>
      <c r="J8" s="342" t="s">
        <v>287</v>
      </c>
      <c r="K8" s="394" t="s">
        <v>275</v>
      </c>
    </row>
    <row r="9" spans="1:11" s="194" customFormat="1" ht="82.5" hidden="1" customHeight="1">
      <c r="A9" s="195"/>
      <c r="B9" s="184" t="s">
        <v>234</v>
      </c>
      <c r="C9" s="184"/>
      <c r="D9" s="184"/>
      <c r="E9" s="315" t="s">
        <v>177</v>
      </c>
      <c r="F9" s="381"/>
      <c r="G9" s="381"/>
      <c r="H9" s="382"/>
      <c r="I9" s="383"/>
      <c r="J9" s="384"/>
      <c r="K9" s="384"/>
    </row>
    <row r="10" spans="1:11" s="194" customFormat="1" ht="82.5" hidden="1" customHeight="1">
      <c r="A10" s="195"/>
      <c r="B10" s="193"/>
      <c r="C10" s="176" t="s">
        <v>293</v>
      </c>
      <c r="D10" s="176" t="s">
        <v>47</v>
      </c>
      <c r="E10" s="308" t="s">
        <v>252</v>
      </c>
      <c r="F10" s="381"/>
      <c r="G10" s="389"/>
      <c r="H10" s="384"/>
      <c r="I10" s="390"/>
      <c r="J10" s="384"/>
      <c r="K10" s="384"/>
    </row>
    <row r="11" spans="1:11" s="194" customFormat="1" ht="22.5" customHeight="1">
      <c r="A11" s="195"/>
      <c r="B11" s="462" t="s">
        <v>78</v>
      </c>
      <c r="C11" s="176"/>
      <c r="D11" s="176"/>
      <c r="E11" s="406" t="s">
        <v>171</v>
      </c>
      <c r="F11" s="381"/>
      <c r="G11" s="391"/>
      <c r="H11" s="609">
        <f>H12</f>
        <v>1206502.8400000001</v>
      </c>
      <c r="I11" s="609">
        <f>I12</f>
        <v>999456</v>
      </c>
      <c r="J11" s="609">
        <f>J12</f>
        <v>207046.84</v>
      </c>
      <c r="K11" s="609">
        <f>K12</f>
        <v>199370</v>
      </c>
    </row>
    <row r="12" spans="1:11" s="194" customFormat="1" ht="21" customHeight="1">
      <c r="A12" s="195"/>
      <c r="B12" s="184" t="s">
        <v>46</v>
      </c>
      <c r="C12" s="184"/>
      <c r="D12" s="184"/>
      <c r="E12" s="185" t="str">
        <f>E11</f>
        <v>Волинська сільська рада</v>
      </c>
      <c r="F12" s="382"/>
      <c r="G12" s="407"/>
      <c r="H12" s="610">
        <f>H14+H17+H20+H22+H24+H26+H27+H30+H31</f>
        <v>1206502.8400000001</v>
      </c>
      <c r="I12" s="610">
        <f>I14+I17+I20+I22+I24+I26+I27+I30+I31</f>
        <v>999456</v>
      </c>
      <c r="J12" s="610">
        <f>J14+J17+J20+J22+J24+J26+J27+J30+J31</f>
        <v>207046.84</v>
      </c>
      <c r="K12" s="610">
        <f>K14+K17+K20+K22+K24+K26+K27+K30+K31</f>
        <v>199370</v>
      </c>
    </row>
    <row r="13" spans="1:11" ht="30" hidden="1" customHeight="1">
      <c r="B13" s="317" t="s">
        <v>266</v>
      </c>
      <c r="C13" s="184"/>
      <c r="D13" s="184"/>
      <c r="E13" s="304" t="s">
        <v>267</v>
      </c>
      <c r="F13" s="323"/>
      <c r="G13" s="208"/>
      <c r="H13" s="611">
        <f>H14</f>
        <v>27700</v>
      </c>
      <c r="I13" s="611">
        <f>I14</f>
        <v>27700</v>
      </c>
      <c r="J13" s="612"/>
      <c r="K13" s="612"/>
    </row>
    <row r="14" spans="1:11" ht="33" customHeight="1">
      <c r="B14" s="184" t="s">
        <v>294</v>
      </c>
      <c r="C14" s="176" t="s">
        <v>336</v>
      </c>
      <c r="D14" s="176" t="s">
        <v>254</v>
      </c>
      <c r="E14" s="308" t="s">
        <v>253</v>
      </c>
      <c r="F14" s="437" t="s">
        <v>324</v>
      </c>
      <c r="G14" s="392" t="s">
        <v>329</v>
      </c>
      <c r="H14" s="597">
        <f>I14+J14</f>
        <v>27700</v>
      </c>
      <c r="I14" s="597">
        <v>27700</v>
      </c>
      <c r="J14" s="614"/>
      <c r="K14" s="614"/>
    </row>
    <row r="15" spans="1:11" ht="21" hidden="1" customHeight="1">
      <c r="B15" s="184" t="s">
        <v>235</v>
      </c>
      <c r="C15" s="184"/>
      <c r="D15" s="184"/>
      <c r="E15" s="676" t="s">
        <v>257</v>
      </c>
      <c r="F15" s="324"/>
      <c r="G15" s="453"/>
      <c r="H15" s="603">
        <f>H16</f>
        <v>91525</v>
      </c>
      <c r="I15" s="603">
        <f>I16</f>
        <v>81457</v>
      </c>
      <c r="J15" s="614"/>
      <c r="K15" s="614"/>
    </row>
    <row r="16" spans="1:11" ht="32.25" hidden="1" customHeight="1">
      <c r="B16" s="325" t="s">
        <v>268</v>
      </c>
      <c r="C16" s="325"/>
      <c r="D16" s="325"/>
      <c r="E16" s="326" t="s">
        <v>269</v>
      </c>
      <c r="F16" s="322"/>
      <c r="G16" s="392"/>
      <c r="H16" s="611">
        <f>H17</f>
        <v>91525</v>
      </c>
      <c r="I16" s="611">
        <f>I17</f>
        <v>81457</v>
      </c>
      <c r="J16" s="614"/>
      <c r="K16" s="614"/>
    </row>
    <row r="17" spans="2:16" ht="136.15" customHeight="1">
      <c r="B17" s="193" t="s">
        <v>301</v>
      </c>
      <c r="C17" s="669" t="s">
        <v>337</v>
      </c>
      <c r="D17" s="669" t="s">
        <v>259</v>
      </c>
      <c r="E17" s="647" t="s">
        <v>258</v>
      </c>
      <c r="F17" s="437" t="s">
        <v>324</v>
      </c>
      <c r="G17" s="392" t="s">
        <v>439</v>
      </c>
      <c r="H17" s="597">
        <f t="shared" ref="H17:H31" si="0">I17+J17</f>
        <v>91525</v>
      </c>
      <c r="I17" s="597">
        <f>46237+35220</f>
        <v>81457</v>
      </c>
      <c r="J17" s="614">
        <v>10068</v>
      </c>
      <c r="K17" s="614">
        <v>10000</v>
      </c>
    </row>
    <row r="18" spans="2:16" ht="19.5" hidden="1" customHeight="1">
      <c r="B18" s="184"/>
      <c r="C18" s="176"/>
      <c r="D18" s="176"/>
      <c r="E18" s="308"/>
      <c r="F18" s="322"/>
      <c r="G18" s="453"/>
      <c r="H18" s="597">
        <f t="shared" si="0"/>
        <v>0</v>
      </c>
      <c r="I18" s="597"/>
      <c r="J18" s="614"/>
      <c r="K18" s="614"/>
    </row>
    <row r="19" spans="2:16" ht="32.25" hidden="1" customHeight="1">
      <c r="B19" s="424" t="s">
        <v>236</v>
      </c>
      <c r="C19" s="424"/>
      <c r="D19" s="424"/>
      <c r="E19" s="431" t="s">
        <v>196</v>
      </c>
      <c r="F19" s="437" t="s">
        <v>324</v>
      </c>
      <c r="G19" s="392" t="s">
        <v>329</v>
      </c>
      <c r="H19" s="597">
        <f t="shared" si="0"/>
        <v>15000</v>
      </c>
      <c r="I19" s="602">
        <f>I20+I21</f>
        <v>15000</v>
      </c>
      <c r="J19" s="614"/>
      <c r="K19" s="614"/>
    </row>
    <row r="20" spans="2:16" ht="68.45" hidden="1" customHeight="1">
      <c r="B20" s="424" t="s">
        <v>316</v>
      </c>
      <c r="C20" s="427" t="s">
        <v>338</v>
      </c>
      <c r="D20" s="427" t="s">
        <v>237</v>
      </c>
      <c r="E20" s="428" t="s">
        <v>238</v>
      </c>
      <c r="F20" s="437" t="s">
        <v>324</v>
      </c>
      <c r="G20" s="392" t="s">
        <v>437</v>
      </c>
      <c r="H20" s="597">
        <f t="shared" si="0"/>
        <v>0</v>
      </c>
      <c r="I20" s="604">
        <f>20000-20000</f>
        <v>0</v>
      </c>
      <c r="J20" s="614"/>
      <c r="K20" s="614"/>
      <c r="N20" s="832" t="s">
        <v>201</v>
      </c>
      <c r="O20" s="833"/>
      <c r="P20" s="833"/>
    </row>
    <row r="21" spans="2:16" ht="18.75" hidden="1">
      <c r="B21" s="430"/>
      <c r="C21" s="430" t="s">
        <v>300</v>
      </c>
      <c r="D21" s="430"/>
      <c r="E21" s="431" t="s">
        <v>290</v>
      </c>
      <c r="F21" s="437"/>
      <c r="G21" s="455"/>
      <c r="H21" s="597">
        <f t="shared" si="0"/>
        <v>15000</v>
      </c>
      <c r="I21" s="613">
        <f>I22</f>
        <v>15000</v>
      </c>
      <c r="J21" s="614"/>
      <c r="K21" s="614"/>
    </row>
    <row r="22" spans="2:16" ht="30.75" customHeight="1">
      <c r="B22" s="424" t="s">
        <v>299</v>
      </c>
      <c r="C22" s="427" t="s">
        <v>339</v>
      </c>
      <c r="D22" s="427" t="s">
        <v>291</v>
      </c>
      <c r="E22" s="428" t="s">
        <v>292</v>
      </c>
      <c r="F22" s="437" t="s">
        <v>324</v>
      </c>
      <c r="G22" s="392" t="s">
        <v>329</v>
      </c>
      <c r="H22" s="597">
        <f t="shared" si="0"/>
        <v>15000</v>
      </c>
      <c r="I22" s="604">
        <v>15000</v>
      </c>
      <c r="J22" s="614"/>
      <c r="K22" s="614"/>
    </row>
    <row r="23" spans="2:16" ht="18.75" hidden="1">
      <c r="B23" s="184">
        <v>4000</v>
      </c>
      <c r="C23" s="176"/>
      <c r="D23" s="176"/>
      <c r="E23" s="677" t="s">
        <v>192</v>
      </c>
      <c r="F23" s="398"/>
      <c r="G23" s="456"/>
      <c r="H23" s="597">
        <f t="shared" si="0"/>
        <v>343548.84</v>
      </c>
      <c r="I23" s="603">
        <f>I24</f>
        <v>335940</v>
      </c>
      <c r="J23" s="621">
        <f>J24</f>
        <v>7608.84</v>
      </c>
      <c r="K23" s="614"/>
    </row>
    <row r="24" spans="2:16" ht="174.6" customHeight="1">
      <c r="B24" s="193" t="s">
        <v>298</v>
      </c>
      <c r="C24" s="669" t="s">
        <v>340</v>
      </c>
      <c r="D24" s="669" t="s">
        <v>193</v>
      </c>
      <c r="E24" s="647" t="s">
        <v>260</v>
      </c>
      <c r="F24" s="437" t="s">
        <v>324</v>
      </c>
      <c r="G24" s="392" t="s">
        <v>445</v>
      </c>
      <c r="H24" s="597">
        <f t="shared" si="0"/>
        <v>343548.84</v>
      </c>
      <c r="I24" s="597">
        <f>321040+1000+13900</f>
        <v>335940</v>
      </c>
      <c r="J24" s="614">
        <f>1100+6040.84+468</f>
        <v>7608.84</v>
      </c>
      <c r="K24" s="614"/>
    </row>
    <row r="25" spans="2:16" ht="18.75" hidden="1">
      <c r="B25" s="184" t="s">
        <v>239</v>
      </c>
      <c r="C25" s="184"/>
      <c r="D25" s="184"/>
      <c r="E25" s="678" t="s">
        <v>186</v>
      </c>
      <c r="F25" s="322"/>
      <c r="G25" s="392"/>
      <c r="H25" s="597">
        <f t="shared" si="0"/>
        <v>174256</v>
      </c>
      <c r="I25" s="603">
        <f>I26+I27</f>
        <v>174256</v>
      </c>
      <c r="J25" s="614"/>
      <c r="K25" s="614"/>
    </row>
    <row r="26" spans="2:16" ht="106.15" customHeight="1">
      <c r="B26" s="193" t="s">
        <v>297</v>
      </c>
      <c r="C26" s="669" t="s">
        <v>341</v>
      </c>
      <c r="D26" s="669" t="s">
        <v>188</v>
      </c>
      <c r="E26" s="670" t="s">
        <v>261</v>
      </c>
      <c r="F26" s="437" t="s">
        <v>324</v>
      </c>
      <c r="G26" s="392" t="s">
        <v>440</v>
      </c>
      <c r="H26" s="597">
        <f t="shared" si="0"/>
        <v>159938</v>
      </c>
      <c r="I26" s="597">
        <v>2500</v>
      </c>
      <c r="J26" s="614">
        <f>157438</f>
        <v>157438</v>
      </c>
      <c r="K26" s="614">
        <f>J26</f>
        <v>157438</v>
      </c>
    </row>
    <row r="27" spans="2:16" ht="168.6" customHeight="1">
      <c r="B27" s="193" t="s">
        <v>295</v>
      </c>
      <c r="C27" s="669" t="s">
        <v>342</v>
      </c>
      <c r="D27" s="669" t="s">
        <v>188</v>
      </c>
      <c r="E27" s="647" t="s">
        <v>262</v>
      </c>
      <c r="F27" s="437" t="s">
        <v>324</v>
      </c>
      <c r="G27" s="392" t="s">
        <v>446</v>
      </c>
      <c r="H27" s="597">
        <f t="shared" si="0"/>
        <v>171756</v>
      </c>
      <c r="I27" s="597">
        <f>146610+25146</f>
        <v>171756</v>
      </c>
      <c r="J27" s="614"/>
      <c r="K27" s="614"/>
    </row>
    <row r="28" spans="2:16" ht="19.5" hidden="1" customHeight="1">
      <c r="B28" s="590">
        <v>9000</v>
      </c>
      <c r="C28" s="671"/>
      <c r="D28" s="671"/>
      <c r="E28" s="679" t="s">
        <v>263</v>
      </c>
      <c r="F28" s="436"/>
      <c r="G28" s="454"/>
      <c r="H28" s="597">
        <f t="shared" si="0"/>
        <v>354803</v>
      </c>
      <c r="I28" s="602">
        <f>I29</f>
        <v>354803</v>
      </c>
      <c r="J28" s="614"/>
      <c r="K28" s="614"/>
    </row>
    <row r="29" spans="2:16" ht="31.9" hidden="1" customHeight="1">
      <c r="B29" s="672">
        <v>9700</v>
      </c>
      <c r="C29" s="590"/>
      <c r="D29" s="590"/>
      <c r="E29" s="673" t="s">
        <v>264</v>
      </c>
      <c r="F29" s="674"/>
      <c r="G29" s="454"/>
      <c r="H29" s="597">
        <f t="shared" si="0"/>
        <v>354803</v>
      </c>
      <c r="I29" s="613">
        <f>I30</f>
        <v>354803</v>
      </c>
      <c r="J29" s="614"/>
      <c r="K29" s="614"/>
    </row>
    <row r="30" spans="2:16" ht="30.6" customHeight="1">
      <c r="B30" s="590" t="s">
        <v>296</v>
      </c>
      <c r="C30" s="671" t="s">
        <v>343</v>
      </c>
      <c r="D30" s="671" t="s">
        <v>187</v>
      </c>
      <c r="E30" s="593" t="s">
        <v>265</v>
      </c>
      <c r="F30" s="437" t="s">
        <v>324</v>
      </c>
      <c r="G30" s="392" t="s">
        <v>329</v>
      </c>
      <c r="H30" s="597">
        <f t="shared" si="0"/>
        <v>354803</v>
      </c>
      <c r="I30" s="604">
        <v>354803</v>
      </c>
      <c r="J30" s="614"/>
      <c r="K30" s="614"/>
    </row>
    <row r="31" spans="2:16" ht="169.15" customHeight="1">
      <c r="B31" s="590" t="s">
        <v>348</v>
      </c>
      <c r="C31" s="671" t="s">
        <v>430</v>
      </c>
      <c r="D31" s="675" t="s">
        <v>110</v>
      </c>
      <c r="E31" s="592" t="s">
        <v>349</v>
      </c>
      <c r="F31" s="437" t="s">
        <v>324</v>
      </c>
      <c r="G31" s="392" t="s">
        <v>441</v>
      </c>
      <c r="H31" s="597">
        <f t="shared" si="0"/>
        <v>42232</v>
      </c>
      <c r="I31" s="604">
        <v>10300</v>
      </c>
      <c r="J31" s="614">
        <f>22932+9000</f>
        <v>31932</v>
      </c>
      <c r="K31" s="614">
        <f>J31</f>
        <v>31932</v>
      </c>
    </row>
    <row r="32" spans="2:16" ht="12.75" hidden="1" customHeight="1">
      <c r="B32" s="191" t="s">
        <v>91</v>
      </c>
      <c r="C32" s="175"/>
      <c r="D32" s="176"/>
      <c r="E32" s="179" t="s">
        <v>88</v>
      </c>
      <c r="H32" s="615"/>
      <c r="I32" s="615"/>
      <c r="J32" s="616"/>
      <c r="K32" s="616"/>
    </row>
    <row r="33" spans="1:17" s="320" customFormat="1" ht="12" hidden="1" customHeight="1">
      <c r="A33" s="319"/>
      <c r="B33" s="191" t="s">
        <v>92</v>
      </c>
      <c r="C33" s="175"/>
      <c r="D33" s="176"/>
      <c r="E33" s="179" t="s">
        <v>89</v>
      </c>
      <c r="F33" s="388"/>
      <c r="G33" s="385"/>
      <c r="H33" s="615"/>
      <c r="I33" s="615"/>
      <c r="J33" s="617"/>
      <c r="K33" s="617"/>
    </row>
    <row r="34" spans="1:17" s="320" customFormat="1" ht="12" hidden="1" customHeight="1">
      <c r="A34" s="319"/>
      <c r="B34" s="191">
        <v>110000</v>
      </c>
      <c r="C34" s="175"/>
      <c r="D34" s="176"/>
      <c r="E34" s="185" t="s">
        <v>192</v>
      </c>
      <c r="F34" s="196"/>
      <c r="G34" s="386"/>
      <c r="H34" s="618"/>
      <c r="I34" s="618"/>
      <c r="J34" s="619"/>
      <c r="K34" s="619"/>
      <c r="L34" s="321"/>
      <c r="M34" s="321"/>
      <c r="N34" s="321"/>
      <c r="O34" s="321"/>
      <c r="P34" s="321"/>
      <c r="Q34" s="321"/>
    </row>
    <row r="35" spans="1:17" s="320" customFormat="1" ht="12" hidden="1" customHeight="1">
      <c r="A35" s="319"/>
      <c r="B35" s="177"/>
      <c r="C35" s="175"/>
      <c r="D35" s="176"/>
      <c r="E35" s="178"/>
      <c r="F35" s="196"/>
      <c r="G35" s="386"/>
      <c r="H35" s="618"/>
      <c r="I35" s="618"/>
      <c r="J35" s="619"/>
      <c r="K35" s="619"/>
      <c r="L35" s="321"/>
      <c r="M35" s="321"/>
      <c r="N35" s="321"/>
      <c r="O35" s="321"/>
      <c r="P35" s="321"/>
      <c r="Q35" s="321"/>
    </row>
    <row r="36" spans="1:17" ht="38.25" customHeight="1">
      <c r="B36" s="175"/>
      <c r="C36" s="175"/>
      <c r="D36" s="176"/>
      <c r="E36" s="186" t="s">
        <v>83</v>
      </c>
      <c r="F36" s="188"/>
      <c r="G36" s="188"/>
      <c r="H36" s="603">
        <f>H12</f>
        <v>1206502.8400000001</v>
      </c>
      <c r="I36" s="603">
        <f>I12</f>
        <v>999456</v>
      </c>
      <c r="J36" s="603">
        <f>J12</f>
        <v>207046.84</v>
      </c>
      <c r="K36" s="603">
        <f>K28+K25+K23+K19+K15+K12+K9</f>
        <v>199370</v>
      </c>
    </row>
    <row r="37" spans="1:17" s="291" customFormat="1" ht="43.5" customHeight="1">
      <c r="A37" s="289"/>
      <c r="B37" s="668" t="s">
        <v>444</v>
      </c>
      <c r="C37" s="289"/>
      <c r="D37" s="289"/>
      <c r="E37" s="289"/>
      <c r="F37" s="303"/>
      <c r="G37" s="289"/>
      <c r="H37" s="396"/>
      <c r="I37" s="397"/>
    </row>
    <row r="38" spans="1:17" ht="12.75" hidden="1" customHeight="1">
      <c r="H38" s="395">
        <f>H30+H27+H25+H21+H17+H14+H12</f>
        <v>2041542.84</v>
      </c>
    </row>
    <row r="39" spans="1:17" ht="12.75" hidden="1" customHeight="1"/>
    <row r="40" spans="1:17" ht="12.75" hidden="1" customHeight="1"/>
    <row r="41" spans="1:17" ht="12.75" hidden="1" customHeight="1"/>
    <row r="42" spans="1:17" ht="12.75" hidden="1" customHeight="1"/>
    <row r="43" spans="1:17" ht="12.75" hidden="1" customHeight="1"/>
    <row r="44" spans="1:17" ht="12.75" hidden="1" customHeight="1"/>
    <row r="45" spans="1:17" ht="12.75" hidden="1" customHeight="1"/>
    <row r="46" spans="1:17" ht="12.75" hidden="1" customHeight="1"/>
    <row r="47" spans="1:17" ht="12.75" hidden="1" customHeight="1"/>
    <row r="48" spans="1:17" ht="12.75" hidden="1" customHeight="1"/>
    <row r="49" ht="12.75" hidden="1" customHeight="1"/>
    <row r="50" ht="12.75" hidden="1" customHeight="1"/>
    <row r="51" ht="12.75" hidden="1" customHeight="1"/>
    <row r="52" ht="12.75" hidden="1" customHeight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spans="17:17" hidden="1"/>
    <row r="882" spans="17:17" hidden="1"/>
    <row r="883" spans="17:17" hidden="1"/>
    <row r="884" spans="17:17" hidden="1"/>
    <row r="885" spans="17:17" hidden="1"/>
    <row r="886" spans="17:17" hidden="1"/>
    <row r="887" spans="17:17" hidden="1"/>
    <row r="889" spans="17:17">
      <c r="Q889" s="620"/>
    </row>
  </sheetData>
  <mergeCells count="15">
    <mergeCell ref="E7:E8"/>
    <mergeCell ref="B3:K3"/>
    <mergeCell ref="G2:I2"/>
    <mergeCell ref="J7:K7"/>
    <mergeCell ref="B7:B8"/>
    <mergeCell ref="N20:P20"/>
    <mergeCell ref="G1:I1"/>
    <mergeCell ref="G7:G8"/>
    <mergeCell ref="H7:H8"/>
    <mergeCell ref="I7:I8"/>
    <mergeCell ref="F7:F8"/>
    <mergeCell ref="B4:K4"/>
    <mergeCell ref="B5:K5"/>
    <mergeCell ref="C7:C8"/>
    <mergeCell ref="D7:D8"/>
  </mergeCells>
  <pageMargins left="0.70866141732283472" right="0.51181102362204722" top="0.98425196850393704" bottom="0" header="0" footer="0"/>
  <pageSetup paperSize="9" scale="56" fitToHeight="43" orientation="landscape" horizontalDpi="4294967293" r:id="rId1"/>
  <headerFooter alignWithMargins="0">
    <oddFooter>&amp;R&amp;P</oddFooter>
  </headerFooter>
  <rowBreaks count="1" manualBreakCount="1">
    <brk id="4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71"/>
  <sheetViews>
    <sheetView view="pageBreakPreview" topLeftCell="B1" zoomScale="60" zoomScaleNormal="100" workbookViewId="0">
      <selection activeCell="P17" sqref="P17"/>
    </sheetView>
  </sheetViews>
  <sheetFormatPr defaultColWidth="9.1640625" defaultRowHeight="12.75"/>
  <cols>
    <col min="1" max="1" width="3.83203125" style="2" hidden="1" customWidth="1"/>
    <col min="2" max="2" width="14.6640625" style="2" customWidth="1"/>
    <col min="3" max="3" width="15" style="2" customWidth="1"/>
    <col min="4" max="4" width="15.6640625" style="2" customWidth="1"/>
    <col min="5" max="5" width="55.1640625" style="2" customWidth="1"/>
    <col min="6" max="6" width="66.5" style="2" customWidth="1"/>
    <col min="7" max="7" width="22" style="2" customWidth="1"/>
    <col min="8" max="8" width="16.5" style="2" customWidth="1"/>
    <col min="9" max="9" width="21.6640625" style="2" customWidth="1"/>
    <col min="10" max="10" width="15" style="54" customWidth="1"/>
    <col min="11" max="11" width="14.5" style="54" customWidth="1"/>
    <col min="12" max="16384" width="9.1640625" style="54"/>
  </cols>
  <sheetData>
    <row r="1" spans="1:16" s="202" customFormat="1" ht="16.5" customHeight="1">
      <c r="A1" s="204"/>
      <c r="B1" s="203"/>
      <c r="C1" s="203"/>
      <c r="D1" s="203"/>
      <c r="E1" s="203"/>
      <c r="F1" s="48"/>
      <c r="G1" s="761" t="s">
        <v>328</v>
      </c>
      <c r="H1" s="761"/>
      <c r="I1" s="761"/>
    </row>
    <row r="2" spans="1:16" ht="30.75" customHeight="1">
      <c r="F2" s="387"/>
      <c r="G2" s="763" t="s">
        <v>359</v>
      </c>
      <c r="H2" s="763"/>
      <c r="I2" s="763"/>
    </row>
    <row r="3" spans="1:16" ht="33.75" customHeight="1">
      <c r="B3" s="846" t="s">
        <v>320</v>
      </c>
      <c r="C3" s="846"/>
      <c r="D3" s="846"/>
      <c r="E3" s="846"/>
      <c r="F3" s="846"/>
      <c r="G3" s="846"/>
      <c r="H3" s="846"/>
      <c r="I3" s="846"/>
      <c r="J3" s="846"/>
      <c r="K3" s="846"/>
    </row>
    <row r="4" spans="1:16" ht="24.6" customHeight="1">
      <c r="B4" s="847">
        <v>6523580700</v>
      </c>
      <c r="C4" s="847"/>
      <c r="D4" s="847"/>
      <c r="E4" s="847"/>
      <c r="F4" s="847"/>
      <c r="G4" s="847"/>
      <c r="H4" s="847"/>
      <c r="I4" s="847"/>
      <c r="J4" s="847"/>
      <c r="K4" s="847"/>
    </row>
    <row r="5" spans="1:16" ht="23.45" customHeight="1">
      <c r="B5" s="841" t="s">
        <v>345</v>
      </c>
      <c r="C5" s="841"/>
      <c r="D5" s="841"/>
      <c r="E5" s="841"/>
      <c r="F5" s="841"/>
      <c r="G5" s="841"/>
      <c r="H5" s="841"/>
      <c r="I5" s="841"/>
      <c r="J5" s="841"/>
      <c r="K5" s="841"/>
    </row>
    <row r="6" spans="1:16" ht="12.75" customHeight="1">
      <c r="B6" s="201"/>
      <c r="C6" s="200"/>
      <c r="D6" s="200"/>
      <c r="E6" s="200"/>
      <c r="F6" s="199"/>
      <c r="G6" s="199"/>
      <c r="H6" s="198"/>
      <c r="I6" s="318" t="s">
        <v>170</v>
      </c>
    </row>
    <row r="7" spans="1:16" ht="39.75" customHeight="1">
      <c r="A7" s="196"/>
      <c r="B7" s="842" t="s">
        <v>276</v>
      </c>
      <c r="C7" s="842" t="s">
        <v>272</v>
      </c>
      <c r="D7" s="842" t="s">
        <v>286</v>
      </c>
      <c r="E7" s="842" t="s">
        <v>325</v>
      </c>
      <c r="F7" s="834" t="s">
        <v>284</v>
      </c>
      <c r="G7" s="834" t="s">
        <v>285</v>
      </c>
      <c r="H7" s="836" t="s">
        <v>274</v>
      </c>
      <c r="I7" s="838" t="s">
        <v>37</v>
      </c>
      <c r="J7" s="844" t="s">
        <v>38</v>
      </c>
      <c r="K7" s="845"/>
    </row>
    <row r="8" spans="1:16" s="194" customFormat="1" ht="51.75" customHeight="1">
      <c r="A8" s="195"/>
      <c r="B8" s="835"/>
      <c r="C8" s="835"/>
      <c r="D8" s="835"/>
      <c r="E8" s="835"/>
      <c r="F8" s="835"/>
      <c r="G8" s="835"/>
      <c r="H8" s="837"/>
      <c r="I8" s="839"/>
      <c r="J8" s="342" t="s">
        <v>287</v>
      </c>
      <c r="K8" s="394" t="s">
        <v>275</v>
      </c>
    </row>
    <row r="9" spans="1:16" s="194" customFormat="1" ht="22.5" customHeight="1">
      <c r="A9" s="195"/>
      <c r="B9" s="462" t="s">
        <v>78</v>
      </c>
      <c r="C9" s="176"/>
      <c r="D9" s="176"/>
      <c r="E9" s="406" t="s">
        <v>171</v>
      </c>
      <c r="F9" s="381"/>
      <c r="G9" s="391"/>
      <c r="H9" s="467">
        <f>H10</f>
        <v>884790</v>
      </c>
      <c r="I9" s="467">
        <f>I10</f>
        <v>883690</v>
      </c>
      <c r="J9" s="408">
        <f>J10</f>
        <v>1100</v>
      </c>
      <c r="K9" s="564">
        <f>K10</f>
        <v>0</v>
      </c>
    </row>
    <row r="10" spans="1:16" s="194" customFormat="1" ht="21" customHeight="1">
      <c r="A10" s="195"/>
      <c r="B10" s="184" t="s">
        <v>46</v>
      </c>
      <c r="C10" s="184"/>
      <c r="D10" s="184"/>
      <c r="E10" s="185" t="str">
        <f>E9</f>
        <v>Волинська сільська рада</v>
      </c>
      <c r="F10" s="382"/>
      <c r="G10" s="407"/>
      <c r="H10" s="467">
        <f>H20</f>
        <v>884790</v>
      </c>
      <c r="I10" s="467">
        <f>I20</f>
        <v>883690</v>
      </c>
      <c r="J10" s="408">
        <f>J20</f>
        <v>1100</v>
      </c>
      <c r="K10" s="565">
        <f>K20</f>
        <v>0</v>
      </c>
    </row>
    <row r="11" spans="1:16" ht="33" customHeight="1">
      <c r="B11" s="184" t="s">
        <v>294</v>
      </c>
      <c r="C11" s="176" t="s">
        <v>336</v>
      </c>
      <c r="D11" s="176" t="s">
        <v>254</v>
      </c>
      <c r="E11" s="308" t="s">
        <v>253</v>
      </c>
      <c r="F11" s="437" t="s">
        <v>324</v>
      </c>
      <c r="G11" s="392" t="s">
        <v>329</v>
      </c>
      <c r="H11" s="247">
        <v>27700</v>
      </c>
      <c r="I11" s="247">
        <v>27700</v>
      </c>
      <c r="J11" s="451"/>
      <c r="K11" s="352"/>
    </row>
    <row r="12" spans="1:16" ht="33.75" customHeight="1">
      <c r="B12" s="184" t="s">
        <v>301</v>
      </c>
      <c r="C12" s="176" t="s">
        <v>337</v>
      </c>
      <c r="D12" s="176" t="s">
        <v>259</v>
      </c>
      <c r="E12" s="393" t="s">
        <v>258</v>
      </c>
      <c r="F12" s="437" t="s">
        <v>324</v>
      </c>
      <c r="G12" s="392" t="s">
        <v>329</v>
      </c>
      <c r="H12" s="247">
        <v>30847</v>
      </c>
      <c r="I12" s="247">
        <v>30847</v>
      </c>
      <c r="J12" s="451"/>
      <c r="K12" s="352"/>
    </row>
    <row r="13" spans="1:16" ht="51" customHeight="1">
      <c r="B13" s="424" t="s">
        <v>316</v>
      </c>
      <c r="C13" s="427" t="s">
        <v>338</v>
      </c>
      <c r="D13" s="427" t="s">
        <v>237</v>
      </c>
      <c r="E13" s="438" t="s">
        <v>238</v>
      </c>
      <c r="F13" s="437" t="s">
        <v>324</v>
      </c>
      <c r="G13" s="392" t="s">
        <v>329</v>
      </c>
      <c r="H13" s="429">
        <v>20000</v>
      </c>
      <c r="I13" s="429">
        <v>20000</v>
      </c>
      <c r="J13" s="451"/>
      <c r="K13" s="352"/>
      <c r="N13" s="832" t="s">
        <v>201</v>
      </c>
      <c r="O13" s="833"/>
      <c r="P13" s="833"/>
    </row>
    <row r="14" spans="1:16" ht="30.75" customHeight="1">
      <c r="B14" s="424" t="s">
        <v>299</v>
      </c>
      <c r="C14" s="427" t="s">
        <v>339</v>
      </c>
      <c r="D14" s="427" t="s">
        <v>291</v>
      </c>
      <c r="E14" s="428" t="s">
        <v>292</v>
      </c>
      <c r="F14" s="437" t="s">
        <v>324</v>
      </c>
      <c r="G14" s="392" t="s">
        <v>329</v>
      </c>
      <c r="H14" s="429">
        <v>15000</v>
      </c>
      <c r="I14" s="429">
        <v>15000</v>
      </c>
      <c r="J14" s="451"/>
      <c r="K14" s="352"/>
    </row>
    <row r="15" spans="1:16" ht="30.75" customHeight="1">
      <c r="B15" s="184" t="s">
        <v>298</v>
      </c>
      <c r="C15" s="176" t="s">
        <v>340</v>
      </c>
      <c r="D15" s="176" t="s">
        <v>193</v>
      </c>
      <c r="E15" s="308" t="s">
        <v>260</v>
      </c>
      <c r="F15" s="437" t="s">
        <v>324</v>
      </c>
      <c r="G15" s="392" t="s">
        <v>329</v>
      </c>
      <c r="H15" s="247">
        <f>I15+J15</f>
        <v>338140</v>
      </c>
      <c r="I15" s="247">
        <v>337040</v>
      </c>
      <c r="J15" s="450">
        <v>1100</v>
      </c>
      <c r="K15" s="352"/>
    </row>
    <row r="16" spans="1:16" ht="31.5">
      <c r="B16" s="184" t="s">
        <v>297</v>
      </c>
      <c r="C16" s="176" t="s">
        <v>341</v>
      </c>
      <c r="D16" s="176" t="s">
        <v>188</v>
      </c>
      <c r="E16" s="314" t="s">
        <v>261</v>
      </c>
      <c r="F16" s="437" t="s">
        <v>324</v>
      </c>
      <c r="G16" s="392" t="s">
        <v>329</v>
      </c>
      <c r="H16" s="247">
        <v>15000</v>
      </c>
      <c r="I16" s="247">
        <v>15000</v>
      </c>
      <c r="J16" s="451"/>
      <c r="K16" s="352"/>
    </row>
    <row r="17" spans="1:17" ht="32.25" customHeight="1">
      <c r="B17" s="184" t="s">
        <v>295</v>
      </c>
      <c r="C17" s="176" t="s">
        <v>342</v>
      </c>
      <c r="D17" s="176" t="s">
        <v>188</v>
      </c>
      <c r="E17" s="308" t="s">
        <v>262</v>
      </c>
      <c r="F17" s="437" t="s">
        <v>324</v>
      </c>
      <c r="G17" s="392" t="s">
        <v>329</v>
      </c>
      <c r="H17" s="247">
        <v>80000</v>
      </c>
      <c r="I17" s="247">
        <v>80000</v>
      </c>
      <c r="J17" s="451"/>
      <c r="K17" s="352"/>
    </row>
    <row r="18" spans="1:17" ht="30" customHeight="1">
      <c r="B18" s="424" t="s">
        <v>296</v>
      </c>
      <c r="C18" s="427" t="s">
        <v>343</v>
      </c>
      <c r="D18" s="427" t="s">
        <v>187</v>
      </c>
      <c r="E18" s="435" t="s">
        <v>265</v>
      </c>
      <c r="F18" s="437" t="s">
        <v>324</v>
      </c>
      <c r="G18" s="392" t="s">
        <v>329</v>
      </c>
      <c r="H18" s="429">
        <v>354803</v>
      </c>
      <c r="I18" s="429">
        <v>354803</v>
      </c>
      <c r="J18" s="451"/>
      <c r="K18" s="352"/>
    </row>
    <row r="19" spans="1:17" s="320" customFormat="1" ht="36" customHeight="1">
      <c r="A19" s="319"/>
      <c r="B19" s="463" t="s">
        <v>348</v>
      </c>
      <c r="C19" s="464">
        <v>7370</v>
      </c>
      <c r="D19" s="465" t="s">
        <v>110</v>
      </c>
      <c r="E19" s="127" t="s">
        <v>349</v>
      </c>
      <c r="F19" s="437" t="s">
        <v>324</v>
      </c>
      <c r="G19" s="392" t="s">
        <v>360</v>
      </c>
      <c r="H19" s="466">
        <v>3300</v>
      </c>
      <c r="I19" s="466">
        <v>3300</v>
      </c>
      <c r="J19" s="469"/>
      <c r="K19" s="470"/>
      <c r="L19" s="321"/>
      <c r="M19" s="321"/>
      <c r="N19" s="321"/>
      <c r="O19" s="321"/>
      <c r="P19" s="321"/>
      <c r="Q19" s="321"/>
    </row>
    <row r="20" spans="1:17" ht="38.25" customHeight="1">
      <c r="B20" s="175"/>
      <c r="C20" s="175"/>
      <c r="D20" s="176"/>
      <c r="E20" s="186" t="s">
        <v>83</v>
      </c>
      <c r="F20" s="188"/>
      <c r="G20" s="188"/>
      <c r="H20" s="467">
        <f>H11+H12+H13+H14+H15+H16+H17+H18+H19</f>
        <v>884790</v>
      </c>
      <c r="I20" s="467">
        <f>I11+I12+I13+I14+I15+I16+I17+I18+I19</f>
        <v>883690</v>
      </c>
      <c r="J20" s="467">
        <f>J15</f>
        <v>1100</v>
      </c>
      <c r="K20" s="467">
        <f>K11+K12+K13+K14+K15+K16+K17+K18+K19</f>
        <v>0</v>
      </c>
    </row>
    <row r="21" spans="1:17" s="291" customFormat="1" ht="43.5" customHeight="1">
      <c r="A21" s="289"/>
      <c r="B21" s="290" t="str">
        <f>'[1]1-доходи'!A82</f>
        <v>Секретар Волинської сільської ради   ___________________   В.М.Круглова</v>
      </c>
      <c r="C21" s="289"/>
      <c r="D21" s="289"/>
      <c r="E21" s="289"/>
      <c r="F21" s="303"/>
      <c r="G21" s="289"/>
      <c r="H21" s="396"/>
      <c r="I21" s="397"/>
    </row>
    <row r="22" spans="1:17" ht="12.75" hidden="1" customHeight="1">
      <c r="H22" s="395" t="e">
        <f>H18+H17+#REF!+#REF!+H12+H11+H10</f>
        <v>#REF!</v>
      </c>
    </row>
    <row r="23" spans="1:17" ht="12.75" hidden="1" customHeight="1"/>
    <row r="24" spans="1:17" ht="12.75" hidden="1" customHeight="1"/>
    <row r="25" spans="1:17" ht="12.75" hidden="1" customHeight="1"/>
    <row r="26" spans="1:17" ht="12.75" hidden="1" customHeight="1"/>
    <row r="27" spans="1:17" ht="12.75" hidden="1" customHeight="1"/>
    <row r="28" spans="1:17" ht="12.75" hidden="1" customHeight="1"/>
    <row r="29" spans="1:17" ht="12.75" hidden="1" customHeight="1"/>
    <row r="30" spans="1:17" ht="12.75" hidden="1" customHeight="1"/>
    <row r="31" spans="1:17" ht="12.75" hidden="1" customHeight="1"/>
    <row r="32" spans="1:17" ht="12.75" hidden="1" customHeight="1"/>
    <row r="33" ht="12.75" hidden="1" customHeight="1"/>
    <row r="34" ht="12.75" hidden="1" customHeight="1"/>
    <row r="35" ht="12.75" hidden="1" customHeight="1"/>
    <row r="36" ht="12.75" hidden="1" customHeight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</sheetData>
  <mergeCells count="15">
    <mergeCell ref="B7:B8"/>
    <mergeCell ref="C7:C8"/>
    <mergeCell ref="D7:D8"/>
    <mergeCell ref="E7:E8"/>
    <mergeCell ref="F7:F8"/>
    <mergeCell ref="G7:G8"/>
    <mergeCell ref="H7:H8"/>
    <mergeCell ref="I7:I8"/>
    <mergeCell ref="J7:K7"/>
    <mergeCell ref="N13:P13"/>
    <mergeCell ref="G1:I1"/>
    <mergeCell ref="G2:I2"/>
    <mergeCell ref="B3:K3"/>
    <mergeCell ref="B4:K4"/>
    <mergeCell ref="B5:K5"/>
  </mergeCells>
  <pageMargins left="0.70866141732283472" right="0.51181102362204722" top="0.98425196850393704" bottom="0" header="0" footer="0"/>
  <pageSetup paperSize="9" scale="58" fitToHeight="43" orientation="landscape" horizontalDpi="4294967293" r:id="rId1"/>
  <headerFooter alignWithMargins="0">
    <oddFooter>&amp;R&amp;P</oddFooter>
  </headerFooter>
  <rowBreaks count="1" manualBreakCount="1">
    <brk id="25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Z64"/>
  <sheetViews>
    <sheetView showGridLines="0" showZeros="0" view="pageBreakPreview" topLeftCell="D1" zoomScale="86" zoomScaleNormal="100" zoomScaleSheetLayoutView="86" workbookViewId="0">
      <selection activeCell="T10" sqref="T10"/>
    </sheetView>
  </sheetViews>
  <sheetFormatPr defaultColWidth="9.1640625" defaultRowHeight="12.75"/>
  <cols>
    <col min="1" max="1" width="0.33203125" style="20" hidden="1" customWidth="1"/>
    <col min="2" max="2" width="4.33203125" style="20" hidden="1" customWidth="1"/>
    <col min="3" max="3" width="1.1640625" style="20" hidden="1" customWidth="1"/>
    <col min="4" max="4" width="8.6640625" style="20" customWidth="1"/>
    <col min="5" max="5" width="27.1640625" style="20" customWidth="1"/>
    <col min="6" max="7" width="10.83203125" style="20" customWidth="1"/>
    <col min="8" max="9" width="10.83203125" style="23" customWidth="1"/>
    <col min="10" max="18" width="10.83203125" style="20" customWidth="1"/>
    <col min="19" max="19" width="15" style="20" customWidth="1"/>
    <col min="20" max="20" width="19.33203125" style="20" customWidth="1"/>
    <col min="21" max="21" width="21.6640625" style="20" customWidth="1"/>
    <col min="22" max="22" width="19.33203125" style="20" customWidth="1"/>
    <col min="23" max="23" width="26.1640625" style="20" customWidth="1"/>
    <col min="24" max="24" width="37.33203125" style="20" customWidth="1"/>
    <col min="25" max="25" width="17.1640625" style="20" customWidth="1"/>
    <col min="26" max="26" width="20.1640625" style="20" customWidth="1"/>
    <col min="27" max="16384" width="9.1640625" style="20"/>
  </cols>
  <sheetData>
    <row r="1" spans="1:21" ht="18" customHeight="1">
      <c r="D1" s="58"/>
      <c r="E1" s="58"/>
      <c r="P1" s="800" t="s">
        <v>270</v>
      </c>
      <c r="Q1" s="801"/>
      <c r="R1" s="801"/>
      <c r="S1" s="801"/>
    </row>
    <row r="2" spans="1:21" hidden="1">
      <c r="P2" s="23"/>
      <c r="Q2" s="23"/>
    </row>
    <row r="3" spans="1:21" ht="21.75" hidden="1" customHeight="1">
      <c r="P3" s="23"/>
      <c r="Q3" s="23"/>
    </row>
    <row r="4" spans="1:21" ht="69.75" customHeight="1">
      <c r="E4" s="17"/>
      <c r="F4" s="17"/>
      <c r="G4" s="17"/>
      <c r="P4" s="704" t="e">
        <f>'Дод-розподіл'!N2</f>
        <v>#REF!</v>
      </c>
      <c r="Q4" s="704"/>
      <c r="R4" s="704"/>
      <c r="S4" s="704"/>
    </row>
    <row r="5" spans="1:21" ht="67.5" customHeight="1">
      <c r="A5" s="18"/>
      <c r="B5" s="18"/>
      <c r="C5" s="18"/>
      <c r="D5" s="802" t="s">
        <v>303</v>
      </c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  <c r="P5" s="802"/>
      <c r="Q5" s="802"/>
      <c r="R5" s="802"/>
      <c r="S5" s="802"/>
    </row>
    <row r="6" spans="1:21" ht="18" customHeight="1">
      <c r="A6" s="18"/>
      <c r="B6" s="18"/>
      <c r="C6" s="18"/>
      <c r="D6" s="18"/>
      <c r="H6" s="62"/>
      <c r="I6" s="25"/>
      <c r="J6" s="24"/>
      <c r="K6" s="104" t="s">
        <v>170</v>
      </c>
    </row>
    <row r="7" spans="1:21" s="126" customFormat="1" ht="36.75" customHeight="1">
      <c r="A7" s="123" t="s">
        <v>55</v>
      </c>
      <c r="B7" s="124" t="s">
        <v>26</v>
      </c>
      <c r="C7" s="125">
        <v>0</v>
      </c>
      <c r="D7" s="813" t="s">
        <v>0</v>
      </c>
      <c r="E7" s="816" t="s">
        <v>277</v>
      </c>
      <c r="F7" s="797" t="s">
        <v>278</v>
      </c>
      <c r="G7" s="798"/>
      <c r="H7" s="798"/>
      <c r="I7" s="798"/>
      <c r="J7" s="798"/>
      <c r="K7" s="798"/>
      <c r="L7" s="799"/>
      <c r="M7" s="797" t="s">
        <v>278</v>
      </c>
      <c r="N7" s="798"/>
      <c r="O7" s="798"/>
      <c r="P7" s="798"/>
      <c r="Q7" s="798"/>
      <c r="R7" s="798"/>
      <c r="S7" s="799"/>
    </row>
    <row r="8" spans="1:21" s="126" customFormat="1" ht="27.75" customHeight="1">
      <c r="A8" s="123"/>
      <c r="B8" s="124"/>
      <c r="C8" s="125"/>
      <c r="D8" s="814"/>
      <c r="E8" s="817"/>
      <c r="F8" s="848" t="s">
        <v>280</v>
      </c>
      <c r="G8" s="849"/>
      <c r="H8" s="810" t="s">
        <v>279</v>
      </c>
      <c r="I8" s="798"/>
      <c r="J8" s="798"/>
      <c r="K8" s="799"/>
      <c r="L8" s="805" t="s">
        <v>274</v>
      </c>
      <c r="M8" s="848" t="s">
        <v>280</v>
      </c>
      <c r="N8" s="849"/>
      <c r="O8" s="810" t="s">
        <v>279</v>
      </c>
      <c r="P8" s="798"/>
      <c r="Q8" s="798"/>
      <c r="R8" s="799"/>
      <c r="S8" s="805" t="s">
        <v>274</v>
      </c>
    </row>
    <row r="9" spans="1:21" s="126" customFormat="1" ht="42" customHeight="1">
      <c r="A9" s="123"/>
      <c r="B9" s="124"/>
      <c r="C9" s="125"/>
      <c r="D9" s="814"/>
      <c r="E9" s="817"/>
      <c r="F9" s="850"/>
      <c r="G9" s="851"/>
      <c r="H9" s="808" t="s">
        <v>281</v>
      </c>
      <c r="I9" s="809"/>
      <c r="J9" s="808" t="s">
        <v>282</v>
      </c>
      <c r="K9" s="809"/>
      <c r="L9" s="806"/>
      <c r="M9" s="850"/>
      <c r="N9" s="851"/>
      <c r="O9" s="808" t="s">
        <v>281</v>
      </c>
      <c r="P9" s="809"/>
      <c r="Q9" s="808" t="s">
        <v>282</v>
      </c>
      <c r="R9" s="809"/>
      <c r="S9" s="806"/>
    </row>
    <row r="10" spans="1:21" s="126" customFormat="1" ht="21.75" customHeight="1">
      <c r="A10" s="123" t="s">
        <v>51</v>
      </c>
      <c r="B10" s="124" t="s">
        <v>26</v>
      </c>
      <c r="C10" s="125">
        <v>0</v>
      </c>
      <c r="D10" s="814"/>
      <c r="E10" s="817"/>
      <c r="F10" s="797" t="s">
        <v>304</v>
      </c>
      <c r="G10" s="798"/>
      <c r="H10" s="798"/>
      <c r="I10" s="798"/>
      <c r="J10" s="798"/>
      <c r="K10" s="799"/>
      <c r="L10" s="806"/>
      <c r="M10" s="797" t="s">
        <v>304</v>
      </c>
      <c r="N10" s="798"/>
      <c r="O10" s="798"/>
      <c r="P10" s="798"/>
      <c r="Q10" s="798"/>
      <c r="R10" s="799"/>
      <c r="S10" s="806"/>
    </row>
    <row r="11" spans="1:21" s="126" customFormat="1" ht="29.25" customHeight="1">
      <c r="A11" s="123" t="s">
        <v>57</v>
      </c>
      <c r="B11" s="124" t="s">
        <v>26</v>
      </c>
      <c r="C11" s="125">
        <v>0</v>
      </c>
      <c r="D11" s="815"/>
      <c r="E11" s="818"/>
      <c r="F11" s="349"/>
      <c r="G11" s="350"/>
      <c r="H11" s="350"/>
      <c r="I11" s="350"/>
      <c r="J11" s="350"/>
      <c r="K11" s="350"/>
      <c r="L11" s="807"/>
      <c r="M11" s="349"/>
      <c r="N11" s="350"/>
      <c r="O11" s="852" t="s">
        <v>305</v>
      </c>
      <c r="P11" s="853"/>
      <c r="Q11" s="350"/>
      <c r="R11" s="350"/>
      <c r="S11" s="807"/>
    </row>
    <row r="12" spans="1:21" s="126" customFormat="1" ht="12" customHeight="1">
      <c r="A12" s="337"/>
      <c r="B12" s="124"/>
      <c r="C12" s="125"/>
      <c r="D12" s="338">
        <v>1</v>
      </c>
      <c r="E12" s="399">
        <v>2</v>
      </c>
      <c r="F12" s="403">
        <v>3</v>
      </c>
      <c r="G12" s="339">
        <v>4</v>
      </c>
      <c r="H12" s="339">
        <v>5</v>
      </c>
      <c r="I12" s="339">
        <v>6</v>
      </c>
      <c r="J12" s="339">
        <v>7</v>
      </c>
      <c r="K12" s="339">
        <v>8</v>
      </c>
      <c r="L12" s="343">
        <v>9</v>
      </c>
      <c r="M12" s="346">
        <v>10</v>
      </c>
      <c r="N12" s="340">
        <v>11</v>
      </c>
      <c r="O12" s="340">
        <v>12</v>
      </c>
      <c r="P12" s="340">
        <v>13</v>
      </c>
      <c r="Q12" s="340">
        <v>14</v>
      </c>
      <c r="R12" s="340">
        <v>15</v>
      </c>
      <c r="S12" s="340">
        <v>16</v>
      </c>
    </row>
    <row r="13" spans="1:21" ht="43.5" customHeight="1">
      <c r="A13" s="126" t="s">
        <v>278</v>
      </c>
      <c r="B13" s="15" t="s">
        <v>26</v>
      </c>
      <c r="C13" s="61">
        <v>0</v>
      </c>
      <c r="D13" s="176" t="s">
        <v>173</v>
      </c>
      <c r="E13" s="400" t="s">
        <v>171</v>
      </c>
      <c r="F13" s="404" t="s">
        <v>26</v>
      </c>
      <c r="G13" s="180" t="s">
        <v>26</v>
      </c>
      <c r="H13" s="327"/>
      <c r="I13" s="180" t="s">
        <v>26</v>
      </c>
      <c r="J13" s="180" t="s">
        <v>26</v>
      </c>
      <c r="K13" s="180" t="s">
        <v>26</v>
      </c>
      <c r="L13" s="344"/>
      <c r="M13" s="347"/>
      <c r="N13" s="335"/>
      <c r="O13" s="336">
        <v>38410</v>
      </c>
      <c r="P13" s="336">
        <v>220000</v>
      </c>
      <c r="Q13" s="335"/>
      <c r="R13" s="335"/>
      <c r="S13" s="336">
        <v>258410</v>
      </c>
      <c r="U13" s="341" t="s">
        <v>280</v>
      </c>
    </row>
    <row r="14" spans="1:21" ht="23.25" hidden="1" customHeight="1">
      <c r="A14" s="27" t="s">
        <v>52</v>
      </c>
      <c r="B14" s="15" t="s">
        <v>26</v>
      </c>
      <c r="C14" s="61">
        <v>0</v>
      </c>
      <c r="D14" s="127" t="s">
        <v>60</v>
      </c>
      <c r="E14" s="401" t="s">
        <v>60</v>
      </c>
      <c r="F14" s="404"/>
      <c r="G14" s="180"/>
      <c r="H14" s="168"/>
      <c r="I14" s="180"/>
      <c r="J14" s="180"/>
      <c r="K14" s="180"/>
      <c r="L14" s="344"/>
      <c r="M14" s="347"/>
      <c r="N14" s="335"/>
      <c r="O14" s="335"/>
      <c r="P14" s="335"/>
      <c r="Q14" s="335"/>
      <c r="R14" s="335"/>
      <c r="S14" s="336"/>
    </row>
    <row r="15" spans="1:21" ht="23.25" hidden="1" customHeight="1">
      <c r="A15" s="26" t="s">
        <v>54</v>
      </c>
      <c r="B15" s="15" t="s">
        <v>26</v>
      </c>
      <c r="C15" s="61">
        <v>0</v>
      </c>
      <c r="D15" s="127" t="s">
        <v>60</v>
      </c>
      <c r="E15" s="401" t="s">
        <v>60</v>
      </c>
      <c r="F15" s="404"/>
      <c r="G15" s="180"/>
      <c r="H15" s="168"/>
      <c r="I15" s="180"/>
      <c r="J15" s="180"/>
      <c r="K15" s="180"/>
      <c r="L15" s="344"/>
      <c r="M15" s="347"/>
      <c r="N15" s="335"/>
      <c r="O15" s="335"/>
      <c r="P15" s="335"/>
      <c r="Q15" s="335"/>
      <c r="R15" s="335"/>
      <c r="S15" s="336"/>
    </row>
    <row r="16" spans="1:21" ht="23.25" hidden="1" customHeight="1">
      <c r="A16" s="26" t="s">
        <v>53</v>
      </c>
      <c r="B16" s="15" t="s">
        <v>26</v>
      </c>
      <c r="C16" s="61">
        <v>0</v>
      </c>
      <c r="D16" s="127" t="s">
        <v>60</v>
      </c>
      <c r="E16" s="401" t="s">
        <v>60</v>
      </c>
      <c r="F16" s="404"/>
      <c r="G16" s="180"/>
      <c r="H16" s="168"/>
      <c r="I16" s="180"/>
      <c r="J16" s="180"/>
      <c r="K16" s="180"/>
      <c r="L16" s="344"/>
      <c r="M16" s="347"/>
      <c r="N16" s="335"/>
      <c r="O16" s="335"/>
      <c r="P16" s="335"/>
      <c r="Q16" s="335"/>
      <c r="R16" s="335"/>
      <c r="S16" s="336"/>
    </row>
    <row r="17" spans="1:26" ht="23.25" hidden="1" customHeight="1">
      <c r="A17" s="28" t="s">
        <v>56</v>
      </c>
      <c r="B17" s="16" t="s">
        <v>26</v>
      </c>
      <c r="C17" s="61">
        <v>0</v>
      </c>
      <c r="D17" s="127" t="s">
        <v>60</v>
      </c>
      <c r="E17" s="401" t="s">
        <v>60</v>
      </c>
      <c r="F17" s="404"/>
      <c r="G17" s="180"/>
      <c r="H17" s="168"/>
      <c r="I17" s="180"/>
      <c r="J17" s="180"/>
      <c r="K17" s="180"/>
      <c r="L17" s="344"/>
      <c r="M17" s="347"/>
      <c r="N17" s="335"/>
      <c r="O17" s="335"/>
      <c r="P17" s="335"/>
      <c r="Q17" s="335"/>
      <c r="R17" s="335"/>
      <c r="S17" s="336"/>
    </row>
    <row r="18" spans="1:26" ht="23.25" hidden="1" customHeight="1">
      <c r="A18" s="28">
        <v>10</v>
      </c>
      <c r="B18" s="16" t="s">
        <v>26</v>
      </c>
      <c r="C18" s="61">
        <v>0</v>
      </c>
      <c r="D18" s="127" t="s">
        <v>60</v>
      </c>
      <c r="E18" s="401" t="s">
        <v>60</v>
      </c>
      <c r="F18" s="404"/>
      <c r="G18" s="180"/>
      <c r="H18" s="168"/>
      <c r="I18" s="180"/>
      <c r="J18" s="180"/>
      <c r="K18" s="180"/>
      <c r="L18" s="344"/>
      <c r="M18" s="347"/>
      <c r="N18" s="335"/>
      <c r="O18" s="335"/>
      <c r="P18" s="335"/>
      <c r="Q18" s="335"/>
      <c r="R18" s="335"/>
      <c r="S18" s="336"/>
    </row>
    <row r="19" spans="1:26" ht="23.25" hidden="1" customHeight="1">
      <c r="A19" s="28">
        <v>11</v>
      </c>
      <c r="B19" s="16" t="s">
        <v>26</v>
      </c>
      <c r="C19" s="61">
        <v>0</v>
      </c>
      <c r="D19" s="127" t="s">
        <v>60</v>
      </c>
      <c r="E19" s="401" t="s">
        <v>60</v>
      </c>
      <c r="F19" s="404"/>
      <c r="G19" s="180"/>
      <c r="H19" s="168"/>
      <c r="I19" s="180"/>
      <c r="J19" s="180"/>
      <c r="K19" s="180"/>
      <c r="L19" s="344"/>
      <c r="M19" s="347"/>
      <c r="N19" s="335"/>
      <c r="O19" s="335"/>
      <c r="P19" s="335"/>
      <c r="Q19" s="335"/>
      <c r="R19" s="335"/>
      <c r="S19" s="336"/>
    </row>
    <row r="20" spans="1:26" ht="23.25" hidden="1" customHeight="1">
      <c r="A20" s="28">
        <v>12</v>
      </c>
      <c r="B20" s="16" t="s">
        <v>26</v>
      </c>
      <c r="C20" s="61">
        <v>0</v>
      </c>
      <c r="D20" s="127" t="s">
        <v>60</v>
      </c>
      <c r="E20" s="401" t="s">
        <v>60</v>
      </c>
      <c r="F20" s="404"/>
      <c r="G20" s="180"/>
      <c r="H20" s="168"/>
      <c r="I20" s="180"/>
      <c r="J20" s="180"/>
      <c r="K20" s="180"/>
      <c r="L20" s="344"/>
      <c r="M20" s="347"/>
      <c r="N20" s="335"/>
      <c r="O20" s="335"/>
      <c r="P20" s="335"/>
      <c r="Q20" s="335"/>
      <c r="R20" s="335"/>
      <c r="S20" s="336"/>
    </row>
    <row r="21" spans="1:26" s="334" customFormat="1" ht="39.75" customHeight="1">
      <c r="A21" s="329">
        <v>13</v>
      </c>
      <c r="B21" s="330" t="s">
        <v>26</v>
      </c>
      <c r="C21" s="331">
        <v>0</v>
      </c>
      <c r="D21" s="328"/>
      <c r="E21" s="402" t="s">
        <v>283</v>
      </c>
      <c r="F21" s="405" t="s">
        <v>26</v>
      </c>
      <c r="G21" s="332" t="s">
        <v>26</v>
      </c>
      <c r="H21" s="333"/>
      <c r="I21" s="332" t="s">
        <v>26</v>
      </c>
      <c r="J21" s="332" t="s">
        <v>26</v>
      </c>
      <c r="K21" s="332" t="s">
        <v>26</v>
      </c>
      <c r="L21" s="345"/>
      <c r="M21" s="348"/>
      <c r="N21" s="336"/>
      <c r="O21" s="336">
        <v>38410</v>
      </c>
      <c r="P21" s="336">
        <v>220000</v>
      </c>
      <c r="Q21" s="336"/>
      <c r="R21" s="336"/>
      <c r="S21" s="336">
        <v>258410</v>
      </c>
    </row>
    <row r="22" spans="1:26" s="29" customFormat="1" ht="31.5" customHeight="1">
      <c r="A22" s="19"/>
      <c r="B22" s="21"/>
      <c r="C22" s="21"/>
      <c r="D22" s="20"/>
      <c r="E22" s="20"/>
      <c r="F22" s="20"/>
      <c r="G22" s="20"/>
      <c r="H22" s="23"/>
      <c r="I22" s="23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>
      <c r="A23" s="22"/>
      <c r="B23" s="30"/>
      <c r="C23" s="30"/>
    </row>
    <row r="24" spans="1:26" s="31" customFormat="1" ht="14.25">
      <c r="A24" s="32"/>
      <c r="B24" s="33"/>
      <c r="C24" s="33"/>
      <c r="D24" s="351" t="e">
        <f>#REF!</f>
        <v>#REF!</v>
      </c>
      <c r="E24" s="2"/>
      <c r="F24" s="20"/>
      <c r="G24" s="20"/>
      <c r="H24" s="23"/>
      <c r="I24" s="23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s="31" customFormat="1">
      <c r="A25" s="32"/>
      <c r="B25" s="33"/>
      <c r="C25" s="33"/>
      <c r="D25" s="20"/>
      <c r="E25" s="20"/>
      <c r="F25" s="20"/>
      <c r="G25" s="20"/>
      <c r="H25" s="23"/>
      <c r="I25" s="23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s="31" customFormat="1">
      <c r="A26" s="32"/>
      <c r="B26" s="33"/>
      <c r="C26" s="33"/>
      <c r="D26" s="20"/>
      <c r="E26" s="20"/>
      <c r="F26" s="20"/>
      <c r="G26" s="20"/>
      <c r="H26" s="23"/>
      <c r="I26" s="23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s="31" customFormat="1">
      <c r="A27" s="32"/>
      <c r="B27" s="33"/>
      <c r="C27" s="33"/>
      <c r="D27" s="20"/>
      <c r="E27" s="20"/>
      <c r="F27" s="20"/>
      <c r="G27" s="20"/>
      <c r="H27" s="23"/>
      <c r="I27" s="23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>
      <c r="A28" s="22"/>
      <c r="B28" s="30"/>
      <c r="C28" s="30"/>
    </row>
    <row r="29" spans="1:26">
      <c r="A29" s="22"/>
      <c r="B29" s="30"/>
      <c r="C29" s="30"/>
    </row>
    <row r="30" spans="1:26">
      <c r="A30" s="22"/>
      <c r="B30" s="30"/>
      <c r="C30" s="30"/>
    </row>
    <row r="31" spans="1:26">
      <c r="A31" s="22"/>
      <c r="B31" s="30"/>
      <c r="C31" s="30"/>
    </row>
    <row r="32" spans="1:26">
      <c r="A32" s="22"/>
      <c r="B32" s="30"/>
      <c r="C32" s="30"/>
    </row>
    <row r="33" spans="1:3">
      <c r="A33" s="22"/>
      <c r="B33" s="30"/>
      <c r="C33" s="30"/>
    </row>
    <row r="34" spans="1:3">
      <c r="A34" s="22"/>
      <c r="B34" s="30"/>
      <c r="C34" s="30"/>
    </row>
    <row r="35" spans="1:3">
      <c r="A35" s="22"/>
      <c r="B35" s="30"/>
      <c r="C35" s="30"/>
    </row>
    <row r="36" spans="1:3">
      <c r="A36" s="22"/>
      <c r="B36" s="30"/>
      <c r="C36" s="30"/>
    </row>
    <row r="37" spans="1:3">
      <c r="A37" s="22"/>
      <c r="B37" s="30"/>
      <c r="C37" s="30"/>
    </row>
    <row r="38" spans="1:3">
      <c r="A38" s="22"/>
      <c r="B38" s="30"/>
      <c r="C38" s="30"/>
    </row>
    <row r="39" spans="1:3">
      <c r="A39" s="22"/>
      <c r="B39" s="30"/>
      <c r="C39" s="30"/>
    </row>
    <row r="40" spans="1:3">
      <c r="A40" s="22"/>
      <c r="B40" s="30"/>
      <c r="C40" s="30"/>
    </row>
    <row r="41" spans="1:3">
      <c r="A41" s="22"/>
      <c r="B41" s="30"/>
      <c r="C41" s="30"/>
    </row>
    <row r="42" spans="1:3">
      <c r="A42" s="22"/>
      <c r="B42" s="30"/>
      <c r="C42" s="30"/>
    </row>
    <row r="43" spans="1:3">
      <c r="A43" s="22"/>
      <c r="B43" s="30"/>
      <c r="C43" s="30"/>
    </row>
    <row r="44" spans="1:3">
      <c r="A44" s="22"/>
      <c r="B44" s="30"/>
      <c r="C44" s="30"/>
    </row>
    <row r="45" spans="1:3">
      <c r="A45" s="22"/>
      <c r="B45" s="30"/>
      <c r="C45" s="30"/>
    </row>
    <row r="46" spans="1:3">
      <c r="A46" s="22"/>
      <c r="B46" s="30"/>
      <c r="C46" s="30"/>
    </row>
    <row r="47" spans="1:3">
      <c r="A47" s="22"/>
      <c r="B47" s="30"/>
      <c r="C47" s="30"/>
    </row>
    <row r="48" spans="1:3">
      <c r="A48" s="22"/>
      <c r="B48" s="30"/>
      <c r="C48" s="30"/>
    </row>
    <row r="49" spans="1:3">
      <c r="A49" s="22"/>
      <c r="B49" s="30"/>
      <c r="C49" s="30"/>
    </row>
    <row r="50" spans="1:3">
      <c r="A50" s="22"/>
      <c r="B50" s="30"/>
      <c r="C50" s="30"/>
    </row>
    <row r="51" spans="1:3" ht="44.25" customHeight="1">
      <c r="A51" s="22"/>
    </row>
    <row r="52" spans="1:3">
      <c r="A52" s="22"/>
    </row>
    <row r="53" spans="1:3">
      <c r="A53" s="22"/>
    </row>
    <row r="54" spans="1:3" ht="16.5" thickBot="1">
      <c r="C54" s="34"/>
    </row>
    <row r="64" spans="1:3" ht="45.75" customHeight="1"/>
  </sheetData>
  <mergeCells count="20">
    <mergeCell ref="M8:N9"/>
    <mergeCell ref="O8:R8"/>
    <mergeCell ref="S8:S11"/>
    <mergeCell ref="H9:I9"/>
    <mergeCell ref="J9:K9"/>
    <mergeCell ref="O9:P9"/>
    <mergeCell ref="Q9:R9"/>
    <mergeCell ref="F10:K10"/>
    <mergeCell ref="M10:R10"/>
    <mergeCell ref="O11:P11"/>
    <mergeCell ref="P1:S1"/>
    <mergeCell ref="P4:S4"/>
    <mergeCell ref="D5:S5"/>
    <mergeCell ref="D7:D11"/>
    <mergeCell ref="E7:E11"/>
    <mergeCell ref="F7:L7"/>
    <mergeCell ref="M7:S7"/>
    <mergeCell ref="F8:G9"/>
    <mergeCell ref="H8:K8"/>
    <mergeCell ref="L8:L11"/>
  </mergeCells>
  <printOptions horizontalCentered="1"/>
  <pageMargins left="0" right="0" top="0.39370078740157483" bottom="0" header="0" footer="0"/>
  <pageSetup paperSize="9" scale="85" fitToHeight="0" orientation="landscape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Q650"/>
  <sheetViews>
    <sheetView view="pageBreakPreview" topLeftCell="B1" zoomScale="70" zoomScaleNormal="100" zoomScaleSheetLayoutView="70" workbookViewId="0">
      <selection activeCell="G16" sqref="G16"/>
    </sheetView>
  </sheetViews>
  <sheetFormatPr defaultColWidth="9.1640625" defaultRowHeight="12.75"/>
  <cols>
    <col min="1" max="1" width="3.83203125" style="2" hidden="1" customWidth="1"/>
    <col min="2" max="2" width="15.1640625" style="2" customWidth="1"/>
    <col min="3" max="3" width="14" style="2" customWidth="1"/>
    <col min="4" max="4" width="16" style="2" customWidth="1"/>
    <col min="5" max="5" width="51.1640625" style="2" customWidth="1"/>
    <col min="6" max="6" width="65.1640625" style="2" customWidth="1"/>
    <col min="7" max="7" width="21.1640625" style="2" customWidth="1"/>
    <col min="8" max="8" width="16.33203125" style="2" customWidth="1"/>
    <col min="9" max="9" width="17" style="2" customWidth="1"/>
    <col min="10" max="10" width="18" style="2" customWidth="1"/>
    <col min="11" max="16384" width="9.1640625" style="54"/>
  </cols>
  <sheetData>
    <row r="1" spans="1:10" s="202" customFormat="1" ht="22.5" customHeight="1">
      <c r="A1" s="204"/>
      <c r="B1" s="203"/>
      <c r="C1" s="203"/>
      <c r="D1" s="203"/>
      <c r="E1" s="203"/>
      <c r="F1" s="203"/>
      <c r="G1" s="761" t="s">
        <v>247</v>
      </c>
      <c r="H1" s="761"/>
      <c r="I1" s="761"/>
      <c r="J1" s="761"/>
    </row>
    <row r="2" spans="1:10" ht="46.5" customHeight="1">
      <c r="G2" s="704" t="s">
        <v>248</v>
      </c>
      <c r="H2" s="704"/>
      <c r="I2" s="704"/>
      <c r="J2" s="704"/>
    </row>
    <row r="3" spans="1:10" ht="45.6" customHeight="1">
      <c r="B3" s="854" t="s">
        <v>249</v>
      </c>
      <c r="C3" s="841"/>
      <c r="D3" s="841"/>
      <c r="E3" s="841"/>
      <c r="F3" s="841"/>
      <c r="G3" s="841"/>
      <c r="H3" s="841"/>
      <c r="I3" s="841"/>
      <c r="J3" s="841"/>
    </row>
    <row r="4" spans="1:10" ht="18.75">
      <c r="B4" s="201"/>
      <c r="C4" s="200"/>
      <c r="D4" s="200"/>
      <c r="E4" s="200"/>
      <c r="F4" s="199"/>
      <c r="G4" s="199"/>
      <c r="H4" s="198"/>
      <c r="I4" s="199"/>
      <c r="J4" s="197" t="s">
        <v>170</v>
      </c>
    </row>
    <row r="5" spans="1:10" ht="107.25" customHeight="1">
      <c r="A5" s="196"/>
      <c r="B5" s="207" t="s">
        <v>118</v>
      </c>
      <c r="C5" s="207" t="s">
        <v>112</v>
      </c>
      <c r="D5" s="207" t="s">
        <v>58</v>
      </c>
      <c r="E5" s="143" t="s">
        <v>120</v>
      </c>
      <c r="F5" s="105" t="s">
        <v>119</v>
      </c>
      <c r="G5" s="105" t="s">
        <v>94</v>
      </c>
      <c r="H5" s="105" t="s">
        <v>95</v>
      </c>
      <c r="I5" s="105" t="s">
        <v>96</v>
      </c>
      <c r="J5" s="105" t="s">
        <v>97</v>
      </c>
    </row>
    <row r="6" spans="1:10" s="194" customFormat="1" ht="51.75" hidden="1" customHeight="1">
      <c r="A6" s="195"/>
      <c r="B6" s="184" t="s">
        <v>178</v>
      </c>
      <c r="C6" s="184"/>
      <c r="D6" s="184"/>
      <c r="E6" s="186" t="s">
        <v>177</v>
      </c>
      <c r="F6" s="181"/>
      <c r="G6" s="208">
        <v>189556</v>
      </c>
      <c r="H6" s="208"/>
      <c r="I6" s="208"/>
      <c r="J6" s="208">
        <v>189556</v>
      </c>
    </row>
    <row r="7" spans="1:10" ht="51.75" hidden="1" customHeight="1">
      <c r="B7" s="184" t="s">
        <v>46</v>
      </c>
      <c r="C7" s="184"/>
      <c r="D7" s="184"/>
      <c r="E7" s="186" t="s">
        <v>202</v>
      </c>
      <c r="F7" s="182"/>
      <c r="G7" s="209"/>
      <c r="H7" s="209"/>
      <c r="I7" s="209"/>
      <c r="J7" s="209"/>
    </row>
    <row r="8" spans="1:10" ht="51.75" hidden="1" customHeight="1">
      <c r="B8" s="193"/>
      <c r="C8" s="176" t="s">
        <v>79</v>
      </c>
      <c r="D8" s="176" t="s">
        <v>47</v>
      </c>
      <c r="E8" s="173" t="s">
        <v>179</v>
      </c>
      <c r="F8" s="183" t="s">
        <v>204</v>
      </c>
      <c r="G8" s="209">
        <v>20600</v>
      </c>
      <c r="H8" s="209"/>
      <c r="I8" s="209"/>
      <c r="J8" s="209">
        <f>G8</f>
        <v>20600</v>
      </c>
    </row>
    <row r="9" spans="1:10" ht="51.75" hidden="1" customHeight="1">
      <c r="B9" s="193"/>
      <c r="C9" s="176" t="s">
        <v>79</v>
      </c>
      <c r="D9" s="176" t="s">
        <v>47</v>
      </c>
      <c r="E9" s="173" t="s">
        <v>179</v>
      </c>
      <c r="F9" s="183" t="s">
        <v>205</v>
      </c>
      <c r="G9" s="209">
        <v>168956</v>
      </c>
      <c r="H9" s="209"/>
      <c r="I9" s="209"/>
      <c r="J9" s="209">
        <f>G9</f>
        <v>168956</v>
      </c>
    </row>
    <row r="10" spans="1:10" ht="18.75" hidden="1">
      <c r="B10" s="184" t="s">
        <v>206</v>
      </c>
      <c r="C10" s="176"/>
      <c r="D10" s="184"/>
      <c r="E10" s="185" t="s">
        <v>192</v>
      </c>
      <c r="F10" s="183"/>
      <c r="G10" s="208">
        <v>7700</v>
      </c>
      <c r="H10" s="208"/>
      <c r="I10" s="208"/>
      <c r="J10" s="208">
        <v>7700</v>
      </c>
    </row>
    <row r="11" spans="1:10" ht="57.75" hidden="1" customHeight="1">
      <c r="B11" s="105"/>
      <c r="C11" s="176" t="s">
        <v>207</v>
      </c>
      <c r="D11" s="176" t="s">
        <v>193</v>
      </c>
      <c r="E11" s="178" t="s">
        <v>194</v>
      </c>
      <c r="F11" s="183" t="s">
        <v>208</v>
      </c>
      <c r="G11" s="209">
        <v>7700</v>
      </c>
      <c r="H11" s="209"/>
      <c r="I11" s="209"/>
      <c r="J11" s="209">
        <v>7700</v>
      </c>
    </row>
    <row r="12" spans="1:10" ht="18.75" hidden="1">
      <c r="B12" s="213" t="str">
        <f>'[5]Дод-програми'!B11</f>
        <v>150000</v>
      </c>
      <c r="C12" s="191"/>
      <c r="D12" s="184"/>
      <c r="E12" s="214" t="str">
        <f>'[5]Дод-програми'!E11</f>
        <v>Будівництво</v>
      </c>
      <c r="F12" s="215"/>
      <c r="G12" s="208">
        <f>G13</f>
        <v>9450</v>
      </c>
      <c r="H12" s="208"/>
      <c r="I12" s="208"/>
      <c r="J12" s="208">
        <f>J13</f>
        <v>9450</v>
      </c>
    </row>
    <row r="13" spans="1:10" ht="45.75" hidden="1" customHeight="1">
      <c r="B13" s="176"/>
      <c r="C13" s="175" t="str">
        <f>'[5]Дод-програми'!C25</f>
        <v>150101</v>
      </c>
      <c r="D13" s="176" t="str">
        <f>'[5]Дод-програми'!D25</f>
        <v>0490</v>
      </c>
      <c r="E13" s="216" t="str">
        <f>'[5]Дод-програми'!E25</f>
        <v>Капітальні вкладення</v>
      </c>
      <c r="F13" s="217" t="s">
        <v>210</v>
      </c>
      <c r="G13" s="209">
        <v>9450</v>
      </c>
      <c r="H13" s="209"/>
      <c r="I13" s="209"/>
      <c r="J13" s="209">
        <v>9450</v>
      </c>
    </row>
    <row r="14" spans="1:10" ht="18.75" hidden="1">
      <c r="B14" s="184" t="str">
        <f>'[5]Дод-розподіл'!B14</f>
        <v>150000</v>
      </c>
      <c r="C14" s="191"/>
      <c r="D14" s="184"/>
      <c r="E14" s="214" t="str">
        <f>'[5]Дод-розподіл'!E14</f>
        <v>Будівництво</v>
      </c>
      <c r="F14" s="215"/>
      <c r="G14" s="208">
        <f>G15</f>
        <v>260255</v>
      </c>
      <c r="H14" s="208"/>
      <c r="I14" s="208"/>
      <c r="J14" s="208">
        <f>J15</f>
        <v>260255</v>
      </c>
    </row>
    <row r="15" spans="1:10" ht="174.75" hidden="1" customHeight="1">
      <c r="B15" s="191"/>
      <c r="C15" s="176" t="str">
        <f>'[5]Дод-розподіл'!C16</f>
        <v>150101</v>
      </c>
      <c r="D15" s="176" t="str">
        <f>'[5]Дод-розподіл'!D16</f>
        <v>0490</v>
      </c>
      <c r="E15" s="309" t="str">
        <f>'[5]Дод-розподіл'!E16</f>
        <v>Капітальні вкладення</v>
      </c>
      <c r="F15" s="183" t="s">
        <v>212</v>
      </c>
      <c r="G15" s="209">
        <v>260255</v>
      </c>
      <c r="H15" s="209"/>
      <c r="I15" s="209"/>
      <c r="J15" s="209">
        <v>260255</v>
      </c>
    </row>
    <row r="16" spans="1:10" ht="19.5" customHeight="1">
      <c r="B16" s="184" t="s">
        <v>239</v>
      </c>
      <c r="C16" s="191"/>
      <c r="D16" s="184"/>
      <c r="E16" s="186" t="s">
        <v>220</v>
      </c>
      <c r="F16" s="108"/>
      <c r="G16" s="240">
        <v>-54300</v>
      </c>
      <c r="H16" s="209" t="s">
        <v>26</v>
      </c>
      <c r="I16" s="209" t="s">
        <v>26</v>
      </c>
      <c r="J16" s="240">
        <v>-54300</v>
      </c>
    </row>
    <row r="17" spans="2:17" ht="65.25" customHeight="1">
      <c r="B17" s="191"/>
      <c r="C17" s="176" t="s">
        <v>240</v>
      </c>
      <c r="D17" s="176" t="s">
        <v>188</v>
      </c>
      <c r="E17" s="173" t="s">
        <v>241</v>
      </c>
      <c r="F17" s="310" t="s">
        <v>250</v>
      </c>
      <c r="G17" s="247">
        <v>-54300</v>
      </c>
      <c r="H17" s="209" t="s">
        <v>26</v>
      </c>
      <c r="I17" s="209" t="s">
        <v>26</v>
      </c>
      <c r="J17" s="247">
        <v>-54300</v>
      </c>
    </row>
    <row r="18" spans="2:17" ht="18.75" hidden="1">
      <c r="B18" s="184"/>
      <c r="C18" s="176" t="s">
        <v>242</v>
      </c>
      <c r="D18" s="176" t="s">
        <v>188</v>
      </c>
      <c r="E18" s="173" t="s">
        <v>184</v>
      </c>
      <c r="F18" s="111"/>
      <c r="G18" s="247">
        <v>20000</v>
      </c>
      <c r="H18" s="209"/>
      <c r="I18" s="209"/>
      <c r="J18" s="247">
        <v>20000</v>
      </c>
    </row>
    <row r="19" spans="2:17" ht="18.75" hidden="1">
      <c r="B19" s="191">
        <v>4000</v>
      </c>
      <c r="C19" s="175"/>
      <c r="D19" s="176"/>
      <c r="E19" s="304" t="s">
        <v>192</v>
      </c>
      <c r="F19" s="115"/>
      <c r="G19" s="240">
        <v>51200</v>
      </c>
      <c r="H19" s="210"/>
      <c r="I19" s="210"/>
      <c r="J19" s="240">
        <v>51200</v>
      </c>
    </row>
    <row r="20" spans="2:17" ht="37.5" hidden="1">
      <c r="B20" s="175"/>
      <c r="C20" s="175">
        <v>4090</v>
      </c>
      <c r="D20" s="176" t="s">
        <v>193</v>
      </c>
      <c r="E20" s="173" t="s">
        <v>194</v>
      </c>
      <c r="F20" s="111"/>
      <c r="G20" s="247">
        <v>51200</v>
      </c>
      <c r="H20" s="209"/>
      <c r="I20" s="209"/>
      <c r="J20" s="247">
        <v>51200</v>
      </c>
    </row>
    <row r="21" spans="2:17" ht="18.75">
      <c r="B21" s="184" t="s">
        <v>243</v>
      </c>
      <c r="C21" s="191"/>
      <c r="D21" s="184"/>
      <c r="E21" s="186" t="s">
        <v>244</v>
      </c>
      <c r="F21" s="111"/>
      <c r="G21" s="240">
        <v>54300</v>
      </c>
      <c r="H21" s="208" t="s">
        <v>26</v>
      </c>
      <c r="I21" s="208" t="s">
        <v>26</v>
      </c>
      <c r="J21" s="240">
        <v>54300</v>
      </c>
    </row>
    <row r="22" spans="2:17" ht="60.75" customHeight="1">
      <c r="B22" s="191"/>
      <c r="C22" s="176" t="s">
        <v>245</v>
      </c>
      <c r="D22" s="176" t="s">
        <v>110</v>
      </c>
      <c r="E22" s="173" t="s">
        <v>107</v>
      </c>
      <c r="F22" s="311" t="s">
        <v>251</v>
      </c>
      <c r="G22" s="247">
        <v>54300</v>
      </c>
      <c r="H22" s="209" t="s">
        <v>26</v>
      </c>
      <c r="I22" s="209" t="s">
        <v>26</v>
      </c>
      <c r="J22" s="247">
        <v>54300</v>
      </c>
    </row>
    <row r="23" spans="2:17" ht="18.75" hidden="1">
      <c r="B23" s="191">
        <v>8000</v>
      </c>
      <c r="C23" s="175"/>
      <c r="D23" s="176"/>
      <c r="E23" s="304" t="s">
        <v>189</v>
      </c>
      <c r="F23" s="116"/>
      <c r="G23" s="211"/>
      <c r="H23" s="211"/>
      <c r="I23" s="211"/>
      <c r="J23" s="211"/>
    </row>
    <row r="24" spans="2:17" ht="18.75" hidden="1">
      <c r="B24" s="175"/>
      <c r="C24" s="175">
        <v>8800</v>
      </c>
      <c r="D24" s="176" t="s">
        <v>187</v>
      </c>
      <c r="E24" s="306" t="s">
        <v>182</v>
      </c>
      <c r="F24" s="111"/>
      <c r="G24" s="209"/>
      <c r="H24" s="209"/>
      <c r="I24" s="209"/>
      <c r="J24" s="209"/>
    </row>
    <row r="25" spans="2:17" ht="18.75" hidden="1">
      <c r="B25" s="184"/>
      <c r="C25" s="176" t="s">
        <v>246</v>
      </c>
      <c r="D25" s="176" t="s">
        <v>216</v>
      </c>
      <c r="E25" s="306" t="s">
        <v>217</v>
      </c>
      <c r="F25" s="111"/>
      <c r="G25" s="209"/>
      <c r="H25" s="209"/>
      <c r="I25" s="209"/>
      <c r="J25" s="209"/>
    </row>
    <row r="26" spans="2:17" ht="15.75" hidden="1">
      <c r="B26" s="105" t="s">
        <v>60</v>
      </c>
      <c r="C26" s="105" t="s">
        <v>60</v>
      </c>
      <c r="D26" s="120"/>
      <c r="E26" s="106" t="s">
        <v>60</v>
      </c>
      <c r="F26" s="111"/>
      <c r="G26" s="209"/>
      <c r="H26" s="209"/>
      <c r="I26" s="209"/>
      <c r="J26" s="209"/>
    </row>
    <row r="27" spans="2:17" ht="15.75" hidden="1">
      <c r="B27" s="105" t="s">
        <v>60</v>
      </c>
      <c r="C27" s="105" t="s">
        <v>60</v>
      </c>
      <c r="D27" s="120"/>
      <c r="E27" s="106" t="s">
        <v>60</v>
      </c>
      <c r="F27" s="111"/>
      <c r="G27" s="209"/>
      <c r="H27" s="209"/>
      <c r="I27" s="209"/>
      <c r="J27" s="209"/>
    </row>
    <row r="28" spans="2:17" ht="15.75" hidden="1">
      <c r="B28" s="105" t="s">
        <v>60</v>
      </c>
      <c r="C28" s="105" t="s">
        <v>60</v>
      </c>
      <c r="D28" s="120"/>
      <c r="E28" s="106" t="s">
        <v>60</v>
      </c>
      <c r="F28" s="111"/>
      <c r="G28" s="209"/>
      <c r="H28" s="209"/>
      <c r="I28" s="209"/>
      <c r="J28" s="209"/>
    </row>
    <row r="29" spans="2:17" ht="33.75" customHeight="1">
      <c r="B29" s="109"/>
      <c r="C29" s="109"/>
      <c r="D29" s="121"/>
      <c r="E29" s="106" t="s">
        <v>83</v>
      </c>
      <c r="F29" s="116"/>
      <c r="G29" s="212" t="s">
        <v>26</v>
      </c>
      <c r="H29" s="212" t="s">
        <v>26</v>
      </c>
      <c r="I29" s="212" t="s">
        <v>26</v>
      </c>
      <c r="J29" s="212" t="s">
        <v>26</v>
      </c>
    </row>
    <row r="31" spans="2:17" ht="42.75" customHeight="1">
      <c r="B31" s="831" t="s">
        <v>209</v>
      </c>
      <c r="C31" s="831"/>
      <c r="D31" s="831"/>
      <c r="E31" s="831"/>
      <c r="F31" s="831"/>
      <c r="G31" s="831"/>
      <c r="H31" s="831"/>
      <c r="I31" s="831"/>
      <c r="J31" s="831"/>
    </row>
    <row r="32" spans="2:17" ht="20.25" customHeight="1">
      <c r="B32" s="819" t="s">
        <v>198</v>
      </c>
      <c r="C32" s="819"/>
      <c r="D32" s="819"/>
      <c r="E32" s="819"/>
      <c r="F32" s="819"/>
      <c r="G32" s="819"/>
      <c r="H32" s="819"/>
      <c r="I32" s="819"/>
      <c r="J32" s="819"/>
      <c r="K32" s="819"/>
      <c r="L32" s="819"/>
      <c r="M32" s="819"/>
      <c r="N32" s="819"/>
      <c r="O32" s="819"/>
      <c r="P32" s="819"/>
      <c r="Q32" s="819"/>
    </row>
    <row r="33" spans="2:17" ht="19.5" customHeight="1">
      <c r="B33" s="819" t="s">
        <v>197</v>
      </c>
      <c r="C33" s="819"/>
      <c r="D33" s="819"/>
      <c r="E33" s="819"/>
      <c r="F33" s="819"/>
      <c r="G33" s="819"/>
      <c r="H33" s="819"/>
      <c r="I33" s="819"/>
      <c r="J33" s="819"/>
      <c r="K33" s="819"/>
      <c r="L33" s="819"/>
      <c r="M33" s="819"/>
      <c r="N33" s="819"/>
      <c r="O33" s="819"/>
      <c r="P33" s="819"/>
      <c r="Q33" s="819"/>
    </row>
    <row r="35" spans="2:17">
      <c r="B35" s="307" t="str">
        <f>'[6]1-доходи'!A82</f>
        <v>Секретар Волинської сільської ради   ___________________   В.М.Круглова</v>
      </c>
    </row>
    <row r="37" spans="2:17" hidden="1"/>
    <row r="38" spans="2:17" hidden="1"/>
    <row r="39" spans="2:17" hidden="1"/>
    <row r="40" spans="2:17" hidden="1"/>
    <row r="42" spans="2:17" hidden="1"/>
    <row r="43" spans="2:17" hidden="1"/>
    <row r="44" spans="2:17" hidden="1"/>
    <row r="45" spans="2:17" hidden="1"/>
    <row r="46" spans="2:17" hidden="1"/>
    <row r="47" spans="2:17" hidden="1"/>
    <row r="48" spans="2:1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</sheetData>
  <mergeCells count="6">
    <mergeCell ref="G1:J1"/>
    <mergeCell ref="G2:J2"/>
    <mergeCell ref="B3:J3"/>
    <mergeCell ref="B31:J31"/>
    <mergeCell ref="B32:Q32"/>
    <mergeCell ref="B33:Q33"/>
  </mergeCells>
  <printOptions horizontalCentered="1"/>
  <pageMargins left="0.19685039370078741" right="0" top="0.9055118110236221" bottom="0.31496062992125984" header="0" footer="0"/>
  <pageSetup paperSize="9" scale="65" orientation="landscape" horizontalDpi="4294967292" r:id="rId1"/>
  <headerFooter alignWithMargins="0">
    <oddFooter>&amp;R&amp;P</oddFooter>
  </headerFooter>
  <rowBreaks count="1" manualBreakCount="1">
    <brk id="41" min="1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Q649"/>
  <sheetViews>
    <sheetView view="pageBreakPreview" topLeftCell="B1" zoomScale="60" zoomScaleNormal="40" zoomScalePageLayoutView="10" workbookViewId="0">
      <selection activeCell="F13" sqref="F13"/>
    </sheetView>
  </sheetViews>
  <sheetFormatPr defaultColWidth="9.1640625" defaultRowHeight="12.75"/>
  <cols>
    <col min="1" max="1" width="3.83203125" style="2" hidden="1" customWidth="1"/>
    <col min="2" max="2" width="15.1640625" style="2" customWidth="1"/>
    <col min="3" max="3" width="14" style="2" customWidth="1"/>
    <col min="4" max="4" width="16" style="2" customWidth="1"/>
    <col min="5" max="5" width="57" style="2" customWidth="1"/>
    <col min="6" max="6" width="51" style="2" customWidth="1"/>
    <col min="7" max="7" width="21.1640625" style="2" customWidth="1"/>
    <col min="8" max="8" width="19.33203125" style="2" customWidth="1"/>
    <col min="9" max="9" width="18.5" style="2" customWidth="1"/>
    <col min="10" max="10" width="21.1640625" style="2" customWidth="1"/>
    <col min="11" max="16384" width="9.1640625" style="54"/>
  </cols>
  <sheetData>
    <row r="1" spans="1:10" s="202" customFormat="1" ht="40.5" customHeight="1">
      <c r="A1" s="204"/>
      <c r="B1" s="203"/>
      <c r="C1" s="203"/>
      <c r="D1" s="203"/>
      <c r="E1" s="203"/>
      <c r="F1" s="203"/>
      <c r="G1" s="761" t="s">
        <v>231</v>
      </c>
      <c r="H1" s="761"/>
      <c r="I1" s="761"/>
      <c r="J1" s="761"/>
    </row>
    <row r="2" spans="1:10" ht="46.5" customHeight="1">
      <c r="G2" s="763" t="str">
        <f>'Дод 7-12-програми'!G2:I2</f>
        <v>до Рішення сесії Тавричанської сільської ради
від ____.12.2020р. №____</v>
      </c>
      <c r="H2" s="763"/>
      <c r="I2" s="763"/>
      <c r="J2" s="763"/>
    </row>
    <row r="3" spans="1:10" ht="45.6" customHeight="1">
      <c r="B3" s="854" t="s">
        <v>203</v>
      </c>
      <c r="C3" s="841"/>
      <c r="D3" s="841"/>
      <c r="E3" s="841"/>
      <c r="F3" s="841"/>
      <c r="G3" s="841"/>
      <c r="H3" s="841"/>
      <c r="I3" s="841"/>
      <c r="J3" s="841"/>
    </row>
    <row r="4" spans="1:10" ht="18.75">
      <c r="B4" s="201"/>
      <c r="C4" s="200"/>
      <c r="D4" s="200"/>
      <c r="E4" s="200"/>
      <c r="F4" s="199"/>
      <c r="G4" s="199"/>
      <c r="H4" s="198"/>
      <c r="I4" s="199"/>
      <c r="J4" s="197" t="s">
        <v>170</v>
      </c>
    </row>
    <row r="5" spans="1:10" ht="107.25" customHeight="1">
      <c r="A5" s="196"/>
      <c r="B5" s="207" t="s">
        <v>118</v>
      </c>
      <c r="C5" s="207" t="s">
        <v>112</v>
      </c>
      <c r="D5" s="207" t="s">
        <v>58</v>
      </c>
      <c r="E5" s="143" t="s">
        <v>120</v>
      </c>
      <c r="F5" s="105" t="s">
        <v>119</v>
      </c>
      <c r="G5" s="105" t="s">
        <v>94</v>
      </c>
      <c r="H5" s="105" t="s">
        <v>95</v>
      </c>
      <c r="I5" s="105" t="s">
        <v>96</v>
      </c>
      <c r="J5" s="105" t="s">
        <v>97</v>
      </c>
    </row>
    <row r="6" spans="1:10" s="194" customFormat="1" ht="51.75" hidden="1" customHeight="1">
      <c r="A6" s="195"/>
      <c r="B6" s="184" t="s">
        <v>178</v>
      </c>
      <c r="C6" s="184"/>
      <c r="D6" s="184"/>
      <c r="E6" s="186" t="s">
        <v>177</v>
      </c>
      <c r="F6" s="181"/>
      <c r="G6" s="208">
        <v>189556</v>
      </c>
      <c r="H6" s="208"/>
      <c r="I6" s="208"/>
      <c r="J6" s="208">
        <v>189556</v>
      </c>
    </row>
    <row r="7" spans="1:10" ht="51.75" hidden="1" customHeight="1">
      <c r="B7" s="184" t="s">
        <v>46</v>
      </c>
      <c r="C7" s="184"/>
      <c r="D7" s="184"/>
      <c r="E7" s="186" t="s">
        <v>202</v>
      </c>
      <c r="F7" s="182"/>
      <c r="G7" s="209"/>
      <c r="H7" s="209"/>
      <c r="I7" s="209"/>
      <c r="J7" s="209"/>
    </row>
    <row r="8" spans="1:10" ht="51.75" hidden="1" customHeight="1">
      <c r="B8" s="193"/>
      <c r="C8" s="176" t="s">
        <v>79</v>
      </c>
      <c r="D8" s="176" t="s">
        <v>47</v>
      </c>
      <c r="E8" s="173" t="s">
        <v>179</v>
      </c>
      <c r="F8" s="183" t="s">
        <v>204</v>
      </c>
      <c r="G8" s="209">
        <v>20600</v>
      </c>
      <c r="H8" s="209"/>
      <c r="I8" s="209"/>
      <c r="J8" s="209">
        <f>G8</f>
        <v>20600</v>
      </c>
    </row>
    <row r="9" spans="1:10" ht="51.75" hidden="1" customHeight="1">
      <c r="B9" s="193"/>
      <c r="C9" s="176" t="s">
        <v>79</v>
      </c>
      <c r="D9" s="176" t="s">
        <v>47</v>
      </c>
      <c r="E9" s="173" t="s">
        <v>179</v>
      </c>
      <c r="F9" s="183" t="s">
        <v>205</v>
      </c>
      <c r="G9" s="209">
        <v>168956</v>
      </c>
      <c r="H9" s="209"/>
      <c r="I9" s="209"/>
      <c r="J9" s="209">
        <f>G9</f>
        <v>168956</v>
      </c>
    </row>
    <row r="10" spans="1:10" ht="18.75" hidden="1">
      <c r="B10" s="184" t="s">
        <v>206</v>
      </c>
      <c r="C10" s="176"/>
      <c r="D10" s="184"/>
      <c r="E10" s="185" t="s">
        <v>192</v>
      </c>
      <c r="F10" s="183"/>
      <c r="G10" s="208">
        <v>7700</v>
      </c>
      <c r="H10" s="208"/>
      <c r="I10" s="208"/>
      <c r="J10" s="208">
        <v>7700</v>
      </c>
    </row>
    <row r="11" spans="1:10" ht="57.75" hidden="1" customHeight="1">
      <c r="B11" s="105"/>
      <c r="C11" s="176" t="s">
        <v>207</v>
      </c>
      <c r="D11" s="176" t="s">
        <v>193</v>
      </c>
      <c r="E11" s="178" t="s">
        <v>194</v>
      </c>
      <c r="F11" s="183" t="s">
        <v>208</v>
      </c>
      <c r="G11" s="209">
        <v>7700</v>
      </c>
      <c r="H11" s="209"/>
      <c r="I11" s="209"/>
      <c r="J11" s="209">
        <v>7700</v>
      </c>
    </row>
    <row r="12" spans="1:10" ht="19.5" customHeight="1">
      <c r="B12" s="213" t="str">
        <f>'Дод 7-12-програми'!B16</f>
        <v>2150</v>
      </c>
      <c r="C12" s="191"/>
      <c r="D12" s="184"/>
      <c r="E12" s="214" t="str">
        <f>'Дод 7-12-програми'!E16</f>
        <v>Інші програми, заклади та заходи у сфері охорони здоров’я</v>
      </c>
      <c r="F12" s="215"/>
      <c r="G12" s="208">
        <v>15069</v>
      </c>
      <c r="H12" s="208"/>
      <c r="I12" s="208"/>
      <c r="J12" s="208">
        <v>15069</v>
      </c>
    </row>
    <row r="13" spans="1:10" ht="112.5">
      <c r="B13" s="213"/>
      <c r="C13" s="175">
        <v>100202</v>
      </c>
      <c r="D13" s="176" t="s">
        <v>188</v>
      </c>
      <c r="E13" s="192" t="s">
        <v>195</v>
      </c>
      <c r="F13" s="302" t="s">
        <v>233</v>
      </c>
      <c r="G13" s="209">
        <v>15069</v>
      </c>
      <c r="H13" s="209"/>
      <c r="I13" s="209"/>
      <c r="J13" s="209">
        <v>15069</v>
      </c>
    </row>
    <row r="14" spans="1:10" ht="45.75" hidden="1" customHeight="1">
      <c r="B14" s="176"/>
      <c r="C14" s="175" t="e">
        <f>'Дод 7-12-програми'!#REF!</f>
        <v>#REF!</v>
      </c>
      <c r="D14" s="176" t="e">
        <f>'Дод 7-12-програми'!#REF!</f>
        <v>#REF!</v>
      </c>
      <c r="E14" s="216" t="e">
        <f>'Дод 7-12-програми'!#REF!</f>
        <v>#REF!</v>
      </c>
      <c r="F14" s="217" t="s">
        <v>210</v>
      </c>
      <c r="G14" s="209">
        <v>9450</v>
      </c>
      <c r="H14" s="209"/>
      <c r="I14" s="209"/>
      <c r="J14" s="209">
        <v>9450</v>
      </c>
    </row>
    <row r="15" spans="1:10" ht="18.75" hidden="1">
      <c r="B15" s="213">
        <v>100000</v>
      </c>
      <c r="C15" s="191"/>
      <c r="D15" s="184"/>
      <c r="E15" s="214" t="s">
        <v>186</v>
      </c>
      <c r="F15" s="215"/>
      <c r="G15" s="208">
        <f>G16</f>
        <v>260255</v>
      </c>
      <c r="H15" s="208"/>
      <c r="I15" s="208"/>
      <c r="J15" s="208">
        <f>J16</f>
        <v>260255</v>
      </c>
    </row>
    <row r="16" spans="1:10" ht="174.75" hidden="1" customHeight="1">
      <c r="B16" s="191"/>
      <c r="C16" s="176" t="s">
        <v>183</v>
      </c>
      <c r="D16" s="176" t="s">
        <v>188</v>
      </c>
      <c r="E16" s="173" t="s">
        <v>184</v>
      </c>
      <c r="F16" s="183" t="s">
        <v>212</v>
      </c>
      <c r="G16" s="209">
        <v>260255</v>
      </c>
      <c r="H16" s="209"/>
      <c r="I16" s="209"/>
      <c r="J16" s="209">
        <v>260255</v>
      </c>
    </row>
    <row r="17" spans="2:17" ht="18.75">
      <c r="B17" s="184" t="s">
        <v>206</v>
      </c>
      <c r="C17" s="176"/>
      <c r="D17" s="184"/>
      <c r="E17" s="185" t="s">
        <v>192</v>
      </c>
      <c r="F17" s="183"/>
      <c r="G17" s="208">
        <v>9765</v>
      </c>
      <c r="H17" s="208"/>
      <c r="I17" s="208"/>
      <c r="J17" s="208">
        <v>9765</v>
      </c>
    </row>
    <row r="18" spans="2:17" ht="57.75" customHeight="1">
      <c r="B18" s="105"/>
      <c r="C18" s="176" t="s">
        <v>207</v>
      </c>
      <c r="D18" s="176" t="s">
        <v>193</v>
      </c>
      <c r="E18" s="178" t="s">
        <v>194</v>
      </c>
      <c r="F18" s="183" t="s">
        <v>232</v>
      </c>
      <c r="G18" s="209">
        <v>9765</v>
      </c>
      <c r="H18" s="209"/>
      <c r="I18" s="209"/>
      <c r="J18" s="209">
        <v>9765</v>
      </c>
    </row>
    <row r="19" spans="2:17" ht="15.75" hidden="1">
      <c r="B19" s="105" t="s">
        <v>60</v>
      </c>
      <c r="C19" s="105" t="s">
        <v>60</v>
      </c>
      <c r="D19" s="120"/>
      <c r="E19" s="112" t="s">
        <v>60</v>
      </c>
      <c r="F19" s="111"/>
      <c r="G19" s="209"/>
      <c r="H19" s="209"/>
      <c r="I19" s="209"/>
      <c r="J19" s="209"/>
    </row>
    <row r="20" spans="2:17" ht="28.5" hidden="1">
      <c r="B20" s="105">
        <v>1500000</v>
      </c>
      <c r="C20" s="105"/>
      <c r="D20" s="120"/>
      <c r="E20" s="106" t="s">
        <v>200</v>
      </c>
      <c r="F20" s="115"/>
      <c r="G20" s="210"/>
      <c r="H20" s="210"/>
      <c r="I20" s="210"/>
      <c r="J20" s="210"/>
    </row>
    <row r="21" spans="2:17" ht="28.5" hidden="1">
      <c r="B21" s="105">
        <v>1510000</v>
      </c>
      <c r="C21" s="105"/>
      <c r="D21" s="120"/>
      <c r="E21" s="106" t="s">
        <v>199</v>
      </c>
      <c r="F21" s="111"/>
      <c r="G21" s="209"/>
      <c r="H21" s="209"/>
      <c r="I21" s="209"/>
      <c r="J21" s="209"/>
    </row>
    <row r="22" spans="2:17" ht="15.75" hidden="1">
      <c r="B22" s="105" t="s">
        <v>90</v>
      </c>
      <c r="C22" s="109"/>
      <c r="D22" s="121"/>
      <c r="E22" s="113" t="s">
        <v>87</v>
      </c>
      <c r="F22" s="116"/>
      <c r="G22" s="211"/>
      <c r="H22" s="211"/>
      <c r="I22" s="211"/>
      <c r="J22" s="211"/>
    </row>
    <row r="23" spans="2:17" ht="15.75" hidden="1">
      <c r="B23" s="105" t="s">
        <v>91</v>
      </c>
      <c r="C23" s="109"/>
      <c r="D23" s="121"/>
      <c r="E23" s="114" t="s">
        <v>88</v>
      </c>
      <c r="F23" s="111"/>
      <c r="G23" s="209"/>
      <c r="H23" s="209"/>
      <c r="I23" s="209"/>
      <c r="J23" s="209"/>
    </row>
    <row r="24" spans="2:17" ht="15.75" hidden="1">
      <c r="B24" s="105" t="s">
        <v>92</v>
      </c>
      <c r="C24" s="109"/>
      <c r="D24" s="121"/>
      <c r="E24" s="114" t="s">
        <v>89</v>
      </c>
      <c r="F24" s="111"/>
      <c r="G24" s="209"/>
      <c r="H24" s="209"/>
      <c r="I24" s="209"/>
      <c r="J24" s="209"/>
    </row>
    <row r="25" spans="2:17" ht="19.5" hidden="1" customHeight="1">
      <c r="B25" s="174">
        <v>250000</v>
      </c>
      <c r="C25" s="175"/>
      <c r="D25" s="176"/>
      <c r="E25" s="185" t="s">
        <v>230</v>
      </c>
      <c r="F25" s="111"/>
      <c r="G25" s="208">
        <v>75000</v>
      </c>
      <c r="H25" s="208"/>
      <c r="I25" s="208"/>
      <c r="J25" s="208">
        <v>75000</v>
      </c>
    </row>
    <row r="26" spans="2:17" ht="18.75" hidden="1">
      <c r="B26" s="174"/>
      <c r="C26" s="175"/>
      <c r="D26" s="176"/>
      <c r="E26" s="185"/>
      <c r="F26" s="111"/>
      <c r="G26" s="209"/>
      <c r="H26" s="209"/>
      <c r="I26" s="209"/>
      <c r="J26" s="209"/>
    </row>
    <row r="27" spans="2:17" ht="18.75" hidden="1">
      <c r="B27" s="174"/>
      <c r="C27" s="175">
        <v>250404</v>
      </c>
      <c r="D27" s="176" t="s">
        <v>216</v>
      </c>
      <c r="E27" s="173" t="s">
        <v>217</v>
      </c>
      <c r="F27" s="111"/>
      <c r="G27" s="209">
        <v>75000</v>
      </c>
      <c r="H27" s="209"/>
      <c r="I27" s="209"/>
      <c r="J27" s="209">
        <v>75000</v>
      </c>
    </row>
    <row r="28" spans="2:17" ht="33.75" customHeight="1">
      <c r="B28" s="109"/>
      <c r="C28" s="109"/>
      <c r="D28" s="121"/>
      <c r="E28" s="186" t="s">
        <v>83</v>
      </c>
      <c r="F28" s="116"/>
      <c r="G28" s="212">
        <v>24834</v>
      </c>
      <c r="H28" s="212"/>
      <c r="I28" s="212"/>
      <c r="J28" s="212">
        <v>24834</v>
      </c>
    </row>
    <row r="29" spans="2:17" hidden="1"/>
    <row r="30" spans="2:17" ht="35.25" customHeight="1">
      <c r="B30" s="831" t="s">
        <v>209</v>
      </c>
      <c r="C30" s="831"/>
      <c r="D30" s="831"/>
      <c r="E30" s="831"/>
      <c r="F30" s="831"/>
      <c r="G30" s="831"/>
      <c r="H30" s="831"/>
      <c r="I30" s="831"/>
      <c r="J30" s="831"/>
    </row>
    <row r="31" spans="2:17" ht="20.25" customHeight="1">
      <c r="B31" s="819" t="s">
        <v>198</v>
      </c>
      <c r="C31" s="819"/>
      <c r="D31" s="819"/>
      <c r="E31" s="819"/>
      <c r="F31" s="819"/>
      <c r="G31" s="819"/>
      <c r="H31" s="819"/>
      <c r="I31" s="819"/>
      <c r="J31" s="819"/>
      <c r="K31" s="819"/>
      <c r="L31" s="819"/>
      <c r="M31" s="819"/>
      <c r="N31" s="819"/>
      <c r="O31" s="819"/>
      <c r="P31" s="819"/>
      <c r="Q31" s="819"/>
    </row>
    <row r="32" spans="2:17" ht="19.5" customHeight="1">
      <c r="B32" s="819" t="s">
        <v>197</v>
      </c>
      <c r="C32" s="819"/>
      <c r="D32" s="819"/>
      <c r="E32" s="819"/>
      <c r="F32" s="819"/>
      <c r="G32" s="819"/>
      <c r="H32" s="819"/>
      <c r="I32" s="819"/>
      <c r="J32" s="819"/>
      <c r="K32" s="819"/>
      <c r="L32" s="819"/>
      <c r="M32" s="819"/>
      <c r="N32" s="819"/>
      <c r="O32" s="819"/>
      <c r="P32" s="819"/>
      <c r="Q32" s="819"/>
    </row>
    <row r="34" spans="1:10" s="206" customFormat="1" ht="18.75">
      <c r="A34" s="205"/>
      <c r="B34" s="290" t="str">
        <f>'[2]1-доходи'!A82</f>
        <v>Секретар Волинської сільської ради   ___________________   В.М.Круглова</v>
      </c>
      <c r="C34" s="205"/>
      <c r="D34" s="205"/>
      <c r="E34" s="205"/>
      <c r="F34" s="205"/>
      <c r="G34" s="205"/>
      <c r="H34" s="205"/>
      <c r="I34" s="205"/>
      <c r="J34" s="205"/>
    </row>
    <row r="35" spans="1:10" hidden="1"/>
    <row r="36" spans="1:10" hidden="1"/>
    <row r="37" spans="1:10" hidden="1"/>
    <row r="38" spans="1:10" hidden="1"/>
    <row r="39" spans="1:10" hidden="1"/>
    <row r="40" spans="1:10" hidden="1"/>
    <row r="41" spans="1:10" hidden="1"/>
    <row r="42" spans="1:10" hidden="1"/>
    <row r="43" spans="1:10" hidden="1"/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</sheetData>
  <mergeCells count="6">
    <mergeCell ref="G1:J1"/>
    <mergeCell ref="G2:J2"/>
    <mergeCell ref="B3:J3"/>
    <mergeCell ref="B30:J30"/>
    <mergeCell ref="B31:Q31"/>
    <mergeCell ref="B32:Q32"/>
  </mergeCells>
  <printOptions horizontalCentered="1"/>
  <pageMargins left="0.82677165354330717" right="0" top="0.9055118110236221" bottom="0.31496062992125984" header="0" footer="0"/>
  <pageSetup paperSize="9" scale="65" orientation="landscape" horizontalDpi="4294967293" r:id="rId1"/>
  <headerFooter alignWithMargins="0">
    <oddFooter>&amp;R&amp;P</oddFooter>
  </headerFooter>
  <rowBreaks count="1" manualBreakCount="1">
    <brk id="40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Q72"/>
  <sheetViews>
    <sheetView view="pageBreakPreview" topLeftCell="B1" zoomScale="99" zoomScaleNormal="100" zoomScaleSheetLayoutView="99" workbookViewId="0">
      <selection activeCell="J5" sqref="J5"/>
    </sheetView>
  </sheetViews>
  <sheetFormatPr defaultColWidth="9.1640625" defaultRowHeight="12.75"/>
  <cols>
    <col min="1" max="1" width="3.83203125" style="7" hidden="1" customWidth="1"/>
    <col min="2" max="2" width="15.1640625" style="117" customWidth="1"/>
    <col min="3" max="3" width="14" style="117" customWidth="1"/>
    <col min="4" max="4" width="16" style="117" customWidth="1"/>
    <col min="5" max="5" width="48.5" style="7" customWidth="1"/>
    <col min="6" max="6" width="45" style="7" customWidth="1"/>
    <col min="7" max="10" width="21.1640625" style="7" customWidth="1"/>
    <col min="11" max="16384" width="9.1640625" style="6"/>
  </cols>
  <sheetData>
    <row r="1" spans="1:10" s="57" customFormat="1" ht="22.5" customHeight="1">
      <c r="A1" s="56"/>
      <c r="B1" s="167"/>
      <c r="C1" s="167"/>
      <c r="D1" s="167"/>
      <c r="E1" s="167"/>
      <c r="F1" s="167"/>
      <c r="G1" s="857" t="s">
        <v>174</v>
      </c>
      <c r="H1" s="857"/>
      <c r="I1" s="857"/>
      <c r="J1" s="857"/>
    </row>
    <row r="2" spans="1:10" ht="46.5" customHeight="1">
      <c r="G2" s="704" t="e">
        <f>дод.2!C3</f>
        <v>#REF!</v>
      </c>
      <c r="H2" s="704"/>
      <c r="I2" s="704"/>
      <c r="J2" s="704"/>
    </row>
    <row r="3" spans="1:10" ht="45.6" customHeight="1">
      <c r="A3" s="2"/>
      <c r="B3" s="854" t="s">
        <v>175</v>
      </c>
      <c r="C3" s="855"/>
      <c r="D3" s="855"/>
      <c r="E3" s="855"/>
      <c r="F3" s="855"/>
      <c r="G3" s="855"/>
      <c r="H3" s="855"/>
      <c r="I3" s="855"/>
      <c r="J3" s="855"/>
    </row>
    <row r="4" spans="1:10" ht="18.75">
      <c r="B4" s="118"/>
      <c r="C4" s="119"/>
      <c r="D4" s="119"/>
      <c r="E4" s="8"/>
      <c r="F4" s="138"/>
      <c r="G4" s="138"/>
      <c r="H4" s="139"/>
      <c r="I4" s="138"/>
      <c r="J4" s="104" t="s">
        <v>170</v>
      </c>
    </row>
    <row r="5" spans="1:10" ht="107.25" customHeight="1">
      <c r="A5" s="122"/>
      <c r="B5" s="73" t="s">
        <v>118</v>
      </c>
      <c r="C5" s="73" t="s">
        <v>112</v>
      </c>
      <c r="D5" s="73" t="s">
        <v>58</v>
      </c>
      <c r="E5" s="143" t="s">
        <v>120</v>
      </c>
      <c r="F5" s="105" t="s">
        <v>119</v>
      </c>
      <c r="G5" s="105" t="s">
        <v>94</v>
      </c>
      <c r="H5" s="105" t="s">
        <v>95</v>
      </c>
      <c r="I5" s="105" t="s">
        <v>96</v>
      </c>
      <c r="J5" s="105" t="s">
        <v>97</v>
      </c>
    </row>
    <row r="6" spans="1:10" s="44" customFormat="1" ht="22.5" customHeight="1">
      <c r="A6" s="43"/>
      <c r="B6" s="120" t="s">
        <v>78</v>
      </c>
      <c r="C6" s="120"/>
      <c r="D6" s="120"/>
      <c r="E6" s="106" t="s">
        <v>72</v>
      </c>
      <c r="F6" s="107"/>
      <c r="G6" s="107"/>
      <c r="H6" s="107"/>
      <c r="I6" s="107"/>
      <c r="J6" s="107"/>
    </row>
    <row r="7" spans="1:10" ht="28.5" customHeight="1">
      <c r="B7" s="120" t="s">
        <v>46</v>
      </c>
      <c r="C7" s="120"/>
      <c r="D7" s="120"/>
      <c r="E7" s="106" t="s">
        <v>73</v>
      </c>
      <c r="F7" s="108"/>
      <c r="G7" s="108"/>
      <c r="H7" s="108"/>
      <c r="I7" s="108"/>
      <c r="J7" s="108"/>
    </row>
    <row r="8" spans="1:10" ht="30">
      <c r="B8" s="120" t="s">
        <v>108</v>
      </c>
      <c r="C8" s="121" t="s">
        <v>109</v>
      </c>
      <c r="D8" s="121" t="s">
        <v>110</v>
      </c>
      <c r="E8" s="110" t="s">
        <v>107</v>
      </c>
      <c r="F8" s="108"/>
      <c r="G8" s="108"/>
      <c r="H8" s="108"/>
      <c r="I8" s="108"/>
      <c r="J8" s="108"/>
    </row>
    <row r="9" spans="1:10" ht="14.25">
      <c r="B9" s="105" t="s">
        <v>60</v>
      </c>
      <c r="C9" s="105" t="s">
        <v>60</v>
      </c>
      <c r="D9" s="120"/>
      <c r="E9" s="106" t="s">
        <v>60</v>
      </c>
      <c r="F9" s="111"/>
      <c r="G9" s="111"/>
      <c r="H9" s="111"/>
      <c r="I9" s="111"/>
      <c r="J9" s="111"/>
    </row>
    <row r="10" spans="1:10" ht="28.5">
      <c r="B10" s="105">
        <v>1000000</v>
      </c>
      <c r="C10" s="109"/>
      <c r="D10" s="121"/>
      <c r="E10" s="112" t="s">
        <v>74</v>
      </c>
      <c r="F10" s="111"/>
      <c r="G10" s="111"/>
      <c r="H10" s="111"/>
      <c r="I10" s="111"/>
      <c r="J10" s="111"/>
    </row>
    <row r="11" spans="1:10" ht="28.5">
      <c r="B11" s="105">
        <v>1010000</v>
      </c>
      <c r="C11" s="109"/>
      <c r="D11" s="121"/>
      <c r="E11" s="112" t="s">
        <v>75</v>
      </c>
      <c r="F11" s="111"/>
      <c r="G11" s="111"/>
      <c r="H11" s="111"/>
      <c r="I11" s="111"/>
      <c r="J11" s="111"/>
    </row>
    <row r="12" spans="1:10" ht="15">
      <c r="B12" s="105" t="s">
        <v>84</v>
      </c>
      <c r="C12" s="109"/>
      <c r="D12" s="121"/>
      <c r="E12" s="113" t="s">
        <v>87</v>
      </c>
      <c r="F12" s="111"/>
      <c r="G12" s="111"/>
      <c r="H12" s="111"/>
      <c r="I12" s="111"/>
      <c r="J12" s="111"/>
    </row>
    <row r="13" spans="1:10" ht="15">
      <c r="B13" s="105" t="s">
        <v>85</v>
      </c>
      <c r="C13" s="109"/>
      <c r="D13" s="121"/>
      <c r="E13" s="114" t="s">
        <v>88</v>
      </c>
      <c r="F13" s="108"/>
      <c r="G13" s="108"/>
      <c r="H13" s="108"/>
      <c r="I13" s="108"/>
      <c r="J13" s="108"/>
    </row>
    <row r="14" spans="1:10" ht="15">
      <c r="B14" s="105" t="s">
        <v>86</v>
      </c>
      <c r="C14" s="109"/>
      <c r="D14" s="121"/>
      <c r="E14" s="114" t="s">
        <v>89</v>
      </c>
      <c r="F14" s="108"/>
      <c r="G14" s="108"/>
      <c r="H14" s="108"/>
      <c r="I14" s="108"/>
      <c r="J14" s="108"/>
    </row>
    <row r="15" spans="1:10" ht="14.25">
      <c r="B15" s="105" t="s">
        <v>60</v>
      </c>
      <c r="C15" s="105" t="s">
        <v>60</v>
      </c>
      <c r="D15" s="120"/>
      <c r="E15" s="112" t="s">
        <v>60</v>
      </c>
      <c r="F15" s="111"/>
      <c r="G15" s="111"/>
      <c r="H15" s="111"/>
      <c r="I15" s="111"/>
      <c r="J15" s="111"/>
    </row>
    <row r="16" spans="1:10" ht="28.5">
      <c r="B16" s="105">
        <v>1500000</v>
      </c>
      <c r="C16" s="105"/>
      <c r="D16" s="120"/>
      <c r="E16" s="106" t="s">
        <v>76</v>
      </c>
      <c r="F16" s="115"/>
      <c r="G16" s="115"/>
      <c r="H16" s="115"/>
      <c r="I16" s="115"/>
      <c r="J16" s="115"/>
    </row>
    <row r="17" spans="2:17" ht="41.25">
      <c r="B17" s="105">
        <v>1510000</v>
      </c>
      <c r="C17" s="105"/>
      <c r="D17" s="120"/>
      <c r="E17" s="106" t="s">
        <v>77</v>
      </c>
      <c r="F17" s="111"/>
      <c r="G17" s="111"/>
      <c r="H17" s="111"/>
      <c r="I17" s="111"/>
      <c r="J17" s="111"/>
    </row>
    <row r="18" spans="2:17" ht="15">
      <c r="B18" s="105" t="s">
        <v>90</v>
      </c>
      <c r="C18" s="109"/>
      <c r="D18" s="121"/>
      <c r="E18" s="113" t="s">
        <v>87</v>
      </c>
      <c r="F18" s="116"/>
      <c r="G18" s="116"/>
      <c r="H18" s="116"/>
      <c r="I18" s="116"/>
      <c r="J18" s="116"/>
    </row>
    <row r="19" spans="2:17" ht="15">
      <c r="B19" s="105" t="s">
        <v>91</v>
      </c>
      <c r="C19" s="109"/>
      <c r="D19" s="121"/>
      <c r="E19" s="114" t="s">
        <v>88</v>
      </c>
      <c r="F19" s="111"/>
      <c r="G19" s="111"/>
      <c r="H19" s="111"/>
      <c r="I19" s="111"/>
      <c r="J19" s="111"/>
    </row>
    <row r="20" spans="2:17" ht="15">
      <c r="B20" s="105" t="s">
        <v>92</v>
      </c>
      <c r="C20" s="109"/>
      <c r="D20" s="121"/>
      <c r="E20" s="114" t="s">
        <v>89</v>
      </c>
      <c r="F20" s="111"/>
      <c r="G20" s="111"/>
      <c r="H20" s="111"/>
      <c r="I20" s="111"/>
      <c r="J20" s="111"/>
    </row>
    <row r="21" spans="2:17" ht="14.25">
      <c r="B21" s="105" t="s">
        <v>60</v>
      </c>
      <c r="C21" s="105" t="s">
        <v>60</v>
      </c>
      <c r="D21" s="120"/>
      <c r="E21" s="106" t="s">
        <v>60</v>
      </c>
      <c r="F21" s="111"/>
      <c r="G21" s="111"/>
      <c r="H21" s="111"/>
      <c r="I21" s="111"/>
      <c r="J21" s="111"/>
    </row>
    <row r="22" spans="2:17" ht="14.25">
      <c r="B22" s="105" t="s">
        <v>60</v>
      </c>
      <c r="C22" s="105" t="s">
        <v>60</v>
      </c>
      <c r="D22" s="120"/>
      <c r="E22" s="106" t="s">
        <v>60</v>
      </c>
      <c r="F22" s="111"/>
      <c r="G22" s="111"/>
      <c r="H22" s="111"/>
      <c r="I22" s="111"/>
      <c r="J22" s="111"/>
    </row>
    <row r="23" spans="2:17" ht="14.25">
      <c r="B23" s="105" t="s">
        <v>60</v>
      </c>
      <c r="C23" s="105" t="s">
        <v>60</v>
      </c>
      <c r="D23" s="120"/>
      <c r="E23" s="106" t="s">
        <v>60</v>
      </c>
      <c r="F23" s="111"/>
      <c r="G23" s="111"/>
      <c r="H23" s="111"/>
      <c r="I23" s="111"/>
      <c r="J23" s="111"/>
    </row>
    <row r="24" spans="2:17" ht="33.75" customHeight="1">
      <c r="B24" s="109"/>
      <c r="C24" s="109"/>
      <c r="D24" s="121"/>
      <c r="E24" s="106" t="s">
        <v>83</v>
      </c>
      <c r="F24" s="116"/>
      <c r="G24" s="116"/>
      <c r="H24" s="116"/>
      <c r="I24" s="116"/>
      <c r="J24" s="116"/>
    </row>
    <row r="26" spans="2:17" ht="42.75" customHeight="1">
      <c r="B26" s="856" t="s">
        <v>117</v>
      </c>
      <c r="C26" s="856"/>
      <c r="D26" s="856"/>
      <c r="E26" s="856"/>
      <c r="F26" s="856"/>
      <c r="G26" s="856"/>
      <c r="H26" s="856"/>
      <c r="I26" s="856"/>
      <c r="J26" s="856"/>
      <c r="K26" s="142"/>
      <c r="L26" s="142"/>
      <c r="M26" s="142"/>
      <c r="N26" s="142"/>
      <c r="O26" s="142"/>
      <c r="P26" s="142"/>
      <c r="Q26" s="142"/>
    </row>
    <row r="27" spans="2:17" ht="20.25" customHeight="1">
      <c r="B27" s="774" t="s">
        <v>121</v>
      </c>
      <c r="C27" s="774"/>
      <c r="D27" s="774"/>
      <c r="E27" s="774"/>
      <c r="F27" s="774"/>
      <c r="G27" s="774"/>
      <c r="H27" s="774"/>
      <c r="I27" s="774"/>
      <c r="J27" s="774"/>
      <c r="K27" s="774"/>
      <c r="L27" s="774"/>
      <c r="M27" s="774"/>
      <c r="N27" s="774"/>
      <c r="O27" s="774"/>
      <c r="P27" s="774"/>
      <c r="Q27" s="774"/>
    </row>
    <row r="28" spans="2:17" ht="19.5" customHeight="1">
      <c r="B28" s="774" t="s">
        <v>122</v>
      </c>
      <c r="C28" s="774"/>
      <c r="D28" s="774"/>
      <c r="E28" s="774"/>
      <c r="F28" s="774"/>
      <c r="G28" s="774"/>
      <c r="H28" s="774"/>
      <c r="I28" s="774"/>
      <c r="J28" s="774"/>
      <c r="K28" s="774"/>
      <c r="L28" s="774"/>
      <c r="M28" s="774"/>
      <c r="N28" s="774"/>
      <c r="O28" s="774"/>
      <c r="P28" s="774"/>
      <c r="Q28" s="774"/>
    </row>
    <row r="30" spans="2:17">
      <c r="B30" s="144" t="e">
        <f>#REF!</f>
        <v>#REF!</v>
      </c>
      <c r="C30" s="2"/>
    </row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</sheetData>
  <mergeCells count="6">
    <mergeCell ref="B3:J3"/>
    <mergeCell ref="B27:Q27"/>
    <mergeCell ref="B28:Q28"/>
    <mergeCell ref="B26:J26"/>
    <mergeCell ref="G2:J2"/>
    <mergeCell ref="G1:J1"/>
  </mergeCells>
  <phoneticPr fontId="31" type="noConversion"/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showZeros="0" topLeftCell="B1" zoomScale="70" zoomScaleNormal="70" workbookViewId="0">
      <selection activeCell="I15" sqref="I15"/>
    </sheetView>
  </sheetViews>
  <sheetFormatPr defaultColWidth="9.1640625" defaultRowHeight="12.75"/>
  <cols>
    <col min="1" max="1" width="3.83203125" style="222" hidden="1" customWidth="1"/>
    <col min="2" max="2" width="12.33203125" style="222" customWidth="1"/>
    <col min="3" max="4" width="11.6640625" style="222" customWidth="1"/>
    <col min="5" max="5" width="40.6640625" style="222" customWidth="1"/>
    <col min="6" max="6" width="14" style="222" customWidth="1"/>
    <col min="7" max="7" width="14.33203125" style="222" customWidth="1"/>
    <col min="8" max="8" width="14.5" style="222" customWidth="1"/>
    <col min="9" max="11" width="12.6640625" style="222" customWidth="1"/>
    <col min="12" max="12" width="13.83203125" style="222" customWidth="1"/>
    <col min="13" max="16" width="12.6640625" style="222" customWidth="1"/>
    <col min="17" max="17" width="16.83203125" style="222" customWidth="1"/>
    <col min="18" max="18" width="9.1640625" style="225" customWidth="1"/>
    <col min="19" max="16384" width="9.1640625" style="225"/>
  </cols>
  <sheetData>
    <row r="1" spans="1:18" s="221" customFormat="1" ht="19.5" customHeight="1">
      <c r="A1" s="219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696" t="s">
        <v>169</v>
      </c>
      <c r="O1" s="696"/>
      <c r="P1" s="696"/>
      <c r="Q1" s="696"/>
    </row>
    <row r="2" spans="1:18" ht="41.25" customHeight="1">
      <c r="F2" s="223"/>
      <c r="G2" s="223"/>
      <c r="H2" s="223"/>
      <c r="I2" s="223"/>
      <c r="J2" s="223"/>
      <c r="K2" s="223"/>
      <c r="L2" s="223"/>
      <c r="M2" s="223"/>
      <c r="N2" s="681" t="s">
        <v>215</v>
      </c>
      <c r="O2" s="681"/>
      <c r="P2" s="681"/>
      <c r="Q2" s="681"/>
      <c r="R2" s="224"/>
    </row>
    <row r="3" spans="1:18" ht="58.5" customHeight="1">
      <c r="B3" s="697" t="s">
        <v>191</v>
      </c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697"/>
      <c r="N3" s="697"/>
      <c r="O3" s="697"/>
      <c r="P3" s="697"/>
      <c r="Q3" s="697"/>
    </row>
    <row r="4" spans="1:18" ht="18.75">
      <c r="B4" s="226"/>
      <c r="C4" s="227"/>
      <c r="D4" s="227"/>
      <c r="E4" s="227"/>
      <c r="F4" s="227"/>
      <c r="G4" s="227"/>
      <c r="H4" s="228"/>
      <c r="I4" s="227"/>
      <c r="J4" s="227"/>
      <c r="K4" s="229"/>
      <c r="L4" s="230"/>
      <c r="M4" s="230"/>
      <c r="N4" s="230"/>
      <c r="O4" s="230"/>
      <c r="P4" s="230"/>
      <c r="Q4" s="231" t="s">
        <v>170</v>
      </c>
    </row>
    <row r="5" spans="1:18" ht="21.75" customHeight="1">
      <c r="A5" s="232"/>
      <c r="B5" s="698" t="s">
        <v>113</v>
      </c>
      <c r="C5" s="698" t="s">
        <v>112</v>
      </c>
      <c r="D5" s="701" t="s">
        <v>58</v>
      </c>
      <c r="E5" s="693" t="s">
        <v>219</v>
      </c>
      <c r="F5" s="695" t="s">
        <v>37</v>
      </c>
      <c r="G5" s="695"/>
      <c r="H5" s="695"/>
      <c r="I5" s="695"/>
      <c r="J5" s="695"/>
      <c r="K5" s="695" t="s">
        <v>38</v>
      </c>
      <c r="L5" s="695"/>
      <c r="M5" s="695"/>
      <c r="N5" s="695"/>
      <c r="O5" s="695"/>
      <c r="P5" s="695"/>
      <c r="Q5" s="695" t="s">
        <v>39</v>
      </c>
    </row>
    <row r="6" spans="1:18" ht="16.5" customHeight="1">
      <c r="A6" s="234"/>
      <c r="B6" s="699"/>
      <c r="C6" s="699"/>
      <c r="D6" s="701"/>
      <c r="E6" s="693"/>
      <c r="F6" s="693" t="s">
        <v>40</v>
      </c>
      <c r="G6" s="694" t="s">
        <v>41</v>
      </c>
      <c r="H6" s="693" t="s">
        <v>42</v>
      </c>
      <c r="I6" s="693"/>
      <c r="J6" s="694" t="s">
        <v>43</v>
      </c>
      <c r="K6" s="693" t="s">
        <v>40</v>
      </c>
      <c r="L6" s="694" t="s">
        <v>41</v>
      </c>
      <c r="M6" s="693" t="s">
        <v>42</v>
      </c>
      <c r="N6" s="693"/>
      <c r="O6" s="694" t="s">
        <v>43</v>
      </c>
      <c r="P6" s="233" t="s">
        <v>42</v>
      </c>
      <c r="Q6" s="695"/>
    </row>
    <row r="7" spans="1:18" ht="20.25" customHeight="1">
      <c r="A7" s="235"/>
      <c r="B7" s="699"/>
      <c r="C7" s="699"/>
      <c r="D7" s="701"/>
      <c r="E7" s="693"/>
      <c r="F7" s="693"/>
      <c r="G7" s="694"/>
      <c r="H7" s="693" t="s">
        <v>44</v>
      </c>
      <c r="I7" s="693" t="s">
        <v>45</v>
      </c>
      <c r="J7" s="694"/>
      <c r="K7" s="693"/>
      <c r="L7" s="694"/>
      <c r="M7" s="693" t="s">
        <v>44</v>
      </c>
      <c r="N7" s="693" t="s">
        <v>45</v>
      </c>
      <c r="O7" s="694"/>
      <c r="P7" s="693" t="s">
        <v>80</v>
      </c>
      <c r="Q7" s="695"/>
    </row>
    <row r="8" spans="1:18" ht="45.75" customHeight="1">
      <c r="A8" s="236"/>
      <c r="B8" s="700"/>
      <c r="C8" s="700"/>
      <c r="D8" s="701"/>
      <c r="E8" s="693"/>
      <c r="F8" s="693"/>
      <c r="G8" s="694"/>
      <c r="H8" s="693"/>
      <c r="I8" s="693"/>
      <c r="J8" s="694"/>
      <c r="K8" s="693"/>
      <c r="L8" s="694"/>
      <c r="M8" s="693"/>
      <c r="N8" s="693"/>
      <c r="O8" s="694"/>
      <c r="P8" s="693"/>
      <c r="Q8" s="695"/>
    </row>
    <row r="9" spans="1:18" s="241" customFormat="1" ht="21.6" hidden="1" customHeight="1">
      <c r="A9" s="237"/>
      <c r="B9" s="238" t="s">
        <v>178</v>
      </c>
      <c r="C9" s="238"/>
      <c r="D9" s="238"/>
      <c r="E9" s="239" t="s">
        <v>177</v>
      </c>
      <c r="F9" s="240" t="s">
        <v>26</v>
      </c>
      <c r="G9" s="240" t="s">
        <v>26</v>
      </c>
      <c r="H9" s="240" t="s">
        <v>26</v>
      </c>
      <c r="I9" s="240" t="s">
        <v>26</v>
      </c>
      <c r="J9" s="240" t="s">
        <v>26</v>
      </c>
      <c r="K9" s="240" t="s">
        <v>26</v>
      </c>
      <c r="L9" s="240" t="s">
        <v>26</v>
      </c>
      <c r="M9" s="240" t="s">
        <v>26</v>
      </c>
      <c r="N9" s="240" t="s">
        <v>26</v>
      </c>
      <c r="O9" s="240" t="s">
        <v>26</v>
      </c>
      <c r="P9" s="240" t="s">
        <v>26</v>
      </c>
      <c r="Q9" s="240" t="s">
        <v>26</v>
      </c>
    </row>
    <row r="10" spans="1:18" ht="56.25" hidden="1">
      <c r="B10" s="238" t="s">
        <v>46</v>
      </c>
      <c r="C10" s="238"/>
      <c r="D10" s="238"/>
      <c r="E10" s="239" t="s">
        <v>202</v>
      </c>
      <c r="F10" s="240" t="s">
        <v>26</v>
      </c>
      <c r="G10" s="240" t="s">
        <v>26</v>
      </c>
      <c r="H10" s="240" t="s">
        <v>26</v>
      </c>
      <c r="I10" s="240" t="s">
        <v>26</v>
      </c>
      <c r="J10" s="240" t="s">
        <v>26</v>
      </c>
      <c r="K10" s="242">
        <v>100</v>
      </c>
      <c r="L10" s="242">
        <v>100</v>
      </c>
      <c r="M10" s="240" t="s">
        <v>26</v>
      </c>
      <c r="N10" s="242">
        <v>100</v>
      </c>
      <c r="O10" s="240" t="s">
        <v>26</v>
      </c>
      <c r="P10" s="240" t="s">
        <v>26</v>
      </c>
      <c r="Q10" s="240" t="s">
        <v>26</v>
      </c>
    </row>
    <row r="11" spans="1:18" ht="37.5" hidden="1">
      <c r="B11" s="243"/>
      <c r="C11" s="244" t="s">
        <v>79</v>
      </c>
      <c r="D11" s="244" t="s">
        <v>47</v>
      </c>
      <c r="E11" s="245" t="s">
        <v>179</v>
      </c>
      <c r="F11" s="240" t="s">
        <v>26</v>
      </c>
      <c r="G11" s="240" t="s">
        <v>26</v>
      </c>
      <c r="H11" s="240" t="s">
        <v>26</v>
      </c>
      <c r="I11" s="240" t="s">
        <v>26</v>
      </c>
      <c r="J11" s="240" t="s">
        <v>26</v>
      </c>
      <c r="K11" s="240" t="s">
        <v>26</v>
      </c>
      <c r="L11" s="240" t="s">
        <v>26</v>
      </c>
      <c r="M11" s="240" t="s">
        <v>26</v>
      </c>
      <c r="N11" s="240" t="s">
        <v>26</v>
      </c>
      <c r="O11" s="240" t="s">
        <v>26</v>
      </c>
      <c r="P11" s="240" t="s">
        <v>26</v>
      </c>
      <c r="Q11" s="240" t="s">
        <v>26</v>
      </c>
    </row>
    <row r="12" spans="1:18" ht="37.5" hidden="1">
      <c r="B12" s="238" t="s">
        <v>185</v>
      </c>
      <c r="C12" s="246"/>
      <c r="D12" s="238"/>
      <c r="E12" s="239" t="s">
        <v>220</v>
      </c>
      <c r="F12" s="240">
        <v>11000</v>
      </c>
      <c r="G12" s="240">
        <v>11000</v>
      </c>
      <c r="H12" s="240" t="s">
        <v>26</v>
      </c>
      <c r="I12" s="240" t="s">
        <v>26</v>
      </c>
      <c r="J12" s="240" t="s">
        <v>26</v>
      </c>
      <c r="K12" s="240" t="s">
        <v>26</v>
      </c>
      <c r="L12" s="240" t="s">
        <v>26</v>
      </c>
      <c r="M12" s="240" t="s">
        <v>26</v>
      </c>
      <c r="N12" s="240" t="s">
        <v>26</v>
      </c>
      <c r="O12" s="240" t="s">
        <v>26</v>
      </c>
      <c r="P12" s="240" t="s">
        <v>26</v>
      </c>
      <c r="Q12" s="240">
        <v>11000</v>
      </c>
    </row>
    <row r="13" spans="1:18" ht="37.5" hidden="1">
      <c r="B13" s="246"/>
      <c r="C13" s="244" t="s">
        <v>221</v>
      </c>
      <c r="D13" s="244" t="s">
        <v>188</v>
      </c>
      <c r="E13" s="245" t="s">
        <v>195</v>
      </c>
      <c r="F13" s="247">
        <v>11000</v>
      </c>
      <c r="G13" s="247">
        <v>11000</v>
      </c>
      <c r="H13" s="247" t="s">
        <v>26</v>
      </c>
      <c r="I13" s="247" t="s">
        <v>26</v>
      </c>
      <c r="J13" s="247" t="s">
        <v>26</v>
      </c>
      <c r="K13" s="247" t="s">
        <v>26</v>
      </c>
      <c r="L13" s="247" t="s">
        <v>26</v>
      </c>
      <c r="M13" s="247" t="s">
        <v>26</v>
      </c>
      <c r="N13" s="247" t="s">
        <v>26</v>
      </c>
      <c r="O13" s="247" t="s">
        <v>26</v>
      </c>
      <c r="P13" s="247" t="s">
        <v>26</v>
      </c>
      <c r="Q13" s="247">
        <v>11000</v>
      </c>
    </row>
    <row r="14" spans="1:18" ht="75" hidden="1">
      <c r="B14" s="246">
        <v>1010000</v>
      </c>
      <c r="C14" s="248"/>
      <c r="D14" s="244"/>
      <c r="E14" s="249" t="s">
        <v>222</v>
      </c>
      <c r="F14" s="240" t="s">
        <v>26</v>
      </c>
      <c r="G14" s="240" t="s">
        <v>26</v>
      </c>
      <c r="H14" s="240" t="s">
        <v>26</v>
      </c>
      <c r="I14" s="240" t="s">
        <v>26</v>
      </c>
      <c r="J14" s="240" t="s">
        <v>26</v>
      </c>
      <c r="K14" s="250"/>
      <c r="L14" s="250"/>
      <c r="M14" s="240" t="s">
        <v>26</v>
      </c>
      <c r="N14" s="250"/>
      <c r="O14" s="240" t="s">
        <v>26</v>
      </c>
      <c r="P14" s="240" t="s">
        <v>26</v>
      </c>
      <c r="Q14" s="240" t="s">
        <v>26</v>
      </c>
    </row>
    <row r="15" spans="1:18" ht="18.75">
      <c r="B15" s="246">
        <v>110000</v>
      </c>
      <c r="C15" s="248"/>
      <c r="D15" s="244"/>
      <c r="E15" s="249" t="s">
        <v>192</v>
      </c>
      <c r="F15" s="240">
        <v>13119</v>
      </c>
      <c r="G15" s="240">
        <v>13119</v>
      </c>
      <c r="H15" s="240">
        <v>10753</v>
      </c>
      <c r="I15" s="240" t="s">
        <v>26</v>
      </c>
      <c r="J15" s="240" t="s">
        <v>26</v>
      </c>
      <c r="K15" s="240" t="s">
        <v>26</v>
      </c>
      <c r="L15" s="240" t="s">
        <v>26</v>
      </c>
      <c r="M15" s="240" t="s">
        <v>26</v>
      </c>
      <c r="N15" s="240" t="s">
        <v>26</v>
      </c>
      <c r="O15" s="240" t="s">
        <v>26</v>
      </c>
      <c r="P15" s="240" t="s">
        <v>26</v>
      </c>
      <c r="Q15" s="240">
        <v>13119</v>
      </c>
    </row>
    <row r="16" spans="1:18" ht="56.25">
      <c r="B16" s="251"/>
      <c r="C16" s="248">
        <v>110204</v>
      </c>
      <c r="D16" s="244" t="s">
        <v>193</v>
      </c>
      <c r="E16" s="252" t="s">
        <v>194</v>
      </c>
      <c r="F16" s="247">
        <v>13119</v>
      </c>
      <c r="G16" s="247">
        <v>13119</v>
      </c>
      <c r="H16" s="247">
        <v>10753</v>
      </c>
      <c r="I16" s="247" t="s">
        <v>26</v>
      </c>
      <c r="J16" s="247" t="s">
        <v>26</v>
      </c>
      <c r="K16" s="247" t="s">
        <v>26</v>
      </c>
      <c r="L16" s="247" t="s">
        <v>26</v>
      </c>
      <c r="M16" s="247" t="s">
        <v>26</v>
      </c>
      <c r="N16" s="247" t="s">
        <v>26</v>
      </c>
      <c r="O16" s="247" t="s">
        <v>26</v>
      </c>
      <c r="P16" s="247" t="s">
        <v>26</v>
      </c>
      <c r="Q16" s="247">
        <v>13119</v>
      </c>
    </row>
    <row r="17" spans="2:17" ht="39" hidden="1">
      <c r="B17" s="246" t="s">
        <v>84</v>
      </c>
      <c r="C17" s="248"/>
      <c r="D17" s="244"/>
      <c r="E17" s="253" t="s">
        <v>87</v>
      </c>
      <c r="F17" s="240" t="s">
        <v>26</v>
      </c>
      <c r="G17" s="240" t="s">
        <v>26</v>
      </c>
      <c r="H17" s="240" t="s">
        <v>26</v>
      </c>
      <c r="I17" s="240" t="s">
        <v>26</v>
      </c>
      <c r="J17" s="240" t="s">
        <v>26</v>
      </c>
      <c r="K17" s="250"/>
      <c r="L17" s="250"/>
      <c r="M17" s="240" t="s">
        <v>26</v>
      </c>
      <c r="N17" s="250"/>
      <c r="O17" s="240" t="s">
        <v>26</v>
      </c>
      <c r="P17" s="240" t="s">
        <v>26</v>
      </c>
      <c r="Q17" s="240" t="s">
        <v>26</v>
      </c>
    </row>
    <row r="18" spans="2:17" ht="37.5" hidden="1">
      <c r="B18" s="246" t="s">
        <v>85</v>
      </c>
      <c r="C18" s="248"/>
      <c r="D18" s="244"/>
      <c r="E18" s="254" t="s">
        <v>88</v>
      </c>
      <c r="F18" s="240" t="s">
        <v>26</v>
      </c>
      <c r="G18" s="240" t="s">
        <v>26</v>
      </c>
      <c r="H18" s="240" t="s">
        <v>26</v>
      </c>
      <c r="I18" s="240" t="s">
        <v>26</v>
      </c>
      <c r="J18" s="240" t="s">
        <v>26</v>
      </c>
      <c r="K18" s="242"/>
      <c r="L18" s="242"/>
      <c r="M18" s="240" t="s">
        <v>26</v>
      </c>
      <c r="N18" s="242"/>
      <c r="O18" s="240" t="s">
        <v>26</v>
      </c>
      <c r="P18" s="240" t="s">
        <v>26</v>
      </c>
      <c r="Q18" s="240" t="s">
        <v>26</v>
      </c>
    </row>
    <row r="19" spans="2:17" ht="37.5" hidden="1">
      <c r="B19" s="246" t="s">
        <v>86</v>
      </c>
      <c r="C19" s="248"/>
      <c r="D19" s="244"/>
      <c r="E19" s="254" t="s">
        <v>89</v>
      </c>
      <c r="F19" s="240" t="s">
        <v>26</v>
      </c>
      <c r="G19" s="240" t="s">
        <v>26</v>
      </c>
      <c r="H19" s="240" t="s">
        <v>26</v>
      </c>
      <c r="I19" s="240" t="s">
        <v>26</v>
      </c>
      <c r="J19" s="240" t="s">
        <v>26</v>
      </c>
      <c r="K19" s="242"/>
      <c r="L19" s="242"/>
      <c r="M19" s="240" t="s">
        <v>26</v>
      </c>
      <c r="N19" s="242"/>
      <c r="O19" s="240" t="s">
        <v>26</v>
      </c>
      <c r="P19" s="240" t="s">
        <v>26</v>
      </c>
      <c r="Q19" s="240" t="s">
        <v>26</v>
      </c>
    </row>
    <row r="20" spans="2:17" ht="18.75" hidden="1">
      <c r="B20" s="246" t="s">
        <v>60</v>
      </c>
      <c r="C20" s="246" t="s">
        <v>60</v>
      </c>
      <c r="D20" s="238"/>
      <c r="E20" s="249" t="s">
        <v>60</v>
      </c>
      <c r="F20" s="240" t="s">
        <v>26</v>
      </c>
      <c r="G20" s="240" t="s">
        <v>26</v>
      </c>
      <c r="H20" s="240" t="s">
        <v>26</v>
      </c>
      <c r="I20" s="240" t="s">
        <v>26</v>
      </c>
      <c r="J20" s="240" t="s">
        <v>26</v>
      </c>
      <c r="K20" s="250"/>
      <c r="L20" s="250"/>
      <c r="M20" s="240" t="s">
        <v>26</v>
      </c>
      <c r="N20" s="250"/>
      <c r="O20" s="240" t="s">
        <v>26</v>
      </c>
      <c r="P20" s="240" t="s">
        <v>26</v>
      </c>
      <c r="Q20" s="240" t="s">
        <v>26</v>
      </c>
    </row>
    <row r="21" spans="2:17" ht="75" hidden="1">
      <c r="B21" s="246">
        <v>1500000</v>
      </c>
      <c r="C21" s="246"/>
      <c r="D21" s="238"/>
      <c r="E21" s="239" t="s">
        <v>180</v>
      </c>
      <c r="F21" s="240" t="s">
        <v>26</v>
      </c>
      <c r="G21" s="240" t="s">
        <v>26</v>
      </c>
      <c r="H21" s="240" t="s">
        <v>26</v>
      </c>
      <c r="I21" s="240" t="s">
        <v>26</v>
      </c>
      <c r="J21" s="240" t="s">
        <v>26</v>
      </c>
      <c r="K21" s="255"/>
      <c r="L21" s="255"/>
      <c r="M21" s="240" t="s">
        <v>26</v>
      </c>
      <c r="N21" s="255"/>
      <c r="O21" s="240" t="s">
        <v>26</v>
      </c>
      <c r="P21" s="240" t="s">
        <v>26</v>
      </c>
      <c r="Q21" s="240" t="s">
        <v>26</v>
      </c>
    </row>
    <row r="22" spans="2:17" ht="75" hidden="1">
      <c r="B22" s="246">
        <v>1510000</v>
      </c>
      <c r="C22" s="246"/>
      <c r="D22" s="238"/>
      <c r="E22" s="239" t="s">
        <v>181</v>
      </c>
      <c r="F22" s="240" t="s">
        <v>26</v>
      </c>
      <c r="G22" s="240" t="s">
        <v>26</v>
      </c>
      <c r="H22" s="240" t="s">
        <v>26</v>
      </c>
      <c r="I22" s="240" t="s">
        <v>26</v>
      </c>
      <c r="J22" s="240" t="s">
        <v>26</v>
      </c>
      <c r="K22" s="250"/>
      <c r="L22" s="250"/>
      <c r="M22" s="240" t="s">
        <v>26</v>
      </c>
      <c r="N22" s="250"/>
      <c r="O22" s="240" t="s">
        <v>26</v>
      </c>
      <c r="P22" s="240" t="s">
        <v>26</v>
      </c>
      <c r="Q22" s="240" t="s">
        <v>26</v>
      </c>
    </row>
    <row r="23" spans="2:17" ht="39" hidden="1">
      <c r="B23" s="246" t="s">
        <v>90</v>
      </c>
      <c r="C23" s="248"/>
      <c r="D23" s="244"/>
      <c r="E23" s="253" t="s">
        <v>87</v>
      </c>
      <c r="F23" s="240" t="s">
        <v>26</v>
      </c>
      <c r="G23" s="240" t="s">
        <v>26</v>
      </c>
      <c r="H23" s="240" t="s">
        <v>26</v>
      </c>
      <c r="I23" s="240" t="s">
        <v>26</v>
      </c>
      <c r="J23" s="240" t="s">
        <v>26</v>
      </c>
      <c r="K23" s="256"/>
      <c r="L23" s="256"/>
      <c r="M23" s="240" t="s">
        <v>26</v>
      </c>
      <c r="N23" s="256"/>
      <c r="O23" s="240" t="s">
        <v>26</v>
      </c>
      <c r="P23" s="240" t="s">
        <v>26</v>
      </c>
      <c r="Q23" s="240" t="s">
        <v>26</v>
      </c>
    </row>
    <row r="24" spans="2:17" ht="37.5" hidden="1">
      <c r="B24" s="246" t="s">
        <v>91</v>
      </c>
      <c r="C24" s="248"/>
      <c r="D24" s="244"/>
      <c r="E24" s="254" t="s">
        <v>88</v>
      </c>
      <c r="F24" s="240" t="s">
        <v>26</v>
      </c>
      <c r="G24" s="240" t="s">
        <v>26</v>
      </c>
      <c r="H24" s="240" t="s">
        <v>26</v>
      </c>
      <c r="I24" s="240" t="s">
        <v>26</v>
      </c>
      <c r="J24" s="240" t="s">
        <v>26</v>
      </c>
      <c r="K24" s="250"/>
      <c r="L24" s="250"/>
      <c r="M24" s="240" t="s">
        <v>26</v>
      </c>
      <c r="N24" s="250"/>
      <c r="O24" s="240" t="s">
        <v>26</v>
      </c>
      <c r="P24" s="240" t="s">
        <v>26</v>
      </c>
      <c r="Q24" s="240" t="s">
        <v>26</v>
      </c>
    </row>
    <row r="25" spans="2:17" ht="37.5" hidden="1">
      <c r="B25" s="246" t="s">
        <v>92</v>
      </c>
      <c r="C25" s="248"/>
      <c r="D25" s="244"/>
      <c r="E25" s="254" t="s">
        <v>89</v>
      </c>
      <c r="F25" s="240" t="s">
        <v>26</v>
      </c>
      <c r="G25" s="240" t="s">
        <v>26</v>
      </c>
      <c r="H25" s="240" t="s">
        <v>26</v>
      </c>
      <c r="I25" s="240" t="s">
        <v>26</v>
      </c>
      <c r="J25" s="240" t="s">
        <v>26</v>
      </c>
      <c r="K25" s="250"/>
      <c r="L25" s="250"/>
      <c r="M25" s="240" t="s">
        <v>26</v>
      </c>
      <c r="N25" s="250"/>
      <c r="O25" s="240" t="s">
        <v>26</v>
      </c>
      <c r="P25" s="240" t="s">
        <v>26</v>
      </c>
      <c r="Q25" s="240" t="s">
        <v>26</v>
      </c>
    </row>
    <row r="26" spans="2:17" ht="18.75" hidden="1">
      <c r="B26" s="246" t="s">
        <v>60</v>
      </c>
      <c r="C26" s="246" t="s">
        <v>60</v>
      </c>
      <c r="D26" s="238"/>
      <c r="E26" s="239" t="s">
        <v>60</v>
      </c>
      <c r="F26" s="240" t="s">
        <v>26</v>
      </c>
      <c r="G26" s="240" t="s">
        <v>26</v>
      </c>
      <c r="H26" s="240" t="s">
        <v>26</v>
      </c>
      <c r="I26" s="240" t="s">
        <v>26</v>
      </c>
      <c r="J26" s="240" t="s">
        <v>26</v>
      </c>
      <c r="K26" s="250"/>
      <c r="L26" s="250"/>
      <c r="M26" s="240" t="s">
        <v>26</v>
      </c>
      <c r="N26" s="250"/>
      <c r="O26" s="240" t="s">
        <v>26</v>
      </c>
      <c r="P26" s="240" t="s">
        <v>26</v>
      </c>
      <c r="Q26" s="240" t="s">
        <v>26</v>
      </c>
    </row>
    <row r="27" spans="2:17" ht="18.75" hidden="1">
      <c r="B27" s="246" t="s">
        <v>60</v>
      </c>
      <c r="C27" s="246" t="s">
        <v>60</v>
      </c>
      <c r="D27" s="238"/>
      <c r="E27" s="239" t="s">
        <v>60</v>
      </c>
      <c r="F27" s="240" t="s">
        <v>26</v>
      </c>
      <c r="G27" s="240" t="s">
        <v>26</v>
      </c>
      <c r="H27" s="240" t="s">
        <v>26</v>
      </c>
      <c r="I27" s="240" t="s">
        <v>26</v>
      </c>
      <c r="J27" s="240" t="s">
        <v>26</v>
      </c>
      <c r="K27" s="250"/>
      <c r="L27" s="250"/>
      <c r="M27" s="240" t="s">
        <v>26</v>
      </c>
      <c r="N27" s="250"/>
      <c r="O27" s="240" t="s">
        <v>26</v>
      </c>
      <c r="P27" s="240" t="s">
        <v>26</v>
      </c>
      <c r="Q27" s="240" t="s">
        <v>26</v>
      </c>
    </row>
    <row r="28" spans="2:17" ht="33.75" customHeight="1">
      <c r="B28" s="248"/>
      <c r="C28" s="248"/>
      <c r="D28" s="244"/>
      <c r="E28" s="239" t="s">
        <v>83</v>
      </c>
      <c r="F28" s="240">
        <v>13119</v>
      </c>
      <c r="G28" s="240">
        <v>13119</v>
      </c>
      <c r="H28" s="240">
        <v>10753</v>
      </c>
      <c r="I28" s="240" t="s">
        <v>26</v>
      </c>
      <c r="J28" s="240" t="s">
        <v>26</v>
      </c>
      <c r="K28" s="240" t="s">
        <v>26</v>
      </c>
      <c r="L28" s="240" t="s">
        <v>26</v>
      </c>
      <c r="M28" s="240" t="s">
        <v>26</v>
      </c>
      <c r="N28" s="240" t="s">
        <v>26</v>
      </c>
      <c r="O28" s="240" t="s">
        <v>26</v>
      </c>
      <c r="P28" s="240" t="s">
        <v>26</v>
      </c>
      <c r="Q28" s="240">
        <v>13119</v>
      </c>
    </row>
    <row r="29" spans="2:17">
      <c r="J29" s="172"/>
    </row>
    <row r="30" spans="2:17" ht="23.25" customHeight="1">
      <c r="B30" s="692" t="s">
        <v>223</v>
      </c>
      <c r="C30" s="692"/>
      <c r="D30" s="692"/>
      <c r="E30" s="692"/>
      <c r="F30" s="692"/>
      <c r="G30" s="692"/>
      <c r="H30" s="692"/>
      <c r="I30" s="692"/>
      <c r="J30" s="692"/>
      <c r="K30" s="692"/>
      <c r="L30" s="692"/>
      <c r="M30" s="692"/>
      <c r="N30" s="692"/>
      <c r="O30" s="692"/>
      <c r="P30" s="692"/>
      <c r="Q30" s="692"/>
    </row>
    <row r="31" spans="2:17" ht="18.75" customHeight="1">
      <c r="B31" s="692" t="s">
        <v>224</v>
      </c>
      <c r="C31" s="692"/>
      <c r="D31" s="692"/>
      <c r="E31" s="692"/>
      <c r="F31" s="692"/>
      <c r="G31" s="692"/>
      <c r="H31" s="692"/>
      <c r="I31" s="692"/>
      <c r="J31" s="692"/>
      <c r="K31" s="692"/>
      <c r="L31" s="692"/>
      <c r="M31" s="692"/>
      <c r="N31" s="692"/>
      <c r="O31" s="692"/>
      <c r="P31" s="692"/>
      <c r="Q31" s="692"/>
    </row>
    <row r="33" spans="1:17" s="301" customFormat="1" ht="15.75">
      <c r="A33" s="298"/>
      <c r="B33" s="297" t="str">
        <f>'[3]1-доходи'!A81</f>
        <v>Секретар Волинської сільської ради   ___________________   В.М.Круглова</v>
      </c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</row>
  </sheetData>
  <mergeCells count="25">
    <mergeCell ref="N1:Q1"/>
    <mergeCell ref="N2:Q2"/>
    <mergeCell ref="B3:Q3"/>
    <mergeCell ref="B5:B8"/>
    <mergeCell ref="C5:C8"/>
    <mergeCell ref="D5:D8"/>
    <mergeCell ref="E5:E8"/>
    <mergeCell ref="F5:J5"/>
    <mergeCell ref="K5:P5"/>
    <mergeCell ref="B30:Q30"/>
    <mergeCell ref="G6:G8"/>
    <mergeCell ref="H6:I6"/>
    <mergeCell ref="J6:J8"/>
    <mergeCell ref="K6:K8"/>
    <mergeCell ref="L6:L8"/>
    <mergeCell ref="B31:Q31"/>
    <mergeCell ref="M6:N6"/>
    <mergeCell ref="O6:O8"/>
    <mergeCell ref="H7:H8"/>
    <mergeCell ref="I7:I8"/>
    <mergeCell ref="M7:M8"/>
    <mergeCell ref="N7:N8"/>
    <mergeCell ref="F6:F8"/>
    <mergeCell ref="Q5:Q8"/>
    <mergeCell ref="P7:P8"/>
  </mergeCells>
  <printOptions horizontalCentered="1"/>
  <pageMargins left="0.39370078740157483" right="0.39370078740157483" top="0.59055118110236227" bottom="0.59055118110236227" header="0.51181102362204722" footer="0.31496062992125984"/>
  <pageSetup paperSize="9" scale="65" fitToHeight="0" orientation="landscape" horizontalDpi="4294967293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S93"/>
  <sheetViews>
    <sheetView showGridLines="0" showZeros="0" view="pageBreakPreview" topLeftCell="A3" zoomScale="80" zoomScaleNormal="100" zoomScaleSheetLayoutView="80" workbookViewId="0">
      <selection activeCell="A93" sqref="A93"/>
    </sheetView>
  </sheetViews>
  <sheetFormatPr defaultColWidth="9.1640625" defaultRowHeight="12.75"/>
  <cols>
    <col min="1" max="1" width="13.33203125" style="2" customWidth="1"/>
    <col min="2" max="2" width="47.1640625" style="2" customWidth="1"/>
    <col min="3" max="3" width="20.83203125" style="2" customWidth="1"/>
    <col min="4" max="4" width="18.5" style="2" customWidth="1"/>
    <col min="5" max="5" width="14.1640625" style="2" customWidth="1"/>
    <col min="6" max="6" width="13.5" style="2" customWidth="1"/>
    <col min="7" max="7" width="6.5" style="2" customWidth="1"/>
    <col min="8" max="8" width="20.33203125" style="2" customWidth="1"/>
    <col min="9" max="12" width="9.1640625" style="2" customWidth="1"/>
    <col min="13" max="244" width="9.1640625" style="54" customWidth="1"/>
    <col min="245" max="253" width="9.1640625" style="2" customWidth="1"/>
    <col min="254" max="16384" width="9.1640625" style="54"/>
  </cols>
  <sheetData>
    <row r="1" spans="1:253" s="286" customFormat="1" ht="15" hidden="1">
      <c r="A1" s="285"/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IK1" s="285"/>
      <c r="IL1" s="285"/>
      <c r="IM1" s="285"/>
      <c r="IN1" s="285"/>
      <c r="IO1" s="285"/>
      <c r="IP1" s="285"/>
      <c r="IQ1" s="285"/>
      <c r="IR1" s="285"/>
      <c r="IS1" s="285"/>
    </row>
    <row r="2" spans="1:253" hidden="1"/>
    <row r="3" spans="1:253" ht="15">
      <c r="C3" s="702" t="s">
        <v>318</v>
      </c>
      <c r="D3" s="703"/>
      <c r="E3" s="703"/>
      <c r="F3" s="703"/>
    </row>
    <row r="4" spans="1:253" ht="31.5" customHeight="1">
      <c r="C4" s="704" t="s">
        <v>443</v>
      </c>
      <c r="D4" s="704"/>
      <c r="E4" s="704"/>
      <c r="F4" s="704"/>
      <c r="M4" s="2"/>
    </row>
    <row r="5" spans="1:253" ht="24" customHeight="1">
      <c r="A5" s="705" t="s">
        <v>330</v>
      </c>
      <c r="B5" s="705"/>
      <c r="C5" s="705"/>
      <c r="D5" s="705"/>
      <c r="E5" s="705"/>
      <c r="F5" s="705"/>
    </row>
    <row r="6" spans="1:253" ht="18.600000000000001" customHeight="1">
      <c r="A6" s="705" t="s">
        <v>331</v>
      </c>
      <c r="B6" s="705"/>
      <c r="C6" s="705"/>
      <c r="D6" s="705"/>
      <c r="E6" s="705"/>
      <c r="F6" s="705"/>
    </row>
    <row r="7" spans="1:253" ht="24" customHeight="1">
      <c r="A7" s="706">
        <v>6523580700</v>
      </c>
      <c r="B7" s="706"/>
      <c r="C7" s="706"/>
      <c r="D7" s="706"/>
      <c r="E7" s="706"/>
      <c r="F7" s="706"/>
    </row>
    <row r="8" spans="1:253" ht="24" customHeight="1">
      <c r="A8" s="707" t="s">
        <v>345</v>
      </c>
      <c r="B8" s="707"/>
      <c r="C8" s="707"/>
      <c r="D8" s="707"/>
      <c r="E8" s="707"/>
      <c r="F8" s="707"/>
    </row>
    <row r="9" spans="1:253">
      <c r="B9" s="92"/>
      <c r="C9" s="92"/>
      <c r="D9" s="92"/>
      <c r="E9" s="92"/>
      <c r="F9" s="92" t="s">
        <v>165</v>
      </c>
    </row>
    <row r="10" spans="1:253" ht="25.5" customHeight="1">
      <c r="A10" s="708" t="s">
        <v>0</v>
      </c>
      <c r="B10" s="708" t="s">
        <v>310</v>
      </c>
      <c r="C10" s="708" t="s">
        <v>274</v>
      </c>
      <c r="D10" s="708" t="s">
        <v>37</v>
      </c>
      <c r="E10" s="708" t="s">
        <v>38</v>
      </c>
      <c r="F10" s="708"/>
    </row>
    <row r="11" spans="1:253" ht="55.5" customHeight="1">
      <c r="A11" s="708"/>
      <c r="B11" s="708"/>
      <c r="C11" s="708"/>
      <c r="D11" s="708"/>
      <c r="E11" s="75" t="s">
        <v>274</v>
      </c>
      <c r="F11" s="207" t="s">
        <v>275</v>
      </c>
    </row>
    <row r="12" spans="1:253" s="67" customFormat="1" ht="20.25" customHeight="1">
      <c r="A12" s="143">
        <v>10000000</v>
      </c>
      <c r="B12" s="661" t="s">
        <v>18</v>
      </c>
      <c r="C12" s="631">
        <f>C13+C16+C19+C21</f>
        <v>4270333</v>
      </c>
      <c r="D12" s="631">
        <f>D13+D16+D19+D21</f>
        <v>4270333</v>
      </c>
      <c r="E12" s="151" t="s">
        <v>162</v>
      </c>
      <c r="F12" s="151" t="s">
        <v>162</v>
      </c>
      <c r="G12" s="66"/>
      <c r="H12" s="66"/>
      <c r="I12" s="66"/>
      <c r="J12" s="66"/>
      <c r="K12" s="66"/>
      <c r="L12" s="66"/>
      <c r="IK12" s="66"/>
      <c r="IL12" s="66"/>
      <c r="IM12" s="66"/>
      <c r="IN12" s="66"/>
      <c r="IO12" s="66"/>
      <c r="IP12" s="66"/>
      <c r="IQ12" s="66"/>
      <c r="IR12" s="66"/>
      <c r="IS12" s="66"/>
    </row>
    <row r="13" spans="1:253" s="158" customFormat="1" ht="42.75" hidden="1" customHeight="1">
      <c r="A13" s="159">
        <v>11000000</v>
      </c>
      <c r="B13" s="160" t="s">
        <v>19</v>
      </c>
      <c r="C13" s="632">
        <f>C14</f>
        <v>0</v>
      </c>
      <c r="D13" s="632">
        <f>D14</f>
        <v>0</v>
      </c>
      <c r="E13" s="156" t="s">
        <v>162</v>
      </c>
      <c r="F13" s="156" t="s">
        <v>162</v>
      </c>
      <c r="G13" s="157"/>
      <c r="H13" s="157"/>
      <c r="I13" s="157"/>
      <c r="J13" s="157"/>
      <c r="K13" s="157"/>
      <c r="L13" s="157"/>
      <c r="IK13" s="157"/>
      <c r="IL13" s="157"/>
      <c r="IM13" s="157"/>
      <c r="IN13" s="157"/>
      <c r="IO13" s="157"/>
      <c r="IP13" s="157"/>
      <c r="IQ13" s="157"/>
      <c r="IR13" s="157"/>
      <c r="IS13" s="157"/>
    </row>
    <row r="14" spans="1:253" s="157" customFormat="1" ht="20.25" hidden="1" customHeight="1">
      <c r="A14" s="152">
        <v>11020000</v>
      </c>
      <c r="B14" s="153" t="s">
        <v>20</v>
      </c>
      <c r="C14" s="626">
        <f>C15</f>
        <v>0</v>
      </c>
      <c r="D14" s="626">
        <f>D15</f>
        <v>0</v>
      </c>
      <c r="E14" s="169" t="s">
        <v>162</v>
      </c>
      <c r="F14" s="169" t="s">
        <v>162</v>
      </c>
    </row>
    <row r="15" spans="1:253" s="81" customFormat="1" ht="30.75" hidden="1" customHeight="1">
      <c r="A15" s="74">
        <v>11020200</v>
      </c>
      <c r="B15" s="77" t="s">
        <v>124</v>
      </c>
      <c r="C15" s="633"/>
      <c r="D15" s="633"/>
      <c r="E15" s="151" t="s">
        <v>162</v>
      </c>
      <c r="F15" s="151" t="s">
        <v>162</v>
      </c>
      <c r="G15" s="80"/>
      <c r="H15" s="80"/>
      <c r="I15" s="80"/>
      <c r="J15" s="80"/>
      <c r="K15" s="80"/>
      <c r="L15" s="80"/>
      <c r="IK15" s="80"/>
      <c r="IL15" s="80"/>
      <c r="IM15" s="80"/>
      <c r="IN15" s="80"/>
      <c r="IO15" s="80"/>
      <c r="IP15" s="80"/>
      <c r="IQ15" s="80"/>
      <c r="IR15" s="80"/>
      <c r="IS15" s="80"/>
    </row>
    <row r="16" spans="1:253" s="81" customFormat="1" ht="30.75" hidden="1" customHeight="1">
      <c r="A16" s="143">
        <v>13000000</v>
      </c>
      <c r="B16" s="146" t="s">
        <v>61</v>
      </c>
      <c r="C16" s="631"/>
      <c r="D16" s="631"/>
      <c r="E16" s="151" t="s">
        <v>162</v>
      </c>
      <c r="F16" s="151" t="s">
        <v>162</v>
      </c>
      <c r="G16" s="80"/>
      <c r="H16" s="80"/>
      <c r="I16" s="80"/>
      <c r="J16" s="80"/>
      <c r="K16" s="80"/>
      <c r="L16" s="80"/>
      <c r="IK16" s="80"/>
      <c r="IL16" s="80"/>
      <c r="IM16" s="80"/>
      <c r="IN16" s="80"/>
      <c r="IO16" s="80"/>
      <c r="IP16" s="80"/>
      <c r="IQ16" s="80"/>
      <c r="IR16" s="80"/>
      <c r="IS16" s="80"/>
    </row>
    <row r="17" spans="1:253" s="81" customFormat="1" ht="28.5" hidden="1" customHeight="1">
      <c r="A17" s="74">
        <v>13010000</v>
      </c>
      <c r="B17" s="77" t="s">
        <v>125</v>
      </c>
      <c r="C17" s="633"/>
      <c r="D17" s="633"/>
      <c r="E17" s="151" t="s">
        <v>162</v>
      </c>
      <c r="F17" s="151" t="s">
        <v>162</v>
      </c>
      <c r="G17" s="80"/>
      <c r="H17" s="80"/>
      <c r="I17" s="80"/>
      <c r="J17" s="80"/>
      <c r="K17" s="80"/>
      <c r="L17" s="80"/>
      <c r="IK17" s="80"/>
      <c r="IL17" s="80"/>
      <c r="IM17" s="80"/>
      <c r="IN17" s="80"/>
      <c r="IO17" s="80"/>
      <c r="IP17" s="80"/>
      <c r="IQ17" s="80"/>
      <c r="IR17" s="80"/>
      <c r="IS17" s="80"/>
    </row>
    <row r="18" spans="1:253" s="81" customFormat="1" ht="83.25" hidden="1" customHeight="1">
      <c r="A18" s="74">
        <v>13010200</v>
      </c>
      <c r="B18" s="77" t="s">
        <v>126</v>
      </c>
      <c r="C18" s="633"/>
      <c r="D18" s="633"/>
      <c r="E18" s="151" t="s">
        <v>162</v>
      </c>
      <c r="F18" s="151" t="s">
        <v>162</v>
      </c>
      <c r="G18" s="80"/>
      <c r="H18" s="80"/>
      <c r="I18" s="80"/>
      <c r="J18" s="80"/>
      <c r="K18" s="80"/>
      <c r="L18" s="80"/>
      <c r="IK18" s="80"/>
      <c r="IL18" s="80"/>
      <c r="IM18" s="80"/>
      <c r="IN18" s="80"/>
      <c r="IO18" s="80"/>
      <c r="IP18" s="80"/>
      <c r="IQ18" s="80"/>
      <c r="IR18" s="80"/>
      <c r="IS18" s="80"/>
    </row>
    <row r="19" spans="1:253" s="81" customFormat="1" ht="27.75" customHeight="1">
      <c r="A19" s="143">
        <v>14000000</v>
      </c>
      <c r="B19" s="146" t="s">
        <v>31</v>
      </c>
      <c r="C19" s="631">
        <f>C20</f>
        <v>6000</v>
      </c>
      <c r="D19" s="631">
        <f>D20</f>
        <v>6000</v>
      </c>
      <c r="E19" s="151" t="s">
        <v>162</v>
      </c>
      <c r="F19" s="151" t="s">
        <v>162</v>
      </c>
      <c r="G19" s="80"/>
      <c r="H19" s="80"/>
      <c r="I19" s="80"/>
      <c r="J19" s="80"/>
      <c r="K19" s="80"/>
      <c r="L19" s="80"/>
      <c r="IK19" s="80"/>
      <c r="IL19" s="80"/>
      <c r="IM19" s="80"/>
      <c r="IN19" s="80"/>
      <c r="IO19" s="80"/>
      <c r="IP19" s="80"/>
      <c r="IQ19" s="80"/>
      <c r="IR19" s="80"/>
      <c r="IS19" s="80"/>
    </row>
    <row r="20" spans="1:253" s="81" customFormat="1" ht="44.25" customHeight="1">
      <c r="A20" s="74">
        <v>14040000</v>
      </c>
      <c r="B20" s="77" t="s">
        <v>127</v>
      </c>
      <c r="C20" s="633">
        <f>6000</f>
        <v>6000</v>
      </c>
      <c r="D20" s="633">
        <f>6000</f>
        <v>6000</v>
      </c>
      <c r="E20" s="151" t="s">
        <v>162</v>
      </c>
      <c r="F20" s="151" t="s">
        <v>162</v>
      </c>
      <c r="G20" s="80"/>
      <c r="H20" s="80"/>
      <c r="I20" s="80"/>
      <c r="J20" s="80"/>
      <c r="K20" s="80"/>
      <c r="L20" s="80"/>
      <c r="IK20" s="80"/>
      <c r="IL20" s="80"/>
      <c r="IM20" s="80"/>
      <c r="IN20" s="80"/>
      <c r="IO20" s="80"/>
      <c r="IP20" s="80"/>
      <c r="IQ20" s="80"/>
      <c r="IR20" s="80"/>
      <c r="IS20" s="80"/>
    </row>
    <row r="21" spans="1:253" s="158" customFormat="1" ht="20.25" customHeight="1">
      <c r="A21" s="159">
        <v>18000000</v>
      </c>
      <c r="B21" s="160" t="s">
        <v>111</v>
      </c>
      <c r="C21" s="632">
        <f>C22+C33+C35</f>
        <v>4264333</v>
      </c>
      <c r="D21" s="632">
        <f>D22+D33+D35</f>
        <v>4264333</v>
      </c>
      <c r="E21" s="151" t="s">
        <v>162</v>
      </c>
      <c r="F21" s="151" t="s">
        <v>162</v>
      </c>
      <c r="G21" s="157"/>
      <c r="H21" s="157"/>
      <c r="I21" s="157"/>
      <c r="J21" s="157"/>
      <c r="K21" s="157"/>
      <c r="L21" s="157"/>
      <c r="IK21" s="157"/>
      <c r="IL21" s="157"/>
      <c r="IM21" s="157"/>
      <c r="IN21" s="157"/>
      <c r="IO21" s="157"/>
      <c r="IP21" s="157"/>
      <c r="IQ21" s="157"/>
      <c r="IR21" s="157"/>
      <c r="IS21" s="157"/>
    </row>
    <row r="22" spans="1:253" s="158" customFormat="1" ht="20.25" customHeight="1">
      <c r="A22" s="152">
        <v>18010000</v>
      </c>
      <c r="B22" s="153" t="s">
        <v>128</v>
      </c>
      <c r="C22" s="634">
        <f>SUM(C23:C32)</f>
        <v>2547413</v>
      </c>
      <c r="D22" s="634">
        <f>SUM(D23:D32)</f>
        <v>2547413</v>
      </c>
      <c r="E22" s="151" t="s">
        <v>162</v>
      </c>
      <c r="F22" s="151" t="s">
        <v>162</v>
      </c>
      <c r="G22" s="157"/>
      <c r="H22" s="157"/>
      <c r="I22" s="157"/>
      <c r="J22" s="157"/>
      <c r="K22" s="157"/>
      <c r="L22" s="157"/>
      <c r="IK22" s="157"/>
      <c r="IL22" s="157"/>
      <c r="IM22" s="157"/>
      <c r="IN22" s="157"/>
      <c r="IO22" s="157"/>
      <c r="IP22" s="157"/>
      <c r="IQ22" s="157"/>
      <c r="IR22" s="157"/>
      <c r="IS22" s="157"/>
    </row>
    <row r="23" spans="1:253" s="81" customFormat="1" ht="58.5" hidden="1" customHeight="1">
      <c r="A23" s="74">
        <v>18010100</v>
      </c>
      <c r="B23" s="77" t="s">
        <v>129</v>
      </c>
      <c r="C23" s="633"/>
      <c r="D23" s="633"/>
      <c r="E23" s="151" t="s">
        <v>162</v>
      </c>
      <c r="F23" s="151" t="s">
        <v>162</v>
      </c>
      <c r="G23" s="80"/>
      <c r="H23" s="80"/>
      <c r="I23" s="80"/>
      <c r="J23" s="80"/>
      <c r="K23" s="80"/>
      <c r="L23" s="80"/>
      <c r="IK23" s="80"/>
      <c r="IL23" s="80"/>
      <c r="IM23" s="80"/>
      <c r="IN23" s="80"/>
      <c r="IO23" s="80"/>
      <c r="IP23" s="80"/>
      <c r="IQ23" s="80"/>
      <c r="IR23" s="80"/>
      <c r="IS23" s="80"/>
    </row>
    <row r="24" spans="1:253" s="81" customFormat="1" ht="61.5" hidden="1" customHeight="1">
      <c r="A24" s="74">
        <v>18010200</v>
      </c>
      <c r="B24" s="77" t="s">
        <v>130</v>
      </c>
      <c r="C24" s="633"/>
      <c r="D24" s="633"/>
      <c r="E24" s="151" t="s">
        <v>162</v>
      </c>
      <c r="F24" s="151" t="s">
        <v>162</v>
      </c>
      <c r="G24" s="80"/>
      <c r="H24" s="80"/>
      <c r="I24" s="80"/>
      <c r="J24" s="80"/>
      <c r="K24" s="80"/>
      <c r="L24" s="80"/>
      <c r="IK24" s="80"/>
      <c r="IL24" s="80"/>
      <c r="IM24" s="80"/>
      <c r="IN24" s="80"/>
      <c r="IO24" s="80"/>
      <c r="IP24" s="80"/>
      <c r="IQ24" s="80"/>
      <c r="IR24" s="80"/>
      <c r="IS24" s="80"/>
    </row>
    <row r="25" spans="1:253" s="81" customFormat="1" ht="43.15" customHeight="1">
      <c r="A25" s="74">
        <v>18010300</v>
      </c>
      <c r="B25" s="77" t="s">
        <v>131</v>
      </c>
      <c r="C25" s="633">
        <v>350</v>
      </c>
      <c r="D25" s="633">
        <v>350</v>
      </c>
      <c r="E25" s="151" t="s">
        <v>162</v>
      </c>
      <c r="F25" s="151" t="s">
        <v>162</v>
      </c>
      <c r="G25" s="80"/>
      <c r="H25" s="80"/>
      <c r="I25" s="80"/>
      <c r="J25" s="80"/>
      <c r="K25" s="80"/>
      <c r="L25" s="80"/>
      <c r="IK25" s="80"/>
      <c r="IL25" s="80"/>
      <c r="IM25" s="80"/>
      <c r="IN25" s="80"/>
      <c r="IO25" s="80"/>
      <c r="IP25" s="80"/>
      <c r="IQ25" s="80"/>
      <c r="IR25" s="80"/>
      <c r="IS25" s="80"/>
    </row>
    <row r="26" spans="1:253" s="81" customFormat="1" ht="61.5" hidden="1" customHeight="1">
      <c r="A26" s="74">
        <v>18010400</v>
      </c>
      <c r="B26" s="77" t="s">
        <v>132</v>
      </c>
      <c r="C26" s="633"/>
      <c r="D26" s="633"/>
      <c r="E26" s="151" t="s">
        <v>162</v>
      </c>
      <c r="F26" s="151" t="s">
        <v>162</v>
      </c>
      <c r="G26" s="80"/>
      <c r="H26" s="80"/>
      <c r="I26" s="80"/>
      <c r="J26" s="80"/>
      <c r="K26" s="80"/>
      <c r="L26" s="80"/>
      <c r="IK26" s="80"/>
      <c r="IL26" s="80"/>
      <c r="IM26" s="80"/>
      <c r="IN26" s="80"/>
      <c r="IO26" s="80"/>
      <c r="IP26" s="80"/>
      <c r="IQ26" s="80"/>
      <c r="IR26" s="80"/>
      <c r="IS26" s="80"/>
    </row>
    <row r="27" spans="1:253" s="81" customFormat="1" ht="20.25" customHeight="1">
      <c r="A27" s="74">
        <v>18010500</v>
      </c>
      <c r="B27" s="77" t="s">
        <v>133</v>
      </c>
      <c r="C27" s="633">
        <f>180+1580</f>
        <v>1760</v>
      </c>
      <c r="D27" s="633">
        <f>180+1580</f>
        <v>1760</v>
      </c>
      <c r="E27" s="151" t="s">
        <v>162</v>
      </c>
      <c r="F27" s="151" t="s">
        <v>162</v>
      </c>
      <c r="G27" s="80"/>
      <c r="H27" s="80"/>
      <c r="I27" s="80"/>
      <c r="J27" s="80"/>
      <c r="K27" s="80"/>
      <c r="L27" s="80"/>
      <c r="IK27" s="80"/>
      <c r="IL27" s="80"/>
      <c r="IM27" s="80"/>
      <c r="IN27" s="80"/>
      <c r="IO27" s="80"/>
      <c r="IP27" s="80"/>
      <c r="IQ27" s="80"/>
      <c r="IR27" s="80"/>
      <c r="IS27" s="80"/>
    </row>
    <row r="28" spans="1:253" s="81" customFormat="1" ht="20.25" customHeight="1">
      <c r="A28" s="74">
        <v>18010600</v>
      </c>
      <c r="B28" s="77" t="s">
        <v>134</v>
      </c>
      <c r="C28" s="633">
        <f>2476863-109300</f>
        <v>2367563</v>
      </c>
      <c r="D28" s="633">
        <f>2476863-109300</f>
        <v>2367563</v>
      </c>
      <c r="E28" s="151" t="s">
        <v>162</v>
      </c>
      <c r="F28" s="151" t="s">
        <v>162</v>
      </c>
      <c r="G28" s="80"/>
      <c r="H28" s="80"/>
      <c r="I28" s="80"/>
      <c r="J28" s="80"/>
      <c r="K28" s="80"/>
      <c r="L28" s="80"/>
      <c r="IK28" s="80"/>
      <c r="IL28" s="80"/>
      <c r="IM28" s="80"/>
      <c r="IN28" s="80"/>
      <c r="IO28" s="80"/>
      <c r="IP28" s="80"/>
      <c r="IQ28" s="80"/>
      <c r="IR28" s="80"/>
      <c r="IS28" s="80"/>
    </row>
    <row r="29" spans="1:253" s="81" customFormat="1" ht="20.25" customHeight="1">
      <c r="A29" s="74">
        <v>18010700</v>
      </c>
      <c r="B29" s="77" t="s">
        <v>135</v>
      </c>
      <c r="C29" s="633">
        <f>120000+48740</f>
        <v>168740</v>
      </c>
      <c r="D29" s="633">
        <f>120000+48740</f>
        <v>168740</v>
      </c>
      <c r="E29" s="151" t="s">
        <v>162</v>
      </c>
      <c r="F29" s="151" t="s">
        <v>162</v>
      </c>
      <c r="G29" s="80"/>
      <c r="H29" s="80"/>
      <c r="I29" s="80"/>
      <c r="J29" s="80"/>
      <c r="K29" s="80"/>
      <c r="L29" s="80"/>
      <c r="IK29" s="80"/>
      <c r="IL29" s="80"/>
      <c r="IM29" s="80"/>
      <c r="IN29" s="80"/>
      <c r="IO29" s="80"/>
      <c r="IP29" s="80"/>
      <c r="IQ29" s="80"/>
      <c r="IR29" s="80"/>
      <c r="IS29" s="80"/>
    </row>
    <row r="30" spans="1:253" s="81" customFormat="1" ht="20.25" customHeight="1">
      <c r="A30" s="74">
        <v>18010900</v>
      </c>
      <c r="B30" s="77" t="s">
        <v>136</v>
      </c>
      <c r="C30" s="633">
        <v>9000</v>
      </c>
      <c r="D30" s="633">
        <v>9000</v>
      </c>
      <c r="E30" s="151" t="s">
        <v>162</v>
      </c>
      <c r="F30" s="151" t="s">
        <v>162</v>
      </c>
      <c r="G30" s="80"/>
      <c r="H30" s="80"/>
      <c r="I30" s="80"/>
      <c r="J30" s="80"/>
      <c r="K30" s="80"/>
      <c r="L30" s="80"/>
      <c r="IK30" s="80"/>
      <c r="IL30" s="80"/>
      <c r="IM30" s="80"/>
      <c r="IN30" s="80"/>
      <c r="IO30" s="80"/>
      <c r="IP30" s="80"/>
      <c r="IQ30" s="80"/>
      <c r="IR30" s="80"/>
      <c r="IS30" s="80"/>
    </row>
    <row r="31" spans="1:253" s="81" customFormat="1" ht="20.25" hidden="1" customHeight="1">
      <c r="A31" s="74">
        <v>18011000</v>
      </c>
      <c r="B31" s="77" t="s">
        <v>141</v>
      </c>
      <c r="C31" s="633"/>
      <c r="D31" s="633"/>
      <c r="E31" s="151" t="s">
        <v>162</v>
      </c>
      <c r="F31" s="151" t="s">
        <v>162</v>
      </c>
      <c r="G31" s="80"/>
      <c r="H31" s="80"/>
      <c r="I31" s="80"/>
      <c r="J31" s="80"/>
      <c r="K31" s="80"/>
      <c r="L31" s="80"/>
      <c r="IK31" s="80"/>
      <c r="IL31" s="80"/>
      <c r="IM31" s="80"/>
      <c r="IN31" s="80"/>
      <c r="IO31" s="80"/>
      <c r="IP31" s="80"/>
      <c r="IQ31" s="80"/>
      <c r="IR31" s="80"/>
      <c r="IS31" s="80"/>
    </row>
    <row r="32" spans="1:253" s="81" customFormat="1" ht="20.25" hidden="1" customHeight="1">
      <c r="A32" s="74">
        <v>18011100</v>
      </c>
      <c r="B32" s="77" t="s">
        <v>142</v>
      </c>
      <c r="C32" s="633"/>
      <c r="D32" s="633"/>
      <c r="E32" s="151" t="s">
        <v>162</v>
      </c>
      <c r="F32" s="151" t="s">
        <v>162</v>
      </c>
      <c r="G32" s="80"/>
      <c r="H32" s="80"/>
      <c r="I32" s="80"/>
      <c r="J32" s="80"/>
      <c r="K32" s="80"/>
      <c r="L32" s="80"/>
      <c r="IK32" s="80"/>
      <c r="IL32" s="80"/>
      <c r="IM32" s="80"/>
      <c r="IN32" s="80"/>
      <c r="IO32" s="80"/>
      <c r="IP32" s="80"/>
      <c r="IQ32" s="80"/>
      <c r="IR32" s="80"/>
      <c r="IS32" s="80"/>
    </row>
    <row r="33" spans="1:253" s="158" customFormat="1" ht="20.25" hidden="1" customHeight="1">
      <c r="A33" s="152">
        <v>18040000</v>
      </c>
      <c r="B33" s="153"/>
      <c r="C33" s="634">
        <f>C34</f>
        <v>0</v>
      </c>
      <c r="D33" s="634">
        <f>D34</f>
        <v>0</v>
      </c>
      <c r="E33" s="156"/>
      <c r="F33" s="156"/>
      <c r="G33" s="157"/>
      <c r="H33" s="157"/>
      <c r="I33" s="157"/>
      <c r="J33" s="157"/>
      <c r="K33" s="157"/>
      <c r="L33" s="157"/>
      <c r="IK33" s="157"/>
      <c r="IL33" s="157"/>
      <c r="IM33" s="157"/>
      <c r="IN33" s="157"/>
      <c r="IO33" s="157"/>
      <c r="IP33" s="157"/>
      <c r="IQ33" s="157"/>
      <c r="IR33" s="157"/>
      <c r="IS33" s="157"/>
    </row>
    <row r="34" spans="1:253" s="81" customFormat="1" ht="20.25" hidden="1" customHeight="1">
      <c r="A34" s="74">
        <v>18040200</v>
      </c>
      <c r="B34" s="77"/>
      <c r="C34" s="633"/>
      <c r="D34" s="633"/>
      <c r="E34" s="151"/>
      <c r="F34" s="151"/>
      <c r="G34" s="80"/>
      <c r="H34" s="80"/>
      <c r="I34" s="80"/>
      <c r="J34" s="80"/>
      <c r="K34" s="80"/>
      <c r="L34" s="80"/>
      <c r="IK34" s="80"/>
      <c r="IL34" s="80"/>
      <c r="IM34" s="80"/>
      <c r="IN34" s="80"/>
      <c r="IO34" s="80"/>
      <c r="IP34" s="80"/>
      <c r="IQ34" s="80"/>
      <c r="IR34" s="80"/>
      <c r="IS34" s="80"/>
    </row>
    <row r="35" spans="1:253" s="158" customFormat="1" ht="20.25" customHeight="1">
      <c r="A35" s="152">
        <v>18050000</v>
      </c>
      <c r="B35" s="153" t="s">
        <v>137</v>
      </c>
      <c r="C35" s="634">
        <f>SUM(C36:C38)</f>
        <v>1716920</v>
      </c>
      <c r="D35" s="634">
        <f>SUM(D36:D38)</f>
        <v>1716920</v>
      </c>
      <c r="E35" s="151" t="s">
        <v>162</v>
      </c>
      <c r="F35" s="151" t="s">
        <v>162</v>
      </c>
      <c r="G35" s="157"/>
      <c r="H35" s="157"/>
      <c r="I35" s="157"/>
      <c r="J35" s="157"/>
      <c r="K35" s="157"/>
      <c r="L35" s="157"/>
      <c r="IK35" s="157"/>
      <c r="IL35" s="157"/>
      <c r="IM35" s="157"/>
      <c r="IN35" s="157"/>
      <c r="IO35" s="157"/>
      <c r="IP35" s="157"/>
      <c r="IQ35" s="157"/>
      <c r="IR35" s="157"/>
      <c r="IS35" s="157"/>
    </row>
    <row r="36" spans="1:253" s="81" customFormat="1" ht="20.25" customHeight="1">
      <c r="A36" s="74">
        <v>18050300</v>
      </c>
      <c r="B36" s="77" t="s">
        <v>138</v>
      </c>
      <c r="C36" s="633">
        <f>8000-1380</f>
        <v>6620</v>
      </c>
      <c r="D36" s="633">
        <f>8000-1380</f>
        <v>6620</v>
      </c>
      <c r="E36" s="151" t="s">
        <v>162</v>
      </c>
      <c r="F36" s="151" t="s">
        <v>162</v>
      </c>
      <c r="G36" s="80"/>
      <c r="H36" s="80"/>
      <c r="I36" s="80"/>
      <c r="J36" s="80"/>
      <c r="K36" s="80"/>
      <c r="L36" s="80"/>
      <c r="IK36" s="80"/>
      <c r="IL36" s="80"/>
      <c r="IM36" s="80"/>
      <c r="IN36" s="80"/>
      <c r="IO36" s="80"/>
      <c r="IP36" s="80"/>
      <c r="IQ36" s="80"/>
      <c r="IR36" s="80"/>
      <c r="IS36" s="80"/>
    </row>
    <row r="37" spans="1:253" s="81" customFormat="1" ht="20.25" customHeight="1">
      <c r="A37" s="74">
        <v>18050400</v>
      </c>
      <c r="B37" s="77" t="s">
        <v>139</v>
      </c>
      <c r="C37" s="633">
        <f>50000+12000</f>
        <v>62000</v>
      </c>
      <c r="D37" s="633">
        <f>50000+12000</f>
        <v>62000</v>
      </c>
      <c r="E37" s="151" t="s">
        <v>162</v>
      </c>
      <c r="F37" s="151" t="s">
        <v>162</v>
      </c>
      <c r="G37" s="80"/>
      <c r="H37" s="80"/>
      <c r="I37" s="80"/>
      <c r="J37" s="80"/>
      <c r="K37" s="80"/>
      <c r="L37" s="80"/>
      <c r="IK37" s="80"/>
      <c r="IL37" s="80"/>
      <c r="IM37" s="80"/>
      <c r="IN37" s="80"/>
      <c r="IO37" s="80"/>
      <c r="IP37" s="80"/>
      <c r="IQ37" s="80"/>
      <c r="IR37" s="80"/>
      <c r="IS37" s="80"/>
    </row>
    <row r="38" spans="1:253" s="81" customFormat="1" ht="52.9" customHeight="1">
      <c r="A38" s="74">
        <v>18050500</v>
      </c>
      <c r="B38" s="624" t="s">
        <v>140</v>
      </c>
      <c r="C38" s="633">
        <f>1700000-51700</f>
        <v>1648300</v>
      </c>
      <c r="D38" s="633">
        <f>1700000-51700</f>
        <v>1648300</v>
      </c>
      <c r="E38" s="151" t="s">
        <v>162</v>
      </c>
      <c r="F38" s="151" t="s">
        <v>162</v>
      </c>
      <c r="G38" s="80"/>
      <c r="H38" s="80"/>
      <c r="I38" s="80"/>
      <c r="J38" s="80"/>
      <c r="K38" s="80"/>
      <c r="L38" s="80"/>
      <c r="IK38" s="80"/>
      <c r="IL38" s="80"/>
      <c r="IM38" s="80"/>
      <c r="IN38" s="80"/>
      <c r="IO38" s="80"/>
      <c r="IP38" s="80"/>
      <c r="IQ38" s="80"/>
      <c r="IR38" s="80"/>
      <c r="IS38" s="80"/>
    </row>
    <row r="39" spans="1:253" s="81" customFormat="1" ht="20.25" hidden="1" customHeight="1">
      <c r="A39" s="143">
        <v>19000000</v>
      </c>
      <c r="B39" s="146" t="s">
        <v>21</v>
      </c>
      <c r="C39" s="631"/>
      <c r="D39" s="631"/>
      <c r="E39" s="151" t="s">
        <v>162</v>
      </c>
      <c r="F39" s="151" t="s">
        <v>162</v>
      </c>
      <c r="G39" s="80"/>
      <c r="H39" s="80"/>
      <c r="I39" s="80"/>
      <c r="J39" s="80"/>
      <c r="K39" s="80"/>
      <c r="L39" s="80"/>
      <c r="IK39" s="80"/>
      <c r="IL39" s="80"/>
      <c r="IM39" s="80"/>
      <c r="IN39" s="80"/>
      <c r="IO39" s="80"/>
      <c r="IP39" s="80"/>
      <c r="IQ39" s="80"/>
      <c r="IR39" s="80"/>
      <c r="IS39" s="80"/>
    </row>
    <row r="40" spans="1:253" s="81" customFormat="1" ht="20.25" hidden="1" customHeight="1">
      <c r="A40" s="74">
        <v>19010000</v>
      </c>
      <c r="B40" s="77" t="s">
        <v>143</v>
      </c>
      <c r="C40" s="633"/>
      <c r="D40" s="633"/>
      <c r="E40" s="151" t="s">
        <v>162</v>
      </c>
      <c r="F40" s="151" t="s">
        <v>162</v>
      </c>
      <c r="G40" s="80"/>
      <c r="H40" s="80"/>
      <c r="I40" s="80"/>
      <c r="J40" s="80"/>
      <c r="K40" s="80"/>
      <c r="L40" s="80"/>
      <c r="IK40" s="80"/>
      <c r="IL40" s="80"/>
      <c r="IM40" s="80"/>
      <c r="IN40" s="80"/>
      <c r="IO40" s="80"/>
      <c r="IP40" s="80"/>
      <c r="IQ40" s="80"/>
      <c r="IR40" s="80"/>
      <c r="IS40" s="80"/>
    </row>
    <row r="41" spans="1:253" s="81" customFormat="1" ht="49.5" hidden="1" customHeight="1">
      <c r="A41" s="74">
        <v>19010100</v>
      </c>
      <c r="B41" s="77" t="s">
        <v>144</v>
      </c>
      <c r="C41" s="633"/>
      <c r="D41" s="633"/>
      <c r="E41" s="151" t="s">
        <v>162</v>
      </c>
      <c r="F41" s="151" t="s">
        <v>162</v>
      </c>
      <c r="G41" s="80"/>
      <c r="H41" s="80"/>
      <c r="I41" s="80"/>
      <c r="J41" s="80"/>
      <c r="K41" s="80"/>
      <c r="L41" s="80"/>
      <c r="IK41" s="80"/>
      <c r="IL41" s="80"/>
      <c r="IM41" s="80"/>
      <c r="IN41" s="80"/>
      <c r="IO41" s="80"/>
      <c r="IP41" s="80"/>
      <c r="IQ41" s="80"/>
      <c r="IR41" s="80"/>
      <c r="IS41" s="80"/>
    </row>
    <row r="42" spans="1:253" s="81" customFormat="1" ht="86.25" hidden="1" customHeight="1">
      <c r="A42" s="74">
        <v>19010300</v>
      </c>
      <c r="B42" s="77" t="s">
        <v>145</v>
      </c>
      <c r="C42" s="633"/>
      <c r="D42" s="633"/>
      <c r="E42" s="151" t="s">
        <v>162</v>
      </c>
      <c r="F42" s="151" t="s">
        <v>162</v>
      </c>
      <c r="G42" s="80"/>
      <c r="H42" s="80"/>
      <c r="I42" s="80"/>
      <c r="J42" s="80"/>
      <c r="K42" s="80"/>
      <c r="L42" s="80"/>
      <c r="IK42" s="80"/>
      <c r="IL42" s="80"/>
      <c r="IM42" s="80"/>
      <c r="IN42" s="80"/>
      <c r="IO42" s="80"/>
      <c r="IP42" s="80"/>
      <c r="IQ42" s="80"/>
      <c r="IR42" s="80"/>
      <c r="IS42" s="80"/>
    </row>
    <row r="43" spans="1:253" s="68" customFormat="1" ht="20.25" customHeight="1">
      <c r="A43" s="143">
        <v>20000000</v>
      </c>
      <c r="B43" s="661" t="s">
        <v>22</v>
      </c>
      <c r="C43" s="631">
        <f>D43+E43</f>
        <v>215663.84</v>
      </c>
      <c r="D43" s="631">
        <f>D44+D47+D55</f>
        <v>205107</v>
      </c>
      <c r="E43" s="642">
        <f>E61</f>
        <v>10556.84</v>
      </c>
      <c r="F43" s="151" t="s">
        <v>162</v>
      </c>
      <c r="G43" s="3"/>
      <c r="H43" s="3"/>
      <c r="I43" s="3"/>
      <c r="J43" s="3"/>
      <c r="K43" s="3"/>
      <c r="L43" s="3"/>
      <c r="IK43" s="3"/>
      <c r="IL43" s="3"/>
      <c r="IM43" s="3"/>
      <c r="IN43" s="3"/>
      <c r="IO43" s="3"/>
      <c r="IP43" s="3"/>
      <c r="IQ43" s="3"/>
      <c r="IR43" s="3"/>
      <c r="IS43" s="3"/>
    </row>
    <row r="44" spans="1:253" s="81" customFormat="1" ht="28.5" customHeight="1">
      <c r="A44" s="143">
        <v>21000000</v>
      </c>
      <c r="B44" s="146" t="s">
        <v>23</v>
      </c>
      <c r="C44" s="631">
        <f>C46</f>
        <v>51</v>
      </c>
      <c r="D44" s="631">
        <f>D46</f>
        <v>51</v>
      </c>
      <c r="E44" s="151" t="s">
        <v>162</v>
      </c>
      <c r="F44" s="151" t="s">
        <v>162</v>
      </c>
      <c r="G44" s="80"/>
      <c r="H44" s="80"/>
      <c r="I44" s="80"/>
      <c r="J44" s="80"/>
      <c r="K44" s="80"/>
      <c r="L44" s="80"/>
      <c r="IK44" s="80"/>
      <c r="IL44" s="80"/>
      <c r="IM44" s="80"/>
      <c r="IN44" s="80"/>
      <c r="IO44" s="80"/>
      <c r="IP44" s="80"/>
      <c r="IQ44" s="80"/>
      <c r="IR44" s="80"/>
      <c r="IS44" s="80"/>
    </row>
    <row r="45" spans="1:253" s="81" customFormat="1" ht="19.149999999999999" customHeight="1">
      <c r="A45" s="152">
        <v>21080000</v>
      </c>
      <c r="B45" s="153" t="s">
        <v>152</v>
      </c>
      <c r="C45" s="631">
        <f>C46</f>
        <v>51</v>
      </c>
      <c r="D45" s="631">
        <f>D46</f>
        <v>51</v>
      </c>
      <c r="E45" s="151" t="s">
        <v>162</v>
      </c>
      <c r="F45" s="151" t="s">
        <v>162</v>
      </c>
      <c r="G45" s="80"/>
      <c r="H45" s="80"/>
      <c r="I45" s="80"/>
      <c r="J45" s="80"/>
      <c r="K45" s="80"/>
      <c r="L45" s="80"/>
      <c r="IK45" s="80"/>
      <c r="IL45" s="80"/>
      <c r="IM45" s="80"/>
      <c r="IN45" s="80"/>
      <c r="IO45" s="80"/>
      <c r="IP45" s="80"/>
      <c r="IQ45" s="80"/>
      <c r="IR45" s="80"/>
      <c r="IS45" s="80"/>
    </row>
    <row r="46" spans="1:253" s="81" customFormat="1" ht="19.899999999999999" customHeight="1">
      <c r="A46" s="74">
        <v>21081100</v>
      </c>
      <c r="B46" s="77" t="s">
        <v>433</v>
      </c>
      <c r="C46" s="633">
        <v>51</v>
      </c>
      <c r="D46" s="633">
        <v>51</v>
      </c>
      <c r="E46" s="151" t="s">
        <v>162</v>
      </c>
      <c r="F46" s="151" t="s">
        <v>162</v>
      </c>
      <c r="G46" s="80"/>
      <c r="H46" s="80"/>
      <c r="I46" s="80"/>
      <c r="J46" s="80"/>
      <c r="K46" s="80"/>
      <c r="L46" s="80"/>
      <c r="IK46" s="80"/>
      <c r="IL46" s="80"/>
      <c r="IM46" s="80"/>
      <c r="IN46" s="80"/>
      <c r="IO46" s="80"/>
      <c r="IP46" s="80"/>
      <c r="IQ46" s="80"/>
      <c r="IR46" s="80"/>
      <c r="IS46" s="80"/>
    </row>
    <row r="47" spans="1:253" s="163" customFormat="1" ht="29.25" customHeight="1">
      <c r="A47" s="143">
        <v>22000000</v>
      </c>
      <c r="B47" s="146" t="s">
        <v>24</v>
      </c>
      <c r="C47" s="631">
        <f>C48+C50+C52</f>
        <v>202220</v>
      </c>
      <c r="D47" s="631">
        <f>D48+D50+D52</f>
        <v>202220</v>
      </c>
      <c r="E47" s="151" t="s">
        <v>162</v>
      </c>
      <c r="F47" s="151" t="s">
        <v>162</v>
      </c>
      <c r="G47" s="162"/>
      <c r="H47" s="162"/>
      <c r="I47" s="162"/>
      <c r="J47" s="162"/>
      <c r="K47" s="162"/>
      <c r="L47" s="162"/>
      <c r="IK47" s="162"/>
      <c r="IL47" s="162"/>
      <c r="IM47" s="162"/>
      <c r="IN47" s="162"/>
      <c r="IO47" s="162"/>
      <c r="IP47" s="162"/>
      <c r="IQ47" s="162"/>
      <c r="IR47" s="162"/>
      <c r="IS47" s="162"/>
    </row>
    <row r="48" spans="1:253" s="158" customFormat="1" ht="19.899999999999999" customHeight="1">
      <c r="A48" s="152">
        <v>22010000</v>
      </c>
      <c r="B48" s="153" t="s">
        <v>214</v>
      </c>
      <c r="C48" s="634">
        <f>C49</f>
        <v>220</v>
      </c>
      <c r="D48" s="634">
        <f>D49</f>
        <v>220</v>
      </c>
      <c r="E48" s="151" t="s">
        <v>162</v>
      </c>
      <c r="F48" s="151" t="s">
        <v>162</v>
      </c>
      <c r="G48" s="157"/>
      <c r="H48" s="157"/>
      <c r="I48" s="157"/>
      <c r="J48" s="157"/>
      <c r="K48" s="157"/>
      <c r="L48" s="157"/>
      <c r="IK48" s="157"/>
      <c r="IL48" s="157"/>
      <c r="IM48" s="157"/>
      <c r="IN48" s="157"/>
      <c r="IO48" s="157"/>
      <c r="IP48" s="157"/>
      <c r="IQ48" s="157"/>
      <c r="IR48" s="157"/>
      <c r="IS48" s="157"/>
    </row>
    <row r="49" spans="1:253" s="81" customFormat="1" ht="19.899999999999999" customHeight="1">
      <c r="A49" s="74">
        <v>22012500</v>
      </c>
      <c r="B49" s="77" t="s">
        <v>213</v>
      </c>
      <c r="C49" s="633">
        <f>160+60</f>
        <v>220</v>
      </c>
      <c r="D49" s="633">
        <f>160+60</f>
        <v>220</v>
      </c>
      <c r="E49" s="151" t="s">
        <v>162</v>
      </c>
      <c r="F49" s="151" t="s">
        <v>162</v>
      </c>
      <c r="G49" s="80"/>
      <c r="H49" s="80"/>
      <c r="I49" s="80"/>
      <c r="J49" s="80"/>
      <c r="K49" s="80"/>
      <c r="L49" s="80"/>
      <c r="IK49" s="80"/>
      <c r="IL49" s="80"/>
      <c r="IM49" s="80"/>
      <c r="IN49" s="80"/>
      <c r="IO49" s="80"/>
      <c r="IP49" s="80"/>
      <c r="IQ49" s="80"/>
      <c r="IR49" s="80"/>
      <c r="IS49" s="80"/>
    </row>
    <row r="50" spans="1:253" s="158" customFormat="1" ht="44.45" customHeight="1">
      <c r="A50" s="152">
        <v>22080000</v>
      </c>
      <c r="B50" s="153" t="s">
        <v>150</v>
      </c>
      <c r="C50" s="634">
        <f>C51</f>
        <v>202000</v>
      </c>
      <c r="D50" s="634">
        <f>D51</f>
        <v>202000</v>
      </c>
      <c r="E50" s="151" t="s">
        <v>162</v>
      </c>
      <c r="F50" s="151" t="s">
        <v>162</v>
      </c>
      <c r="G50" s="157"/>
      <c r="H50" s="157"/>
      <c r="I50" s="157"/>
      <c r="J50" s="157"/>
      <c r="K50" s="157"/>
      <c r="L50" s="157"/>
      <c r="IK50" s="157"/>
      <c r="IL50" s="157"/>
      <c r="IM50" s="157"/>
      <c r="IN50" s="157"/>
      <c r="IO50" s="157"/>
      <c r="IP50" s="157"/>
      <c r="IQ50" s="157"/>
      <c r="IR50" s="157"/>
      <c r="IS50" s="157"/>
    </row>
    <row r="51" spans="1:253" s="81" customFormat="1" ht="40.15" customHeight="1">
      <c r="A51" s="74">
        <v>22080400</v>
      </c>
      <c r="B51" s="77" t="s">
        <v>151</v>
      </c>
      <c r="C51" s="633">
        <f>102000+100000</f>
        <v>202000</v>
      </c>
      <c r="D51" s="633">
        <f>102000+100000</f>
        <v>202000</v>
      </c>
      <c r="E51" s="151" t="s">
        <v>162</v>
      </c>
      <c r="F51" s="151" t="s">
        <v>162</v>
      </c>
      <c r="G51" s="80"/>
      <c r="H51" s="80"/>
      <c r="I51" s="80"/>
      <c r="J51" s="80"/>
      <c r="K51" s="80"/>
      <c r="L51" s="80"/>
      <c r="IK51" s="80"/>
      <c r="IL51" s="80"/>
      <c r="IM51" s="80"/>
      <c r="IN51" s="80"/>
      <c r="IO51" s="80"/>
      <c r="IP51" s="80"/>
      <c r="IQ51" s="80"/>
      <c r="IR51" s="80"/>
      <c r="IS51" s="80"/>
    </row>
    <row r="52" spans="1:253" s="158" customFormat="1" ht="20.25" hidden="1" customHeight="1">
      <c r="A52" s="152">
        <v>22090000</v>
      </c>
      <c r="B52" s="153" t="s">
        <v>147</v>
      </c>
      <c r="C52" s="634">
        <f>C53+C54</f>
        <v>0</v>
      </c>
      <c r="D52" s="634">
        <f>D53+D54</f>
        <v>0</v>
      </c>
      <c r="E52" s="151" t="s">
        <v>162</v>
      </c>
      <c r="F52" s="151" t="s">
        <v>162</v>
      </c>
      <c r="G52" s="157"/>
      <c r="H52" s="157"/>
      <c r="I52" s="157"/>
      <c r="J52" s="157"/>
      <c r="K52" s="157"/>
      <c r="L52" s="157"/>
      <c r="IK52" s="157"/>
      <c r="IL52" s="157"/>
      <c r="IM52" s="157"/>
      <c r="IN52" s="157"/>
      <c r="IO52" s="157"/>
      <c r="IP52" s="157"/>
      <c r="IQ52" s="157"/>
      <c r="IR52" s="157"/>
      <c r="IS52" s="157"/>
    </row>
    <row r="53" spans="1:253" s="81" customFormat="1" ht="40.9" hidden="1" customHeight="1">
      <c r="A53" s="74">
        <v>22090100</v>
      </c>
      <c r="B53" s="77" t="s">
        <v>148</v>
      </c>
      <c r="C53" s="633"/>
      <c r="D53" s="633"/>
      <c r="E53" s="151" t="s">
        <v>162</v>
      </c>
      <c r="F53" s="151" t="s">
        <v>162</v>
      </c>
      <c r="G53" s="80"/>
      <c r="H53" s="80"/>
      <c r="I53" s="80"/>
      <c r="J53" s="80"/>
      <c r="K53" s="80"/>
      <c r="L53" s="80"/>
      <c r="IK53" s="80"/>
      <c r="IL53" s="80"/>
      <c r="IM53" s="80"/>
      <c r="IN53" s="80"/>
      <c r="IO53" s="80"/>
      <c r="IP53" s="80"/>
      <c r="IQ53" s="80"/>
      <c r="IR53" s="80"/>
      <c r="IS53" s="80"/>
    </row>
    <row r="54" spans="1:253" s="81" customFormat="1" ht="46.5" hidden="1" customHeight="1">
      <c r="A54" s="74">
        <v>22090400</v>
      </c>
      <c r="B54" s="77" t="s">
        <v>149</v>
      </c>
      <c r="C54" s="633"/>
      <c r="D54" s="633"/>
      <c r="E54" s="151" t="s">
        <v>162</v>
      </c>
      <c r="F54" s="151" t="s">
        <v>162</v>
      </c>
      <c r="G54" s="80"/>
      <c r="H54" s="80"/>
      <c r="I54" s="80"/>
      <c r="J54" s="80"/>
      <c r="K54" s="80"/>
      <c r="L54" s="80"/>
      <c r="IK54" s="80"/>
      <c r="IL54" s="80"/>
      <c r="IM54" s="80"/>
      <c r="IN54" s="80"/>
      <c r="IO54" s="80"/>
      <c r="IP54" s="80"/>
      <c r="IQ54" s="80"/>
      <c r="IR54" s="80"/>
      <c r="IS54" s="80"/>
    </row>
    <row r="55" spans="1:253" s="81" customFormat="1" ht="20.25" customHeight="1">
      <c r="A55" s="143">
        <v>24000000</v>
      </c>
      <c r="B55" s="146" t="s">
        <v>32</v>
      </c>
      <c r="C55" s="631">
        <f>C56</f>
        <v>2836</v>
      </c>
      <c r="D55" s="631">
        <f>D56</f>
        <v>2836</v>
      </c>
      <c r="E55" s="151" t="s">
        <v>162</v>
      </c>
      <c r="F55" s="151" t="s">
        <v>162</v>
      </c>
      <c r="G55" s="80"/>
      <c r="H55" s="80"/>
      <c r="I55" s="80"/>
      <c r="J55" s="80"/>
      <c r="K55" s="80"/>
      <c r="L55" s="80"/>
      <c r="IK55" s="80"/>
      <c r="IL55" s="80"/>
      <c r="IM55" s="80"/>
      <c r="IN55" s="80"/>
      <c r="IO55" s="80"/>
      <c r="IP55" s="80"/>
      <c r="IQ55" s="80"/>
      <c r="IR55" s="80"/>
      <c r="IS55" s="80"/>
    </row>
    <row r="56" spans="1:253" s="81" customFormat="1" ht="20.25" customHeight="1">
      <c r="A56" s="143">
        <v>24060000</v>
      </c>
      <c r="B56" s="146" t="s">
        <v>152</v>
      </c>
      <c r="C56" s="635">
        <f>C59</f>
        <v>2836</v>
      </c>
      <c r="D56" s="635">
        <f>D59</f>
        <v>2836</v>
      </c>
      <c r="E56" s="151" t="s">
        <v>162</v>
      </c>
      <c r="F56" s="151" t="s">
        <v>162</v>
      </c>
      <c r="G56" s="80"/>
      <c r="H56" s="80"/>
      <c r="I56" s="80"/>
      <c r="J56" s="80"/>
      <c r="K56" s="80"/>
      <c r="L56" s="80"/>
      <c r="IK56" s="80"/>
      <c r="IL56" s="80"/>
      <c r="IM56" s="80"/>
      <c r="IN56" s="80"/>
      <c r="IO56" s="80"/>
      <c r="IP56" s="80"/>
      <c r="IQ56" s="80"/>
      <c r="IR56" s="80"/>
      <c r="IS56" s="80"/>
    </row>
    <row r="57" spans="1:253" s="81" customFormat="1" ht="20.25" hidden="1" customHeight="1">
      <c r="A57" s="74">
        <v>24060300</v>
      </c>
      <c r="B57" s="77" t="s">
        <v>152</v>
      </c>
      <c r="C57" s="627"/>
      <c r="D57" s="627"/>
      <c r="E57" s="151" t="s">
        <v>162</v>
      </c>
      <c r="F57" s="151" t="s">
        <v>162</v>
      </c>
      <c r="G57" s="80"/>
      <c r="H57" s="80"/>
      <c r="I57" s="80"/>
      <c r="J57" s="80"/>
      <c r="K57" s="80"/>
      <c r="L57" s="80"/>
      <c r="IK57" s="80"/>
      <c r="IL57" s="80"/>
      <c r="IM57" s="80"/>
      <c r="IN57" s="80"/>
      <c r="IO57" s="80"/>
      <c r="IP57" s="80"/>
      <c r="IQ57" s="80"/>
      <c r="IR57" s="80"/>
      <c r="IS57" s="80"/>
    </row>
    <row r="58" spans="1:253" s="81" customFormat="1" ht="63.75" hidden="1" customHeight="1">
      <c r="A58" s="74">
        <v>24062100</v>
      </c>
      <c r="B58" s="77" t="s">
        <v>153</v>
      </c>
      <c r="C58" s="636"/>
      <c r="D58" s="636"/>
      <c r="E58" s="78"/>
      <c r="F58" s="151" t="s">
        <v>162</v>
      </c>
      <c r="G58" s="80"/>
      <c r="H58" s="80"/>
      <c r="I58" s="80"/>
      <c r="J58" s="80"/>
      <c r="K58" s="80"/>
      <c r="L58" s="80"/>
      <c r="IK58" s="80"/>
      <c r="IL58" s="80"/>
      <c r="IM58" s="80"/>
      <c r="IN58" s="80"/>
      <c r="IO58" s="80"/>
      <c r="IP58" s="80"/>
      <c r="IQ58" s="80"/>
      <c r="IR58" s="80"/>
      <c r="IS58" s="80"/>
    </row>
    <row r="59" spans="1:253" s="81" customFormat="1" ht="101.45" customHeight="1">
      <c r="A59" s="74">
        <v>24062200</v>
      </c>
      <c r="B59" s="624" t="s">
        <v>434</v>
      </c>
      <c r="C59" s="637">
        <v>2836</v>
      </c>
      <c r="D59" s="637">
        <v>2836</v>
      </c>
      <c r="E59" s="151" t="s">
        <v>162</v>
      </c>
      <c r="F59" s="151" t="s">
        <v>162</v>
      </c>
      <c r="G59" s="80"/>
      <c r="H59" s="80"/>
      <c r="I59" s="80"/>
      <c r="J59" s="80"/>
      <c r="K59" s="80"/>
      <c r="L59" s="80"/>
      <c r="IK59" s="80"/>
      <c r="IL59" s="80"/>
      <c r="IM59" s="80"/>
      <c r="IN59" s="80"/>
      <c r="IO59" s="80"/>
      <c r="IP59" s="80"/>
      <c r="IQ59" s="80"/>
      <c r="IR59" s="80"/>
      <c r="IS59" s="80"/>
    </row>
    <row r="60" spans="1:253" s="81" customFormat="1" ht="141.6" hidden="1" customHeight="1">
      <c r="A60" s="74">
        <v>24062201</v>
      </c>
      <c r="B60" s="77" t="s">
        <v>434</v>
      </c>
      <c r="C60" s="151"/>
      <c r="D60" s="151"/>
      <c r="E60" s="78"/>
      <c r="F60" s="78"/>
      <c r="G60" s="80"/>
      <c r="H60" s="80"/>
      <c r="I60" s="80"/>
      <c r="J60" s="80"/>
      <c r="K60" s="80"/>
      <c r="L60" s="80"/>
      <c r="IK60" s="80"/>
      <c r="IL60" s="80"/>
      <c r="IM60" s="80"/>
      <c r="IN60" s="80"/>
      <c r="IO60" s="80"/>
      <c r="IP60" s="80"/>
      <c r="IQ60" s="80"/>
      <c r="IR60" s="80"/>
      <c r="IS60" s="80"/>
    </row>
    <row r="61" spans="1:253" s="158" customFormat="1" ht="29.25" customHeight="1">
      <c r="A61" s="159">
        <v>25000000</v>
      </c>
      <c r="B61" s="160" t="s">
        <v>62</v>
      </c>
      <c r="C61" s="629" t="str">
        <f>C62</f>
        <v>Х</v>
      </c>
      <c r="D61" s="151" t="s">
        <v>162</v>
      </c>
      <c r="E61" s="628">
        <f>E62</f>
        <v>10556.84</v>
      </c>
      <c r="F61" s="151" t="s">
        <v>162</v>
      </c>
      <c r="G61" s="157"/>
      <c r="H61" s="157"/>
      <c r="I61" s="157"/>
      <c r="J61" s="157"/>
      <c r="K61" s="157"/>
      <c r="L61" s="157"/>
      <c r="IK61" s="157"/>
      <c r="IL61" s="157"/>
      <c r="IM61" s="157"/>
      <c r="IN61" s="157"/>
      <c r="IO61" s="157"/>
      <c r="IP61" s="157"/>
      <c r="IQ61" s="157"/>
      <c r="IR61" s="157"/>
      <c r="IS61" s="157"/>
    </row>
    <row r="62" spans="1:253" s="158" customFormat="1" ht="45.75" customHeight="1">
      <c r="A62" s="152">
        <v>25010000</v>
      </c>
      <c r="B62" s="153" t="s">
        <v>155</v>
      </c>
      <c r="C62" s="629" t="str">
        <f>C63</f>
        <v>Х</v>
      </c>
      <c r="D62" s="151" t="s">
        <v>162</v>
      </c>
      <c r="E62" s="626">
        <f>E63</f>
        <v>10556.84</v>
      </c>
      <c r="F62" s="151" t="s">
        <v>162</v>
      </c>
      <c r="G62" s="157"/>
      <c r="H62" s="157"/>
      <c r="I62" s="157"/>
      <c r="J62" s="157"/>
      <c r="K62" s="157"/>
      <c r="L62" s="157"/>
      <c r="IK62" s="157"/>
      <c r="IL62" s="157"/>
      <c r="IM62" s="157"/>
      <c r="IN62" s="157"/>
      <c r="IO62" s="157"/>
      <c r="IP62" s="157"/>
      <c r="IQ62" s="157"/>
      <c r="IR62" s="157"/>
      <c r="IS62" s="157"/>
    </row>
    <row r="63" spans="1:253" s="158" customFormat="1" ht="45.75" customHeight="1">
      <c r="A63" s="152">
        <v>25010000</v>
      </c>
      <c r="B63" s="153" t="s">
        <v>155</v>
      </c>
      <c r="C63" s="151" t="s">
        <v>162</v>
      </c>
      <c r="D63" s="151" t="s">
        <v>162</v>
      </c>
      <c r="E63" s="626">
        <f>E64+E66</f>
        <v>10556.84</v>
      </c>
      <c r="F63" s="151" t="s">
        <v>162</v>
      </c>
      <c r="G63" s="157"/>
      <c r="H63" s="157"/>
      <c r="I63" s="157"/>
      <c r="J63" s="157"/>
      <c r="K63" s="157"/>
      <c r="L63" s="157"/>
      <c r="IK63" s="157"/>
      <c r="IL63" s="157"/>
      <c r="IM63" s="157"/>
      <c r="IN63" s="157"/>
      <c r="IO63" s="157"/>
      <c r="IP63" s="157"/>
      <c r="IQ63" s="157"/>
      <c r="IR63" s="157"/>
      <c r="IS63" s="157"/>
    </row>
    <row r="64" spans="1:253" s="158" customFormat="1" ht="19.899999999999999" customHeight="1">
      <c r="A64" s="74">
        <v>25010300</v>
      </c>
      <c r="B64" s="77" t="s">
        <v>167</v>
      </c>
      <c r="C64" s="151" t="s">
        <v>162</v>
      </c>
      <c r="D64" s="151" t="s">
        <v>162</v>
      </c>
      <c r="E64" s="627">
        <f>1100+6040.84</f>
        <v>7140.84</v>
      </c>
      <c r="F64" s="151" t="s">
        <v>162</v>
      </c>
      <c r="G64" s="157"/>
      <c r="H64" s="157"/>
      <c r="I64" s="157"/>
      <c r="J64" s="157"/>
      <c r="K64" s="157"/>
      <c r="L64" s="157"/>
      <c r="IK64" s="157"/>
      <c r="IL64" s="157"/>
      <c r="IM64" s="157"/>
      <c r="IN64" s="157"/>
      <c r="IO64" s="157"/>
      <c r="IP64" s="157"/>
      <c r="IQ64" s="157"/>
      <c r="IR64" s="157"/>
      <c r="IS64" s="157"/>
    </row>
    <row r="65" spans="1:253" s="158" customFormat="1" ht="45.75" hidden="1" customHeight="1">
      <c r="A65" s="152"/>
      <c r="B65" s="153"/>
      <c r="C65" s="151"/>
      <c r="D65" s="151"/>
      <c r="E65" s="626"/>
      <c r="F65" s="151"/>
      <c r="G65" s="157"/>
      <c r="H65" s="157"/>
      <c r="I65" s="157"/>
      <c r="J65" s="157"/>
      <c r="K65" s="157"/>
      <c r="L65" s="157"/>
      <c r="IK65" s="157"/>
      <c r="IL65" s="157"/>
      <c r="IM65" s="157"/>
      <c r="IN65" s="157"/>
      <c r="IO65" s="157"/>
      <c r="IP65" s="157"/>
      <c r="IQ65" s="157"/>
      <c r="IR65" s="157"/>
      <c r="IS65" s="157"/>
    </row>
    <row r="66" spans="1:253" s="81" customFormat="1" ht="42" customHeight="1">
      <c r="A66" s="74">
        <v>25010400</v>
      </c>
      <c r="B66" s="77" t="s">
        <v>435</v>
      </c>
      <c r="C66" s="151" t="s">
        <v>162</v>
      </c>
      <c r="D66" s="151" t="s">
        <v>162</v>
      </c>
      <c r="E66" s="627">
        <f>2880+68+468</f>
        <v>3416</v>
      </c>
      <c r="F66" s="151" t="s">
        <v>162</v>
      </c>
      <c r="G66" s="80"/>
      <c r="H66" s="80"/>
      <c r="I66" s="80"/>
      <c r="J66" s="80"/>
      <c r="K66" s="80"/>
      <c r="L66" s="80"/>
      <c r="IK66" s="80"/>
      <c r="IL66" s="80"/>
      <c r="IM66" s="80"/>
      <c r="IN66" s="80"/>
      <c r="IO66" s="80"/>
      <c r="IP66" s="80"/>
      <c r="IQ66" s="80"/>
      <c r="IR66" s="80"/>
      <c r="IS66" s="80"/>
    </row>
    <row r="67" spans="1:253" s="81" customFormat="1" ht="39.75" hidden="1" customHeight="1">
      <c r="A67" s="152">
        <v>25020000</v>
      </c>
      <c r="B67" s="153" t="s">
        <v>156</v>
      </c>
      <c r="C67" s="151" t="s">
        <v>162</v>
      </c>
      <c r="D67" s="151" t="s">
        <v>162</v>
      </c>
      <c r="E67" s="78"/>
      <c r="F67" s="151" t="s">
        <v>162</v>
      </c>
      <c r="G67" s="80"/>
      <c r="H67" s="80"/>
      <c r="I67" s="80"/>
      <c r="J67" s="80"/>
      <c r="K67" s="80"/>
      <c r="L67" s="80"/>
      <c r="IK67" s="80"/>
      <c r="IL67" s="80"/>
      <c r="IM67" s="80"/>
      <c r="IN67" s="80"/>
      <c r="IO67" s="80"/>
      <c r="IP67" s="80"/>
      <c r="IQ67" s="80"/>
      <c r="IR67" s="80"/>
      <c r="IS67" s="80"/>
    </row>
    <row r="68" spans="1:253" s="81" customFormat="1" ht="39.75" hidden="1" customHeight="1">
      <c r="A68" s="74">
        <v>25020200</v>
      </c>
      <c r="B68" s="77"/>
      <c r="C68" s="151" t="s">
        <v>162</v>
      </c>
      <c r="D68" s="151" t="s">
        <v>162</v>
      </c>
      <c r="E68" s="78"/>
      <c r="F68" s="151" t="s">
        <v>162</v>
      </c>
      <c r="G68" s="80"/>
      <c r="H68" s="80"/>
      <c r="I68" s="80"/>
      <c r="J68" s="80"/>
      <c r="K68" s="80"/>
      <c r="L68" s="80"/>
      <c r="IK68" s="80"/>
      <c r="IL68" s="80"/>
      <c r="IM68" s="80"/>
      <c r="IN68" s="80"/>
      <c r="IO68" s="80"/>
      <c r="IP68" s="80"/>
      <c r="IQ68" s="80"/>
      <c r="IR68" s="80"/>
      <c r="IS68" s="80"/>
    </row>
    <row r="69" spans="1:253" s="68" customFormat="1" ht="20.25" hidden="1" customHeight="1">
      <c r="A69" s="143">
        <v>30000000</v>
      </c>
      <c r="B69" s="661" t="s">
        <v>33</v>
      </c>
      <c r="C69" s="70"/>
      <c r="D69" s="70"/>
      <c r="E69" s="70"/>
      <c r="F69" s="70"/>
      <c r="G69" s="3"/>
      <c r="H69" s="3"/>
      <c r="I69" s="3"/>
      <c r="J69" s="3"/>
      <c r="K69" s="3"/>
      <c r="L69" s="3"/>
      <c r="IK69" s="3"/>
      <c r="IL69" s="3"/>
      <c r="IM69" s="3"/>
      <c r="IN69" s="3"/>
      <c r="IO69" s="3"/>
      <c r="IP69" s="3"/>
      <c r="IQ69" s="3"/>
      <c r="IR69" s="3"/>
      <c r="IS69" s="3"/>
    </row>
    <row r="70" spans="1:253" s="81" customFormat="1" ht="26.25" hidden="1" customHeight="1">
      <c r="A70" s="143">
        <v>31000000</v>
      </c>
      <c r="B70" s="146" t="s">
        <v>34</v>
      </c>
      <c r="C70" s="65"/>
      <c r="D70" s="65"/>
      <c r="E70" s="151" t="s">
        <v>162</v>
      </c>
      <c r="F70" s="151" t="s">
        <v>162</v>
      </c>
      <c r="G70" s="80"/>
      <c r="H70" s="80"/>
      <c r="I70" s="80"/>
      <c r="J70" s="80"/>
      <c r="K70" s="80"/>
      <c r="L70" s="80"/>
      <c r="IK70" s="80"/>
      <c r="IL70" s="80"/>
      <c r="IM70" s="80"/>
      <c r="IN70" s="80"/>
      <c r="IO70" s="80"/>
      <c r="IP70" s="80"/>
      <c r="IQ70" s="80"/>
      <c r="IR70" s="80"/>
      <c r="IS70" s="80"/>
    </row>
    <row r="71" spans="1:253" s="81" customFormat="1" ht="94.5" hidden="1" customHeight="1">
      <c r="A71" s="74">
        <v>31010000</v>
      </c>
      <c r="B71" s="77" t="s">
        <v>157</v>
      </c>
      <c r="C71" s="79"/>
      <c r="D71" s="79"/>
      <c r="E71" s="151" t="s">
        <v>162</v>
      </c>
      <c r="F71" s="151" t="s">
        <v>162</v>
      </c>
      <c r="G71" s="80"/>
      <c r="H71" s="80"/>
      <c r="I71" s="80"/>
      <c r="J71" s="80"/>
      <c r="K71" s="80"/>
      <c r="L71" s="80"/>
      <c r="IK71" s="80"/>
      <c r="IL71" s="80"/>
      <c r="IM71" s="80"/>
      <c r="IN71" s="80"/>
      <c r="IO71" s="80"/>
      <c r="IP71" s="80"/>
      <c r="IQ71" s="80"/>
      <c r="IR71" s="80"/>
      <c r="IS71" s="80"/>
    </row>
    <row r="72" spans="1:253" s="81" customFormat="1" ht="96" hidden="1" customHeight="1">
      <c r="A72" s="74">
        <v>31010200</v>
      </c>
      <c r="B72" s="77" t="s">
        <v>158</v>
      </c>
      <c r="C72" s="79"/>
      <c r="D72" s="79"/>
      <c r="E72" s="151" t="s">
        <v>162</v>
      </c>
      <c r="F72" s="151" t="s">
        <v>162</v>
      </c>
      <c r="G72" s="80"/>
      <c r="H72" s="80"/>
      <c r="I72" s="80"/>
      <c r="J72" s="80"/>
      <c r="K72" s="80"/>
      <c r="L72" s="80"/>
      <c r="IK72" s="80"/>
      <c r="IL72" s="80"/>
      <c r="IM72" s="80"/>
      <c r="IN72" s="80"/>
      <c r="IO72" s="80"/>
      <c r="IP72" s="80"/>
      <c r="IQ72" s="80"/>
      <c r="IR72" s="80"/>
      <c r="IS72" s="80"/>
    </row>
    <row r="73" spans="1:253" s="81" customFormat="1" ht="57.75" hidden="1" customHeight="1">
      <c r="A73" s="143">
        <v>31030000</v>
      </c>
      <c r="B73" s="146" t="s">
        <v>164</v>
      </c>
      <c r="C73" s="151" t="s">
        <v>162</v>
      </c>
      <c r="D73" s="151" t="s">
        <v>162</v>
      </c>
      <c r="E73" s="65"/>
      <c r="F73" s="65"/>
      <c r="G73" s="80"/>
      <c r="H73" s="80"/>
      <c r="I73" s="80"/>
      <c r="J73" s="80"/>
      <c r="K73" s="80"/>
      <c r="L73" s="80"/>
      <c r="IK73" s="80"/>
      <c r="IL73" s="80"/>
      <c r="IM73" s="80"/>
      <c r="IN73" s="80"/>
      <c r="IO73" s="80"/>
      <c r="IP73" s="80"/>
      <c r="IQ73" s="80"/>
      <c r="IR73" s="80"/>
      <c r="IS73" s="80"/>
    </row>
    <row r="74" spans="1:253" s="81" customFormat="1" ht="28.5" hidden="1" customHeight="1">
      <c r="A74" s="143">
        <v>33000000</v>
      </c>
      <c r="B74" s="146" t="s">
        <v>63</v>
      </c>
      <c r="C74" s="151" t="s">
        <v>162</v>
      </c>
      <c r="D74" s="151" t="s">
        <v>162</v>
      </c>
      <c r="E74" s="65"/>
      <c r="F74" s="65"/>
      <c r="G74" s="80"/>
      <c r="H74" s="80"/>
      <c r="I74" s="80"/>
      <c r="J74" s="80"/>
      <c r="K74" s="80"/>
      <c r="L74" s="80"/>
      <c r="IK74" s="80"/>
      <c r="IL74" s="80"/>
      <c r="IM74" s="80"/>
      <c r="IN74" s="80"/>
      <c r="IO74" s="80"/>
      <c r="IP74" s="80"/>
      <c r="IQ74" s="80"/>
      <c r="IR74" s="80"/>
      <c r="IS74" s="80"/>
    </row>
    <row r="75" spans="1:253" s="81" customFormat="1" ht="27" hidden="1" customHeight="1">
      <c r="A75" s="143">
        <v>33010000</v>
      </c>
      <c r="B75" s="146" t="s">
        <v>159</v>
      </c>
      <c r="C75" s="151" t="s">
        <v>162</v>
      </c>
      <c r="D75" s="151" t="s">
        <v>162</v>
      </c>
      <c r="E75" s="65"/>
      <c r="F75" s="65"/>
      <c r="G75" s="80"/>
      <c r="H75" s="80"/>
      <c r="I75" s="80"/>
      <c r="J75" s="80"/>
      <c r="K75" s="80"/>
      <c r="L75" s="80"/>
      <c r="IK75" s="80"/>
      <c r="IL75" s="80"/>
      <c r="IM75" s="80"/>
      <c r="IN75" s="80"/>
      <c r="IO75" s="80"/>
      <c r="IP75" s="80"/>
      <c r="IQ75" s="80"/>
      <c r="IR75" s="80"/>
      <c r="IS75" s="80"/>
    </row>
    <row r="76" spans="1:253" s="81" customFormat="1" ht="93.75" hidden="1" customHeight="1">
      <c r="A76" s="74">
        <v>33010100</v>
      </c>
      <c r="B76" s="77" t="s">
        <v>163</v>
      </c>
      <c r="C76" s="151" t="s">
        <v>162</v>
      </c>
      <c r="D76" s="151" t="s">
        <v>162</v>
      </c>
      <c r="E76" s="65"/>
      <c r="F76" s="65"/>
      <c r="G76" s="80"/>
      <c r="H76" s="80"/>
      <c r="I76" s="80"/>
      <c r="J76" s="80"/>
      <c r="K76" s="80"/>
      <c r="L76" s="80"/>
      <c r="IK76" s="80"/>
      <c r="IL76" s="80"/>
      <c r="IM76" s="80"/>
      <c r="IN76" s="80"/>
      <c r="IO76" s="80"/>
      <c r="IP76" s="80"/>
      <c r="IQ76" s="80"/>
      <c r="IR76" s="80"/>
      <c r="IS76" s="80"/>
    </row>
    <row r="77" spans="1:253" s="81" customFormat="1" ht="59.45" customHeight="1">
      <c r="A77" s="74"/>
      <c r="B77" s="422" t="s">
        <v>312</v>
      </c>
      <c r="C77" s="630">
        <f>C12+C43</f>
        <v>4485996.84</v>
      </c>
      <c r="D77" s="630">
        <f>D12+D43</f>
        <v>4475440</v>
      </c>
      <c r="E77" s="423" t="s">
        <v>313</v>
      </c>
      <c r="F77" s="423" t="s">
        <v>313</v>
      </c>
      <c r="G77" s="80"/>
      <c r="H77" s="80"/>
      <c r="I77" s="80"/>
      <c r="J77" s="80"/>
      <c r="K77" s="80"/>
      <c r="L77" s="80"/>
      <c r="IK77" s="80"/>
      <c r="IL77" s="80"/>
      <c r="IM77" s="80"/>
      <c r="IN77" s="80"/>
      <c r="IO77" s="80"/>
      <c r="IP77" s="80"/>
      <c r="IQ77" s="80"/>
      <c r="IR77" s="80"/>
      <c r="IS77" s="80"/>
    </row>
    <row r="78" spans="1:253" s="81" customFormat="1" ht="20.25" customHeight="1">
      <c r="A78" s="143">
        <v>40000000</v>
      </c>
      <c r="B78" s="661" t="s">
        <v>17</v>
      </c>
      <c r="C78" s="638">
        <f>C79</f>
        <v>42120</v>
      </c>
      <c r="D78" s="638">
        <f>D79</f>
        <v>42120</v>
      </c>
      <c r="E78" s="423" t="s">
        <v>313</v>
      </c>
      <c r="F78" s="423" t="s">
        <v>313</v>
      </c>
      <c r="G78" s="80"/>
      <c r="H78" s="80"/>
      <c r="I78" s="80"/>
      <c r="J78" s="80"/>
      <c r="K78" s="80"/>
      <c r="L78" s="80"/>
      <c r="IK78" s="80"/>
      <c r="IL78" s="80"/>
      <c r="IM78" s="80"/>
      <c r="IN78" s="80"/>
      <c r="IO78" s="80"/>
      <c r="IP78" s="80"/>
      <c r="IQ78" s="80"/>
      <c r="IR78" s="80"/>
      <c r="IS78" s="80"/>
    </row>
    <row r="79" spans="1:253" s="663" customFormat="1" ht="20.25" customHeight="1">
      <c r="A79" s="143">
        <v>41000000</v>
      </c>
      <c r="B79" s="146" t="s">
        <v>64</v>
      </c>
      <c r="C79" s="638">
        <f>C84</f>
        <v>42120</v>
      </c>
      <c r="D79" s="638">
        <f>D84</f>
        <v>42120</v>
      </c>
      <c r="E79" s="423" t="s">
        <v>313</v>
      </c>
      <c r="F79" s="423" t="s">
        <v>313</v>
      </c>
      <c r="G79" s="662"/>
      <c r="H79" s="662"/>
      <c r="I79" s="662"/>
      <c r="J79" s="662"/>
      <c r="K79" s="662"/>
      <c r="L79" s="662"/>
      <c r="IK79" s="662"/>
      <c r="IL79" s="662"/>
      <c r="IM79" s="662"/>
      <c r="IN79" s="662"/>
      <c r="IO79" s="662"/>
      <c r="IP79" s="662"/>
      <c r="IQ79" s="662"/>
      <c r="IR79" s="662"/>
      <c r="IS79" s="662"/>
    </row>
    <row r="80" spans="1:253" s="81" customFormat="1" ht="20.25" hidden="1" customHeight="1">
      <c r="A80" s="74">
        <v>41010000</v>
      </c>
      <c r="B80" s="77" t="s">
        <v>65</v>
      </c>
      <c r="C80" s="640"/>
      <c r="D80" s="640"/>
      <c r="E80" s="423" t="s">
        <v>313</v>
      </c>
      <c r="F80" s="423" t="s">
        <v>313</v>
      </c>
      <c r="G80" s="80"/>
      <c r="H80" s="80"/>
      <c r="I80" s="80"/>
      <c r="J80" s="80"/>
      <c r="K80" s="80"/>
      <c r="L80" s="80"/>
      <c r="IK80" s="80"/>
      <c r="IL80" s="80"/>
      <c r="IM80" s="80"/>
      <c r="IN80" s="80"/>
      <c r="IO80" s="80"/>
      <c r="IP80" s="80"/>
      <c r="IQ80" s="80"/>
      <c r="IR80" s="80"/>
      <c r="IS80" s="80"/>
    </row>
    <row r="81" spans="1:253" s="81" customFormat="1" ht="20.25" hidden="1" customHeight="1">
      <c r="A81" s="74" t="s">
        <v>66</v>
      </c>
      <c r="B81" s="77" t="s">
        <v>67</v>
      </c>
      <c r="C81" s="640"/>
      <c r="D81" s="640"/>
      <c r="E81" s="423" t="s">
        <v>313</v>
      </c>
      <c r="F81" s="423" t="s">
        <v>313</v>
      </c>
      <c r="G81" s="80"/>
      <c r="H81" s="80"/>
      <c r="I81" s="80"/>
      <c r="J81" s="80"/>
      <c r="K81" s="80"/>
      <c r="L81" s="80"/>
      <c r="IK81" s="80"/>
      <c r="IL81" s="80"/>
      <c r="IM81" s="80"/>
      <c r="IN81" s="80"/>
      <c r="IO81" s="80"/>
      <c r="IP81" s="80"/>
      <c r="IQ81" s="80"/>
      <c r="IR81" s="80"/>
      <c r="IS81" s="80"/>
    </row>
    <row r="82" spans="1:253" s="81" customFormat="1" ht="20.25" hidden="1" customHeight="1">
      <c r="A82" s="74">
        <v>41020000</v>
      </c>
      <c r="B82" s="77" t="s">
        <v>68</v>
      </c>
      <c r="C82" s="640"/>
      <c r="D82" s="640"/>
      <c r="E82" s="423" t="s">
        <v>313</v>
      </c>
      <c r="F82" s="423" t="s">
        <v>313</v>
      </c>
      <c r="G82" s="80"/>
      <c r="H82" s="80"/>
      <c r="I82" s="80"/>
      <c r="J82" s="80"/>
      <c r="K82" s="80"/>
      <c r="L82" s="80"/>
      <c r="IK82" s="80"/>
      <c r="IL82" s="80"/>
      <c r="IM82" s="80"/>
      <c r="IN82" s="80"/>
      <c r="IO82" s="80"/>
      <c r="IP82" s="80"/>
      <c r="IQ82" s="80"/>
      <c r="IR82" s="80"/>
      <c r="IS82" s="80"/>
    </row>
    <row r="83" spans="1:253" s="81" customFormat="1" ht="20.25" hidden="1" customHeight="1">
      <c r="A83" s="74" t="s">
        <v>67</v>
      </c>
      <c r="B83" s="77" t="s">
        <v>67</v>
      </c>
      <c r="C83" s="627"/>
      <c r="D83" s="627"/>
      <c r="E83" s="423" t="s">
        <v>313</v>
      </c>
      <c r="F83" s="423" t="s">
        <v>313</v>
      </c>
      <c r="G83" s="80"/>
      <c r="H83" s="80"/>
      <c r="I83" s="80"/>
      <c r="J83" s="80"/>
      <c r="K83" s="80"/>
      <c r="L83" s="80"/>
      <c r="IK83" s="80"/>
      <c r="IL83" s="80"/>
      <c r="IM83" s="80"/>
      <c r="IN83" s="80"/>
      <c r="IO83" s="80"/>
      <c r="IP83" s="80"/>
      <c r="IQ83" s="80"/>
      <c r="IR83" s="80"/>
      <c r="IS83" s="80"/>
    </row>
    <row r="84" spans="1:253" s="158" customFormat="1" ht="30" customHeight="1">
      <c r="A84" s="152">
        <v>41050000</v>
      </c>
      <c r="B84" s="153" t="s">
        <v>315</v>
      </c>
      <c r="C84" s="626">
        <f>C85</f>
        <v>42120</v>
      </c>
      <c r="D84" s="626">
        <f>D85</f>
        <v>42120</v>
      </c>
      <c r="E84" s="423" t="s">
        <v>313</v>
      </c>
      <c r="F84" s="423" t="s">
        <v>313</v>
      </c>
      <c r="G84" s="157"/>
      <c r="H84" s="157"/>
      <c r="I84" s="157"/>
      <c r="J84" s="157"/>
      <c r="K84" s="157"/>
      <c r="L84" s="157"/>
      <c r="IK84" s="157"/>
      <c r="IL84" s="157"/>
      <c r="IM84" s="157"/>
      <c r="IN84" s="157"/>
      <c r="IO84" s="157"/>
      <c r="IP84" s="157"/>
      <c r="IQ84" s="157"/>
      <c r="IR84" s="157"/>
      <c r="IS84" s="157"/>
    </row>
    <row r="85" spans="1:253" s="81" customFormat="1" ht="27.75" customHeight="1">
      <c r="A85" s="74">
        <v>41053900</v>
      </c>
      <c r="B85" s="77" t="s">
        <v>314</v>
      </c>
      <c r="C85" s="640">
        <v>42120</v>
      </c>
      <c r="D85" s="640">
        <v>42120</v>
      </c>
      <c r="E85" s="423" t="s">
        <v>313</v>
      </c>
      <c r="F85" s="423" t="s">
        <v>313</v>
      </c>
      <c r="G85" s="80"/>
      <c r="H85" s="80"/>
      <c r="I85" s="80"/>
      <c r="J85" s="80"/>
      <c r="K85" s="80"/>
      <c r="L85" s="80"/>
      <c r="IK85" s="80"/>
      <c r="IL85" s="80"/>
      <c r="IM85" s="80"/>
      <c r="IN85" s="80"/>
      <c r="IO85" s="80"/>
      <c r="IP85" s="80"/>
      <c r="IQ85" s="80"/>
      <c r="IR85" s="80"/>
      <c r="IS85" s="80"/>
    </row>
    <row r="86" spans="1:253" s="81" customFormat="1" ht="27" hidden="1" customHeight="1">
      <c r="A86" s="74">
        <v>42000000</v>
      </c>
      <c r="B86" s="77" t="s">
        <v>35</v>
      </c>
      <c r="C86" s="639"/>
      <c r="D86" s="639"/>
      <c r="E86" s="79"/>
      <c r="F86" s="79"/>
      <c r="G86" s="80"/>
      <c r="H86" s="80"/>
      <c r="I86" s="80"/>
      <c r="J86" s="80"/>
      <c r="K86" s="80"/>
      <c r="L86" s="80"/>
      <c r="IK86" s="80"/>
      <c r="IL86" s="80"/>
      <c r="IM86" s="80"/>
      <c r="IN86" s="80"/>
      <c r="IO86" s="80"/>
      <c r="IP86" s="80"/>
      <c r="IQ86" s="80"/>
      <c r="IR86" s="80"/>
      <c r="IS86" s="80"/>
    </row>
    <row r="87" spans="1:253" s="81" customFormat="1" ht="29.25" hidden="1" customHeight="1">
      <c r="A87" s="74" t="s">
        <v>67</v>
      </c>
      <c r="B87" s="77" t="s">
        <v>67</v>
      </c>
      <c r="C87" s="639"/>
      <c r="D87" s="639"/>
      <c r="E87" s="79"/>
      <c r="F87" s="79"/>
      <c r="G87" s="80"/>
      <c r="H87" s="80"/>
      <c r="I87" s="80"/>
      <c r="J87" s="80"/>
      <c r="K87" s="80"/>
      <c r="L87" s="80"/>
      <c r="IK87" s="80"/>
      <c r="IL87" s="80"/>
      <c r="IM87" s="80"/>
      <c r="IN87" s="80"/>
      <c r="IO87" s="80"/>
      <c r="IP87" s="80"/>
      <c r="IQ87" s="80"/>
      <c r="IR87" s="80"/>
      <c r="IS87" s="80"/>
    </row>
    <row r="88" spans="1:253" s="81" customFormat="1" ht="20.25" hidden="1" customHeight="1">
      <c r="A88" s="143">
        <v>50000000</v>
      </c>
      <c r="B88" s="661" t="s">
        <v>25</v>
      </c>
      <c r="C88" s="641" t="s">
        <v>162</v>
      </c>
      <c r="D88" s="641" t="s">
        <v>162</v>
      </c>
      <c r="E88" s="79"/>
      <c r="F88" s="151" t="s">
        <v>162</v>
      </c>
      <c r="G88" s="80"/>
      <c r="H88" s="80"/>
      <c r="I88" s="80"/>
      <c r="J88" s="80"/>
      <c r="K88" s="80"/>
      <c r="L88" s="80"/>
      <c r="IK88" s="80"/>
      <c r="IL88" s="80"/>
      <c r="IM88" s="80"/>
      <c r="IN88" s="80"/>
      <c r="IO88" s="80"/>
      <c r="IP88" s="80"/>
      <c r="IQ88" s="80"/>
      <c r="IR88" s="80"/>
      <c r="IS88" s="80"/>
    </row>
    <row r="89" spans="1:253" s="68" customFormat="1" ht="20.25" hidden="1" customHeight="1">
      <c r="A89" s="207">
        <v>50100000</v>
      </c>
      <c r="B89" s="664" t="s">
        <v>160</v>
      </c>
      <c r="C89" s="641" t="s">
        <v>162</v>
      </c>
      <c r="D89" s="641" t="s">
        <v>162</v>
      </c>
      <c r="E89" s="150"/>
      <c r="F89" s="151" t="s">
        <v>162</v>
      </c>
      <c r="G89" s="3"/>
      <c r="H89" s="3"/>
      <c r="I89" s="3"/>
      <c r="J89" s="3"/>
      <c r="K89" s="3"/>
      <c r="L89" s="3"/>
      <c r="IK89" s="3"/>
      <c r="IL89" s="3"/>
      <c r="IM89" s="3"/>
      <c r="IN89" s="3"/>
      <c r="IO89" s="3"/>
      <c r="IP89" s="3"/>
      <c r="IQ89" s="3"/>
      <c r="IR89" s="3"/>
      <c r="IS89" s="3"/>
    </row>
    <row r="90" spans="1:253" s="68" customFormat="1" ht="39.75" hidden="1" customHeight="1">
      <c r="A90" s="69">
        <v>50110000</v>
      </c>
      <c r="B90" s="665" t="s">
        <v>161</v>
      </c>
      <c r="C90" s="641" t="s">
        <v>162</v>
      </c>
      <c r="D90" s="641" t="s">
        <v>162</v>
      </c>
      <c r="E90" s="71"/>
      <c r="F90" s="151" t="s">
        <v>162</v>
      </c>
      <c r="G90" s="3"/>
      <c r="H90" s="3"/>
      <c r="I90" s="3"/>
      <c r="J90" s="3"/>
      <c r="K90" s="3"/>
      <c r="L90" s="3"/>
      <c r="IK90" s="3"/>
      <c r="IL90" s="3"/>
      <c r="IM90" s="3"/>
      <c r="IN90" s="3"/>
      <c r="IO90" s="3"/>
      <c r="IP90" s="3"/>
      <c r="IQ90" s="3"/>
      <c r="IR90" s="3"/>
      <c r="IS90" s="3"/>
    </row>
    <row r="91" spans="1:253" s="68" customFormat="1" ht="28.9" customHeight="1">
      <c r="A91" s="69"/>
      <c r="B91" s="72" t="s">
        <v>311</v>
      </c>
      <c r="C91" s="625">
        <f>D91+E91</f>
        <v>4528116.84</v>
      </c>
      <c r="D91" s="630">
        <f>D77+D78</f>
        <v>4517560</v>
      </c>
      <c r="E91" s="630">
        <f>E43</f>
        <v>10556.84</v>
      </c>
      <c r="F91" s="423" t="s">
        <v>313</v>
      </c>
      <c r="G91" s="3"/>
      <c r="H91" s="643">
        <f>D77+D78</f>
        <v>4517560</v>
      </c>
      <c r="I91" s="3"/>
      <c r="J91" s="3"/>
      <c r="K91" s="3"/>
      <c r="L91" s="3"/>
      <c r="IK91" s="3"/>
      <c r="IL91" s="3"/>
      <c r="IM91" s="3"/>
      <c r="IN91" s="3"/>
      <c r="IO91" s="3"/>
      <c r="IP91" s="3"/>
      <c r="IQ91" s="3"/>
      <c r="IR91" s="3"/>
      <c r="IS91" s="3"/>
    </row>
    <row r="92" spans="1:253">
      <c r="H92" s="644">
        <f>D91+E91</f>
        <v>4528116.84</v>
      </c>
    </row>
    <row r="93" spans="1:253" s="286" customFormat="1" ht="34.5" customHeight="1">
      <c r="A93" s="668" t="s">
        <v>444</v>
      </c>
      <c r="B93" s="285"/>
      <c r="C93" s="285"/>
      <c r="D93" s="285"/>
      <c r="E93" s="285"/>
      <c r="F93" s="285"/>
      <c r="G93" s="285"/>
      <c r="H93" s="285"/>
      <c r="I93" s="285"/>
      <c r="J93" s="285"/>
      <c r="K93" s="285"/>
      <c r="L93" s="285"/>
      <c r="IK93" s="285"/>
      <c r="IL93" s="285"/>
      <c r="IM93" s="285"/>
      <c r="IN93" s="285"/>
      <c r="IO93" s="285"/>
      <c r="IP93" s="285"/>
      <c r="IQ93" s="285"/>
      <c r="IR93" s="285"/>
      <c r="IS93" s="285"/>
    </row>
  </sheetData>
  <mergeCells count="11">
    <mergeCell ref="A10:A11"/>
    <mergeCell ref="B10:B11"/>
    <mergeCell ref="C10:C11"/>
    <mergeCell ref="D10:D11"/>
    <mergeCell ref="E10:F10"/>
    <mergeCell ref="C3:F3"/>
    <mergeCell ref="C4:F4"/>
    <mergeCell ref="A5:F5"/>
    <mergeCell ref="A6:F6"/>
    <mergeCell ref="A7:F7"/>
    <mergeCell ref="A8:F8"/>
  </mergeCells>
  <printOptions horizontalCentered="1"/>
  <pageMargins left="0.78740157480314965" right="0.23622047244094491" top="0.19685039370078741" bottom="0" header="0" footer="0"/>
  <pageSetup paperSize="9" scale="68" fitToHeight="0" orientation="portrait" horizontalDpi="4294967293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S84"/>
  <sheetViews>
    <sheetView showGridLines="0" showZeros="0" view="pageBreakPreview" topLeftCell="A3" zoomScale="80" zoomScaleNormal="100" zoomScaleSheetLayoutView="80" workbookViewId="0">
      <selection activeCell="C3" sqref="C3:F3"/>
    </sheetView>
  </sheetViews>
  <sheetFormatPr defaultColWidth="9.1640625" defaultRowHeight="12.75"/>
  <cols>
    <col min="1" max="1" width="13.33203125" style="2" customWidth="1"/>
    <col min="2" max="2" width="47.1640625" style="2" customWidth="1"/>
    <col min="3" max="3" width="15.6640625" style="2" customWidth="1"/>
    <col min="4" max="4" width="14.6640625" style="2" customWidth="1"/>
    <col min="5" max="5" width="14.1640625" style="2" customWidth="1"/>
    <col min="6" max="6" width="13.5" style="2" customWidth="1"/>
    <col min="7" max="12" width="9.1640625" style="2" customWidth="1"/>
    <col min="13" max="244" width="9.1640625" style="54" customWidth="1"/>
    <col min="245" max="253" width="9.1640625" style="2" customWidth="1"/>
    <col min="254" max="16384" width="9.1640625" style="54"/>
  </cols>
  <sheetData>
    <row r="1" spans="1:253" s="60" customFormat="1" ht="15" hidden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IK1" s="59"/>
      <c r="IL1" s="59"/>
      <c r="IM1" s="59"/>
      <c r="IN1" s="59"/>
      <c r="IO1" s="59"/>
      <c r="IP1" s="59"/>
      <c r="IQ1" s="59"/>
      <c r="IR1" s="59"/>
      <c r="IS1" s="59"/>
    </row>
    <row r="2" spans="1:253" hidden="1"/>
    <row r="3" spans="1:253" ht="15">
      <c r="C3" s="702" t="s">
        <v>218</v>
      </c>
      <c r="D3" s="709"/>
      <c r="E3" s="709"/>
      <c r="F3" s="709"/>
    </row>
    <row r="4" spans="1:253" ht="31.5" customHeight="1">
      <c r="C4" s="704" t="s">
        <v>215</v>
      </c>
      <c r="D4" s="704"/>
      <c r="E4" s="704"/>
      <c r="F4" s="704"/>
      <c r="M4" s="2"/>
    </row>
    <row r="5" spans="1:253" ht="31.5" customHeight="1">
      <c r="A5" s="705" t="s">
        <v>211</v>
      </c>
      <c r="B5" s="705"/>
      <c r="C5" s="705"/>
      <c r="D5" s="705"/>
      <c r="E5" s="705"/>
      <c r="F5" s="705"/>
    </row>
    <row r="6" spans="1:253">
      <c r="B6" s="92"/>
      <c r="C6" s="92"/>
      <c r="D6" s="92"/>
      <c r="E6" s="92"/>
      <c r="F6" s="93" t="s">
        <v>165</v>
      </c>
    </row>
    <row r="7" spans="1:253" ht="25.5" customHeight="1">
      <c r="A7" s="708" t="s">
        <v>0</v>
      </c>
      <c r="B7" s="708" t="s">
        <v>16</v>
      </c>
      <c r="C7" s="708" t="s">
        <v>40</v>
      </c>
      <c r="D7" s="708" t="s">
        <v>37</v>
      </c>
      <c r="E7" s="708" t="s">
        <v>38</v>
      </c>
      <c r="F7" s="708"/>
    </row>
    <row r="8" spans="1:253" ht="49.5" customHeight="1">
      <c r="A8" s="708"/>
      <c r="B8" s="708"/>
      <c r="C8" s="708"/>
      <c r="D8" s="708"/>
      <c r="E8" s="75" t="s">
        <v>40</v>
      </c>
      <c r="F8" s="73" t="s">
        <v>59</v>
      </c>
    </row>
    <row r="9" spans="1:253" s="67" customFormat="1" ht="20.25" customHeight="1">
      <c r="A9" s="63">
        <v>10000000</v>
      </c>
      <c r="B9" s="64" t="s">
        <v>18</v>
      </c>
      <c r="C9" s="65">
        <f>C10+C13+C16+C18</f>
        <v>307581</v>
      </c>
      <c r="D9" s="65">
        <f>D10+D13+D16+D18</f>
        <v>307581</v>
      </c>
      <c r="E9" s="151" t="s">
        <v>162</v>
      </c>
      <c r="F9" s="151" t="s">
        <v>162</v>
      </c>
      <c r="G9" s="66"/>
      <c r="H9" s="66"/>
      <c r="I9" s="66"/>
      <c r="J9" s="66"/>
      <c r="K9" s="66"/>
      <c r="L9" s="66"/>
      <c r="IK9" s="66"/>
      <c r="IL9" s="66"/>
      <c r="IM9" s="66"/>
      <c r="IN9" s="66"/>
      <c r="IO9" s="66"/>
      <c r="IP9" s="66"/>
      <c r="IQ9" s="66"/>
      <c r="IR9" s="66"/>
      <c r="IS9" s="66"/>
    </row>
    <row r="10" spans="1:253" s="158" customFormat="1" ht="42.75" hidden="1" customHeight="1">
      <c r="A10" s="159">
        <v>11000000</v>
      </c>
      <c r="B10" s="160" t="s">
        <v>19</v>
      </c>
      <c r="C10" s="161">
        <f>C11</f>
        <v>0</v>
      </c>
      <c r="D10" s="161">
        <f>D11</f>
        <v>0</v>
      </c>
      <c r="E10" s="156" t="s">
        <v>162</v>
      </c>
      <c r="F10" s="156" t="s">
        <v>162</v>
      </c>
      <c r="G10" s="157"/>
      <c r="H10" s="157"/>
      <c r="I10" s="157"/>
      <c r="J10" s="157"/>
      <c r="K10" s="157"/>
      <c r="L10" s="157"/>
      <c r="IK10" s="157"/>
      <c r="IL10" s="157"/>
      <c r="IM10" s="157"/>
      <c r="IN10" s="157"/>
      <c r="IO10" s="157"/>
      <c r="IP10" s="157"/>
      <c r="IQ10" s="157"/>
      <c r="IR10" s="157"/>
      <c r="IS10" s="157"/>
    </row>
    <row r="11" spans="1:253" s="157" customFormat="1" ht="20.25" hidden="1" customHeight="1">
      <c r="A11" s="152">
        <v>11020000</v>
      </c>
      <c r="B11" s="153" t="s">
        <v>20</v>
      </c>
      <c r="C11" s="154">
        <f>C12</f>
        <v>0</v>
      </c>
      <c r="D11" s="154">
        <f>D12</f>
        <v>0</v>
      </c>
      <c r="E11" s="169" t="s">
        <v>162</v>
      </c>
      <c r="F11" s="169" t="s">
        <v>162</v>
      </c>
    </row>
    <row r="12" spans="1:253" s="81" customFormat="1" ht="30.75" hidden="1" customHeight="1">
      <c r="A12" s="74">
        <v>11020200</v>
      </c>
      <c r="B12" s="77" t="s">
        <v>124</v>
      </c>
      <c r="C12" s="79"/>
      <c r="D12" s="79"/>
      <c r="E12" s="151" t="s">
        <v>162</v>
      </c>
      <c r="F12" s="151" t="s">
        <v>162</v>
      </c>
      <c r="G12" s="80"/>
      <c r="H12" s="80"/>
      <c r="I12" s="80"/>
      <c r="J12" s="80"/>
      <c r="K12" s="80"/>
      <c r="L12" s="80"/>
      <c r="IK12" s="80"/>
      <c r="IL12" s="80"/>
      <c r="IM12" s="80"/>
      <c r="IN12" s="80"/>
      <c r="IO12" s="80"/>
      <c r="IP12" s="80"/>
      <c r="IQ12" s="80"/>
      <c r="IR12" s="80"/>
      <c r="IS12" s="80"/>
    </row>
    <row r="13" spans="1:253" s="81" customFormat="1" ht="30.75" hidden="1" customHeight="1">
      <c r="A13" s="143">
        <v>13000000</v>
      </c>
      <c r="B13" s="146" t="s">
        <v>61</v>
      </c>
      <c r="C13" s="65"/>
      <c r="D13" s="65"/>
      <c r="E13" s="151" t="s">
        <v>162</v>
      </c>
      <c r="F13" s="151" t="s">
        <v>162</v>
      </c>
      <c r="G13" s="80"/>
      <c r="H13" s="80"/>
      <c r="I13" s="80"/>
      <c r="J13" s="80"/>
      <c r="K13" s="80"/>
      <c r="L13" s="80"/>
      <c r="IK13" s="80"/>
      <c r="IL13" s="80"/>
      <c r="IM13" s="80"/>
      <c r="IN13" s="80"/>
      <c r="IO13" s="80"/>
      <c r="IP13" s="80"/>
      <c r="IQ13" s="80"/>
      <c r="IR13" s="80"/>
      <c r="IS13" s="80"/>
    </row>
    <row r="14" spans="1:253" s="81" customFormat="1" ht="28.5" hidden="1" customHeight="1">
      <c r="A14" s="74">
        <v>13010000</v>
      </c>
      <c r="B14" s="77" t="s">
        <v>125</v>
      </c>
      <c r="C14" s="79"/>
      <c r="D14" s="79"/>
      <c r="E14" s="151" t="s">
        <v>162</v>
      </c>
      <c r="F14" s="151" t="s">
        <v>162</v>
      </c>
      <c r="G14" s="80"/>
      <c r="H14" s="80"/>
      <c r="I14" s="80"/>
      <c r="J14" s="80"/>
      <c r="K14" s="80"/>
      <c r="L14" s="80"/>
      <c r="IK14" s="80"/>
      <c r="IL14" s="80"/>
      <c r="IM14" s="80"/>
      <c r="IN14" s="80"/>
      <c r="IO14" s="80"/>
      <c r="IP14" s="80"/>
      <c r="IQ14" s="80"/>
      <c r="IR14" s="80"/>
      <c r="IS14" s="80"/>
    </row>
    <row r="15" spans="1:253" s="81" customFormat="1" ht="83.25" hidden="1" customHeight="1">
      <c r="A15" s="74">
        <v>13010200</v>
      </c>
      <c r="B15" s="77" t="s">
        <v>126</v>
      </c>
      <c r="C15" s="79"/>
      <c r="D15" s="79"/>
      <c r="E15" s="151" t="s">
        <v>162</v>
      </c>
      <c r="F15" s="151" t="s">
        <v>162</v>
      </c>
      <c r="G15" s="80"/>
      <c r="H15" s="80"/>
      <c r="I15" s="80"/>
      <c r="J15" s="80"/>
      <c r="K15" s="80"/>
      <c r="L15" s="80"/>
      <c r="IK15" s="80"/>
      <c r="IL15" s="80"/>
      <c r="IM15" s="80"/>
      <c r="IN15" s="80"/>
      <c r="IO15" s="80"/>
      <c r="IP15" s="80"/>
      <c r="IQ15" s="80"/>
      <c r="IR15" s="80"/>
      <c r="IS15" s="80"/>
    </row>
    <row r="16" spans="1:253" s="81" customFormat="1" ht="27.75" hidden="1" customHeight="1">
      <c r="A16" s="143">
        <v>14000000</v>
      </c>
      <c r="B16" s="146" t="s">
        <v>31</v>
      </c>
      <c r="C16" s="65"/>
      <c r="D16" s="65"/>
      <c r="E16" s="151" t="s">
        <v>162</v>
      </c>
      <c r="F16" s="151" t="s">
        <v>162</v>
      </c>
      <c r="G16" s="80"/>
      <c r="H16" s="80"/>
      <c r="I16" s="80"/>
      <c r="J16" s="80"/>
      <c r="K16" s="80"/>
      <c r="L16" s="80"/>
      <c r="IK16" s="80"/>
      <c r="IL16" s="80"/>
      <c r="IM16" s="80"/>
      <c r="IN16" s="80"/>
      <c r="IO16" s="80"/>
      <c r="IP16" s="80"/>
      <c r="IQ16" s="80"/>
      <c r="IR16" s="80"/>
      <c r="IS16" s="80"/>
    </row>
    <row r="17" spans="1:253" s="81" customFormat="1" ht="44.25" hidden="1" customHeight="1">
      <c r="A17" s="74">
        <v>14040000</v>
      </c>
      <c r="B17" s="77" t="s">
        <v>127</v>
      </c>
      <c r="C17" s="79"/>
      <c r="D17" s="79"/>
      <c r="E17" s="151" t="s">
        <v>162</v>
      </c>
      <c r="F17" s="151" t="s">
        <v>162</v>
      </c>
      <c r="G17" s="80"/>
      <c r="H17" s="80"/>
      <c r="I17" s="80"/>
      <c r="J17" s="80"/>
      <c r="K17" s="80"/>
      <c r="L17" s="80"/>
      <c r="IK17" s="80"/>
      <c r="IL17" s="80"/>
      <c r="IM17" s="80"/>
      <c r="IN17" s="80"/>
      <c r="IO17" s="80"/>
      <c r="IP17" s="80"/>
      <c r="IQ17" s="80"/>
      <c r="IR17" s="80"/>
      <c r="IS17" s="80"/>
    </row>
    <row r="18" spans="1:253" s="158" customFormat="1" ht="20.25" customHeight="1">
      <c r="A18" s="159">
        <v>18000000</v>
      </c>
      <c r="B18" s="160" t="s">
        <v>111</v>
      </c>
      <c r="C18" s="155">
        <f>C19+C30+C32</f>
        <v>307581</v>
      </c>
      <c r="D18" s="155">
        <f>D19+D30+D32</f>
        <v>307581</v>
      </c>
      <c r="E18" s="151" t="s">
        <v>162</v>
      </c>
      <c r="F18" s="151" t="s">
        <v>162</v>
      </c>
      <c r="G18" s="157"/>
      <c r="H18" s="157"/>
      <c r="I18" s="157"/>
      <c r="J18" s="157"/>
      <c r="K18" s="157"/>
      <c r="L18" s="157"/>
      <c r="IK18" s="157"/>
      <c r="IL18" s="157"/>
      <c r="IM18" s="157"/>
      <c r="IN18" s="157"/>
      <c r="IO18" s="157"/>
      <c r="IP18" s="157"/>
      <c r="IQ18" s="157"/>
      <c r="IR18" s="157"/>
      <c r="IS18" s="157"/>
    </row>
    <row r="19" spans="1:253" s="158" customFormat="1" ht="20.25" customHeight="1">
      <c r="A19" s="152">
        <v>18010000</v>
      </c>
      <c r="B19" s="153" t="s">
        <v>128</v>
      </c>
      <c r="C19" s="155">
        <f>SUM(C20:C29)</f>
        <v>307581</v>
      </c>
      <c r="D19" s="155">
        <f>SUM(D20:D29)</f>
        <v>307581</v>
      </c>
      <c r="E19" s="151" t="s">
        <v>162</v>
      </c>
      <c r="F19" s="151" t="s">
        <v>162</v>
      </c>
      <c r="G19" s="157"/>
      <c r="H19" s="157"/>
      <c r="I19" s="157"/>
      <c r="J19" s="157"/>
      <c r="K19" s="157"/>
      <c r="L19" s="157"/>
      <c r="IK19" s="157"/>
      <c r="IL19" s="157"/>
      <c r="IM19" s="157"/>
      <c r="IN19" s="157"/>
      <c r="IO19" s="157"/>
      <c r="IP19" s="157"/>
      <c r="IQ19" s="157"/>
      <c r="IR19" s="157"/>
      <c r="IS19" s="157"/>
    </row>
    <row r="20" spans="1:253" s="81" customFormat="1" ht="58.5" hidden="1" customHeight="1">
      <c r="A20" s="74">
        <v>18010100</v>
      </c>
      <c r="B20" s="77" t="s">
        <v>129</v>
      </c>
      <c r="C20" s="79"/>
      <c r="D20" s="79"/>
      <c r="E20" s="151" t="s">
        <v>162</v>
      </c>
      <c r="F20" s="151" t="s">
        <v>162</v>
      </c>
      <c r="G20" s="80"/>
      <c r="H20" s="80"/>
      <c r="I20" s="80"/>
      <c r="J20" s="80"/>
      <c r="K20" s="80"/>
      <c r="L20" s="80"/>
      <c r="IK20" s="80"/>
      <c r="IL20" s="80"/>
      <c r="IM20" s="80"/>
      <c r="IN20" s="80"/>
      <c r="IO20" s="80"/>
      <c r="IP20" s="80"/>
      <c r="IQ20" s="80"/>
      <c r="IR20" s="80"/>
      <c r="IS20" s="80"/>
    </row>
    <row r="21" spans="1:253" s="81" customFormat="1" ht="61.5" hidden="1" customHeight="1">
      <c r="A21" s="74">
        <v>18010200</v>
      </c>
      <c r="B21" s="77" t="s">
        <v>130</v>
      </c>
      <c r="C21" s="79"/>
      <c r="D21" s="79"/>
      <c r="E21" s="151" t="s">
        <v>162</v>
      </c>
      <c r="F21" s="151" t="s">
        <v>162</v>
      </c>
      <c r="G21" s="80"/>
      <c r="H21" s="80"/>
      <c r="I21" s="80"/>
      <c r="J21" s="80"/>
      <c r="K21" s="80"/>
      <c r="L21" s="80"/>
      <c r="IK21" s="80"/>
      <c r="IL21" s="80"/>
      <c r="IM21" s="80"/>
      <c r="IN21" s="80"/>
      <c r="IO21" s="80"/>
      <c r="IP21" s="80"/>
      <c r="IQ21" s="80"/>
      <c r="IR21" s="80"/>
      <c r="IS21" s="80"/>
    </row>
    <row r="22" spans="1:253" s="81" customFormat="1" ht="60.75" hidden="1" customHeight="1">
      <c r="A22" s="74">
        <v>18010300</v>
      </c>
      <c r="B22" s="77" t="s">
        <v>131</v>
      </c>
      <c r="C22" s="79"/>
      <c r="D22" s="79"/>
      <c r="E22" s="151" t="s">
        <v>162</v>
      </c>
      <c r="F22" s="151" t="s">
        <v>162</v>
      </c>
      <c r="G22" s="80"/>
      <c r="H22" s="80"/>
      <c r="I22" s="80"/>
      <c r="J22" s="80"/>
      <c r="K22" s="80"/>
      <c r="L22" s="80"/>
      <c r="IK22" s="80"/>
      <c r="IL22" s="80"/>
      <c r="IM22" s="80"/>
      <c r="IN22" s="80"/>
      <c r="IO22" s="80"/>
      <c r="IP22" s="80"/>
      <c r="IQ22" s="80"/>
      <c r="IR22" s="80"/>
      <c r="IS22" s="80"/>
    </row>
    <row r="23" spans="1:253" s="81" customFormat="1" ht="61.5" hidden="1" customHeight="1">
      <c r="A23" s="74">
        <v>18010400</v>
      </c>
      <c r="B23" s="77" t="s">
        <v>132</v>
      </c>
      <c r="C23" s="79"/>
      <c r="D23" s="79"/>
      <c r="E23" s="151" t="s">
        <v>162</v>
      </c>
      <c r="F23" s="151" t="s">
        <v>162</v>
      </c>
      <c r="G23" s="80"/>
      <c r="H23" s="80"/>
      <c r="I23" s="80"/>
      <c r="J23" s="80"/>
      <c r="K23" s="80"/>
      <c r="L23" s="80"/>
      <c r="IK23" s="80"/>
      <c r="IL23" s="80"/>
      <c r="IM23" s="80"/>
      <c r="IN23" s="80"/>
      <c r="IO23" s="80"/>
      <c r="IP23" s="80"/>
      <c r="IQ23" s="80"/>
      <c r="IR23" s="80"/>
      <c r="IS23" s="80"/>
    </row>
    <row r="24" spans="1:253" s="81" customFormat="1" ht="20.25" hidden="1" customHeight="1">
      <c r="A24" s="74">
        <v>18010500</v>
      </c>
      <c r="B24" s="77" t="s">
        <v>133</v>
      </c>
      <c r="C24" s="79"/>
      <c r="D24" s="79"/>
      <c r="E24" s="151" t="s">
        <v>162</v>
      </c>
      <c r="F24" s="151" t="s">
        <v>162</v>
      </c>
      <c r="G24" s="80"/>
      <c r="H24" s="80"/>
      <c r="I24" s="80"/>
      <c r="J24" s="80"/>
      <c r="K24" s="80"/>
      <c r="L24" s="80"/>
      <c r="IK24" s="80"/>
      <c r="IL24" s="80"/>
      <c r="IM24" s="80"/>
      <c r="IN24" s="80"/>
      <c r="IO24" s="80"/>
      <c r="IP24" s="80"/>
      <c r="IQ24" s="80"/>
      <c r="IR24" s="80"/>
      <c r="IS24" s="80"/>
    </row>
    <row r="25" spans="1:253" s="81" customFormat="1" ht="20.25" customHeight="1">
      <c r="A25" s="74">
        <v>18010600</v>
      </c>
      <c r="B25" s="77" t="s">
        <v>134</v>
      </c>
      <c r="C25" s="79">
        <v>307581</v>
      </c>
      <c r="D25" s="79">
        <v>307581</v>
      </c>
      <c r="E25" s="151" t="s">
        <v>162</v>
      </c>
      <c r="F25" s="151" t="s">
        <v>162</v>
      </c>
      <c r="G25" s="80"/>
      <c r="H25" s="80"/>
      <c r="I25" s="80"/>
      <c r="J25" s="80"/>
      <c r="K25" s="80"/>
      <c r="L25" s="80"/>
      <c r="IK25" s="80"/>
      <c r="IL25" s="80"/>
      <c r="IM25" s="80"/>
      <c r="IN25" s="80"/>
      <c r="IO25" s="80"/>
      <c r="IP25" s="80"/>
      <c r="IQ25" s="80"/>
      <c r="IR25" s="80"/>
      <c r="IS25" s="80"/>
    </row>
    <row r="26" spans="1:253" s="81" customFormat="1" ht="20.25" hidden="1" customHeight="1">
      <c r="A26" s="74">
        <v>18010700</v>
      </c>
      <c r="B26" s="77" t="s">
        <v>135</v>
      </c>
      <c r="C26" s="79"/>
      <c r="D26" s="79"/>
      <c r="E26" s="151" t="s">
        <v>162</v>
      </c>
      <c r="F26" s="151" t="s">
        <v>162</v>
      </c>
      <c r="G26" s="80"/>
      <c r="H26" s="80"/>
      <c r="I26" s="80"/>
      <c r="J26" s="80"/>
      <c r="K26" s="80"/>
      <c r="L26" s="80"/>
      <c r="IK26" s="80"/>
      <c r="IL26" s="80"/>
      <c r="IM26" s="80"/>
      <c r="IN26" s="80"/>
      <c r="IO26" s="80"/>
      <c r="IP26" s="80"/>
      <c r="IQ26" s="80"/>
      <c r="IR26" s="80"/>
      <c r="IS26" s="80"/>
    </row>
    <row r="27" spans="1:253" s="81" customFormat="1" ht="20.25" hidden="1" customHeight="1">
      <c r="A27" s="74">
        <v>18010900</v>
      </c>
      <c r="B27" s="77" t="s">
        <v>136</v>
      </c>
      <c r="C27" s="79"/>
      <c r="D27" s="79"/>
      <c r="E27" s="151" t="s">
        <v>162</v>
      </c>
      <c r="F27" s="151" t="s">
        <v>162</v>
      </c>
      <c r="G27" s="80"/>
      <c r="H27" s="80"/>
      <c r="I27" s="80"/>
      <c r="J27" s="80"/>
      <c r="K27" s="80"/>
      <c r="L27" s="80"/>
      <c r="IK27" s="80"/>
      <c r="IL27" s="80"/>
      <c r="IM27" s="80"/>
      <c r="IN27" s="80"/>
      <c r="IO27" s="80"/>
      <c r="IP27" s="80"/>
      <c r="IQ27" s="80"/>
      <c r="IR27" s="80"/>
      <c r="IS27" s="80"/>
    </row>
    <row r="28" spans="1:253" s="81" customFormat="1" ht="20.25" hidden="1" customHeight="1">
      <c r="A28" s="74">
        <v>18011000</v>
      </c>
      <c r="B28" s="77" t="s">
        <v>141</v>
      </c>
      <c r="C28" s="79"/>
      <c r="D28" s="79"/>
      <c r="E28" s="151" t="s">
        <v>162</v>
      </c>
      <c r="F28" s="151" t="s">
        <v>162</v>
      </c>
      <c r="G28" s="80"/>
      <c r="H28" s="80"/>
      <c r="I28" s="80"/>
      <c r="J28" s="80"/>
      <c r="K28" s="80"/>
      <c r="L28" s="80"/>
      <c r="IK28" s="80"/>
      <c r="IL28" s="80"/>
      <c r="IM28" s="80"/>
      <c r="IN28" s="80"/>
      <c r="IO28" s="80"/>
      <c r="IP28" s="80"/>
      <c r="IQ28" s="80"/>
      <c r="IR28" s="80"/>
      <c r="IS28" s="80"/>
    </row>
    <row r="29" spans="1:253" s="81" customFormat="1" ht="20.25" hidden="1" customHeight="1">
      <c r="A29" s="74">
        <v>18011100</v>
      </c>
      <c r="B29" s="77" t="s">
        <v>142</v>
      </c>
      <c r="C29" s="79"/>
      <c r="D29" s="79"/>
      <c r="E29" s="151" t="s">
        <v>162</v>
      </c>
      <c r="F29" s="151" t="s">
        <v>162</v>
      </c>
      <c r="G29" s="80"/>
      <c r="H29" s="80"/>
      <c r="I29" s="80"/>
      <c r="J29" s="80"/>
      <c r="K29" s="80"/>
      <c r="L29" s="80"/>
      <c r="IK29" s="80"/>
      <c r="IL29" s="80"/>
      <c r="IM29" s="80"/>
      <c r="IN29" s="80"/>
      <c r="IO29" s="80"/>
      <c r="IP29" s="80"/>
      <c r="IQ29" s="80"/>
      <c r="IR29" s="80"/>
      <c r="IS29" s="80"/>
    </row>
    <row r="30" spans="1:253" s="158" customFormat="1" ht="20.25" hidden="1" customHeight="1">
      <c r="A30" s="152">
        <v>18040000</v>
      </c>
      <c r="B30" s="153"/>
      <c r="C30" s="155">
        <f>C31</f>
        <v>0</v>
      </c>
      <c r="D30" s="155">
        <f>D31</f>
        <v>0</v>
      </c>
      <c r="E30" s="156"/>
      <c r="F30" s="156"/>
      <c r="G30" s="157"/>
      <c r="H30" s="157"/>
      <c r="I30" s="157"/>
      <c r="J30" s="157"/>
      <c r="K30" s="157"/>
      <c r="L30" s="157"/>
      <c r="IK30" s="157"/>
      <c r="IL30" s="157"/>
      <c r="IM30" s="157"/>
      <c r="IN30" s="157"/>
      <c r="IO30" s="157"/>
      <c r="IP30" s="157"/>
      <c r="IQ30" s="157"/>
      <c r="IR30" s="157"/>
      <c r="IS30" s="157"/>
    </row>
    <row r="31" spans="1:253" s="81" customFormat="1" ht="20.25" hidden="1" customHeight="1">
      <c r="A31" s="74">
        <v>18040200</v>
      </c>
      <c r="B31" s="77"/>
      <c r="C31" s="79"/>
      <c r="D31" s="79"/>
      <c r="E31" s="151"/>
      <c r="F31" s="151"/>
      <c r="G31" s="80"/>
      <c r="H31" s="80"/>
      <c r="I31" s="80"/>
      <c r="J31" s="80"/>
      <c r="K31" s="80"/>
      <c r="L31" s="80"/>
      <c r="IK31" s="80"/>
      <c r="IL31" s="80"/>
      <c r="IM31" s="80"/>
      <c r="IN31" s="80"/>
      <c r="IO31" s="80"/>
      <c r="IP31" s="80"/>
      <c r="IQ31" s="80"/>
      <c r="IR31" s="80"/>
      <c r="IS31" s="80"/>
    </row>
    <row r="32" spans="1:253" s="158" customFormat="1" ht="20.25" hidden="1" customHeight="1">
      <c r="A32" s="152">
        <v>18050000</v>
      </c>
      <c r="B32" s="153" t="s">
        <v>137</v>
      </c>
      <c r="C32" s="155">
        <f>SUM(C33:C35)</f>
        <v>0</v>
      </c>
      <c r="D32" s="155">
        <f>SUM(D33:D35)</f>
        <v>0</v>
      </c>
      <c r="E32" s="151" t="s">
        <v>162</v>
      </c>
      <c r="F32" s="151" t="s">
        <v>162</v>
      </c>
      <c r="G32" s="157"/>
      <c r="H32" s="157"/>
      <c r="I32" s="157"/>
      <c r="J32" s="157"/>
      <c r="K32" s="157"/>
      <c r="L32" s="157"/>
      <c r="IK32" s="157"/>
      <c r="IL32" s="157"/>
      <c r="IM32" s="157"/>
      <c r="IN32" s="157"/>
      <c r="IO32" s="157"/>
      <c r="IP32" s="157"/>
      <c r="IQ32" s="157"/>
      <c r="IR32" s="157"/>
      <c r="IS32" s="157"/>
    </row>
    <row r="33" spans="1:253" s="81" customFormat="1" ht="20.25" hidden="1" customHeight="1">
      <c r="A33" s="74">
        <v>18050300</v>
      </c>
      <c r="B33" s="77" t="s">
        <v>138</v>
      </c>
      <c r="C33" s="79"/>
      <c r="D33" s="79"/>
      <c r="E33" s="151" t="s">
        <v>162</v>
      </c>
      <c r="F33" s="151" t="s">
        <v>162</v>
      </c>
      <c r="G33" s="80"/>
      <c r="H33" s="80"/>
      <c r="I33" s="80"/>
      <c r="J33" s="80"/>
      <c r="K33" s="80"/>
      <c r="L33" s="80"/>
      <c r="IK33" s="80"/>
      <c r="IL33" s="80"/>
      <c r="IM33" s="80"/>
      <c r="IN33" s="80"/>
      <c r="IO33" s="80"/>
      <c r="IP33" s="80"/>
      <c r="IQ33" s="80"/>
      <c r="IR33" s="80"/>
      <c r="IS33" s="80"/>
    </row>
    <row r="34" spans="1:253" s="81" customFormat="1" ht="20.25" hidden="1" customHeight="1">
      <c r="A34" s="74">
        <v>18050400</v>
      </c>
      <c r="B34" s="77" t="s">
        <v>139</v>
      </c>
      <c r="C34" s="79"/>
      <c r="D34" s="79"/>
      <c r="E34" s="151" t="s">
        <v>162</v>
      </c>
      <c r="F34" s="151" t="s">
        <v>162</v>
      </c>
      <c r="G34" s="80"/>
      <c r="H34" s="80"/>
      <c r="I34" s="80"/>
      <c r="J34" s="80"/>
      <c r="K34" s="80"/>
      <c r="L34" s="80"/>
      <c r="IK34" s="80"/>
      <c r="IL34" s="80"/>
      <c r="IM34" s="80"/>
      <c r="IN34" s="80"/>
      <c r="IO34" s="80"/>
      <c r="IP34" s="80"/>
      <c r="IQ34" s="80"/>
      <c r="IR34" s="80"/>
      <c r="IS34" s="80"/>
    </row>
    <row r="35" spans="1:253" s="81" customFormat="1" ht="77.25" hidden="1" customHeight="1">
      <c r="A35" s="74">
        <v>18050500</v>
      </c>
      <c r="B35" s="77" t="s">
        <v>140</v>
      </c>
      <c r="C35" s="79"/>
      <c r="D35" s="79"/>
      <c r="E35" s="151" t="s">
        <v>162</v>
      </c>
      <c r="F35" s="151" t="s">
        <v>162</v>
      </c>
      <c r="G35" s="80"/>
      <c r="H35" s="80"/>
      <c r="I35" s="80"/>
      <c r="J35" s="80"/>
      <c r="K35" s="80"/>
      <c r="L35" s="80"/>
      <c r="IK35" s="80"/>
      <c r="IL35" s="80"/>
      <c r="IM35" s="80"/>
      <c r="IN35" s="80"/>
      <c r="IO35" s="80"/>
      <c r="IP35" s="80"/>
      <c r="IQ35" s="80"/>
      <c r="IR35" s="80"/>
      <c r="IS35" s="80"/>
    </row>
    <row r="36" spans="1:253" s="81" customFormat="1" ht="20.25" hidden="1" customHeight="1">
      <c r="A36" s="143">
        <v>19000000</v>
      </c>
      <c r="B36" s="146" t="s">
        <v>21</v>
      </c>
      <c r="C36" s="65"/>
      <c r="D36" s="65"/>
      <c r="E36" s="151" t="s">
        <v>162</v>
      </c>
      <c r="F36" s="151" t="s">
        <v>162</v>
      </c>
      <c r="G36" s="80"/>
      <c r="H36" s="80"/>
      <c r="I36" s="80"/>
      <c r="J36" s="80"/>
      <c r="K36" s="80"/>
      <c r="L36" s="80"/>
      <c r="IK36" s="80"/>
      <c r="IL36" s="80"/>
      <c r="IM36" s="80"/>
      <c r="IN36" s="80"/>
      <c r="IO36" s="80"/>
      <c r="IP36" s="80"/>
      <c r="IQ36" s="80"/>
      <c r="IR36" s="80"/>
      <c r="IS36" s="80"/>
    </row>
    <row r="37" spans="1:253" s="81" customFormat="1" ht="20.25" hidden="1" customHeight="1">
      <c r="A37" s="74">
        <v>19010000</v>
      </c>
      <c r="B37" s="77" t="s">
        <v>143</v>
      </c>
      <c r="C37" s="79"/>
      <c r="D37" s="79"/>
      <c r="E37" s="151" t="s">
        <v>162</v>
      </c>
      <c r="F37" s="151" t="s">
        <v>162</v>
      </c>
      <c r="G37" s="80"/>
      <c r="H37" s="80"/>
      <c r="I37" s="80"/>
      <c r="J37" s="80"/>
      <c r="K37" s="80"/>
      <c r="L37" s="80"/>
      <c r="IK37" s="80"/>
      <c r="IL37" s="80"/>
      <c r="IM37" s="80"/>
      <c r="IN37" s="80"/>
      <c r="IO37" s="80"/>
      <c r="IP37" s="80"/>
      <c r="IQ37" s="80"/>
      <c r="IR37" s="80"/>
      <c r="IS37" s="80"/>
    </row>
    <row r="38" spans="1:253" s="81" customFormat="1" ht="49.5" hidden="1" customHeight="1">
      <c r="A38" s="74">
        <v>19010100</v>
      </c>
      <c r="B38" s="77" t="s">
        <v>144</v>
      </c>
      <c r="C38" s="79"/>
      <c r="D38" s="79"/>
      <c r="E38" s="151" t="s">
        <v>162</v>
      </c>
      <c r="F38" s="151" t="s">
        <v>162</v>
      </c>
      <c r="G38" s="80"/>
      <c r="H38" s="80"/>
      <c r="I38" s="80"/>
      <c r="J38" s="80"/>
      <c r="K38" s="80"/>
      <c r="L38" s="80"/>
      <c r="IK38" s="80"/>
      <c r="IL38" s="80"/>
      <c r="IM38" s="80"/>
      <c r="IN38" s="80"/>
      <c r="IO38" s="80"/>
      <c r="IP38" s="80"/>
      <c r="IQ38" s="80"/>
      <c r="IR38" s="80"/>
      <c r="IS38" s="80"/>
    </row>
    <row r="39" spans="1:253" s="81" customFormat="1" ht="86.25" hidden="1" customHeight="1">
      <c r="A39" s="74">
        <v>19010300</v>
      </c>
      <c r="B39" s="77" t="s">
        <v>145</v>
      </c>
      <c r="C39" s="79"/>
      <c r="D39" s="79"/>
      <c r="E39" s="151" t="s">
        <v>162</v>
      </c>
      <c r="F39" s="151" t="s">
        <v>162</v>
      </c>
      <c r="G39" s="80"/>
      <c r="H39" s="80"/>
      <c r="I39" s="80"/>
      <c r="J39" s="80"/>
      <c r="K39" s="80"/>
      <c r="L39" s="80"/>
      <c r="IK39" s="80"/>
      <c r="IL39" s="80"/>
      <c r="IM39" s="80"/>
      <c r="IN39" s="80"/>
      <c r="IO39" s="80"/>
      <c r="IP39" s="80"/>
      <c r="IQ39" s="80"/>
      <c r="IR39" s="80"/>
      <c r="IS39" s="80"/>
    </row>
    <row r="40" spans="1:253" s="68" customFormat="1" ht="20.25" customHeight="1">
      <c r="A40" s="63">
        <v>20000000</v>
      </c>
      <c r="B40" s="64" t="s">
        <v>22</v>
      </c>
      <c r="C40" s="65">
        <f>C43</f>
        <v>-18247</v>
      </c>
      <c r="D40" s="65">
        <f>D43</f>
        <v>-18247</v>
      </c>
      <c r="E40" s="170"/>
      <c r="F40" s="151" t="s">
        <v>162</v>
      </c>
      <c r="G40" s="3"/>
      <c r="H40" s="3"/>
      <c r="I40" s="3"/>
      <c r="J40" s="3"/>
      <c r="K40" s="3"/>
      <c r="L40" s="3"/>
      <c r="IK40" s="3"/>
      <c r="IL40" s="3"/>
      <c r="IM40" s="3"/>
      <c r="IN40" s="3"/>
      <c r="IO40" s="3"/>
      <c r="IP40" s="3"/>
      <c r="IQ40" s="3"/>
      <c r="IR40" s="3"/>
      <c r="IS40" s="3"/>
    </row>
    <row r="41" spans="1:253" s="81" customFormat="1" ht="28.5" hidden="1" customHeight="1">
      <c r="A41" s="143">
        <v>21000000</v>
      </c>
      <c r="B41" s="146" t="s">
        <v>23</v>
      </c>
      <c r="C41" s="65"/>
      <c r="D41" s="65"/>
      <c r="E41" s="151" t="s">
        <v>162</v>
      </c>
      <c r="F41" s="151" t="s">
        <v>162</v>
      </c>
      <c r="G41" s="80"/>
      <c r="H41" s="80"/>
      <c r="I41" s="80"/>
      <c r="J41" s="80"/>
      <c r="K41" s="80"/>
      <c r="L41" s="80"/>
      <c r="IK41" s="80"/>
      <c r="IL41" s="80"/>
      <c r="IM41" s="80"/>
      <c r="IN41" s="80"/>
      <c r="IO41" s="80"/>
      <c r="IP41" s="80"/>
      <c r="IQ41" s="80"/>
      <c r="IR41" s="80"/>
      <c r="IS41" s="80"/>
    </row>
    <row r="42" spans="1:253" s="81" customFormat="1" ht="60.75" hidden="1" customHeight="1">
      <c r="A42" s="74">
        <v>21010300</v>
      </c>
      <c r="B42" s="77" t="s">
        <v>146</v>
      </c>
      <c r="C42" s="79"/>
      <c r="D42" s="79"/>
      <c r="E42" s="151" t="s">
        <v>162</v>
      </c>
      <c r="F42" s="151" t="s">
        <v>162</v>
      </c>
      <c r="G42" s="80"/>
      <c r="H42" s="80"/>
      <c r="I42" s="80"/>
      <c r="J42" s="80"/>
      <c r="K42" s="80"/>
      <c r="L42" s="80"/>
      <c r="IK42" s="80"/>
      <c r="IL42" s="80"/>
      <c r="IM42" s="80"/>
      <c r="IN42" s="80"/>
      <c r="IO42" s="80"/>
      <c r="IP42" s="80"/>
      <c r="IQ42" s="80"/>
      <c r="IR42" s="80"/>
      <c r="IS42" s="80"/>
    </row>
    <row r="43" spans="1:253" s="163" customFormat="1" ht="29.25" customHeight="1">
      <c r="A43" s="159">
        <v>22000000</v>
      </c>
      <c r="B43" s="160" t="s">
        <v>24</v>
      </c>
      <c r="C43" s="161">
        <f>C44+C46+C48</f>
        <v>-18247</v>
      </c>
      <c r="D43" s="161">
        <f>D44+D46+D48</f>
        <v>-18247</v>
      </c>
      <c r="E43" s="151" t="s">
        <v>162</v>
      </c>
      <c r="F43" s="151" t="s">
        <v>162</v>
      </c>
      <c r="G43" s="162"/>
      <c r="H43" s="162"/>
      <c r="I43" s="162"/>
      <c r="J43" s="162"/>
      <c r="K43" s="162"/>
      <c r="L43" s="162"/>
      <c r="IK43" s="162"/>
      <c r="IL43" s="162"/>
      <c r="IM43" s="162"/>
      <c r="IN43" s="162"/>
      <c r="IO43" s="162"/>
      <c r="IP43" s="162"/>
      <c r="IQ43" s="162"/>
      <c r="IR43" s="162"/>
      <c r="IS43" s="162"/>
    </row>
    <row r="44" spans="1:253" s="158" customFormat="1" ht="29.25" hidden="1" customHeight="1">
      <c r="A44" s="152">
        <v>22010000</v>
      </c>
      <c r="B44" s="153" t="s">
        <v>214</v>
      </c>
      <c r="C44" s="155"/>
      <c r="D44" s="155"/>
      <c r="E44" s="169"/>
      <c r="F44" s="169"/>
      <c r="G44" s="157"/>
      <c r="H44" s="157"/>
      <c r="I44" s="157"/>
      <c r="J44" s="157"/>
      <c r="K44" s="157"/>
      <c r="L44" s="157"/>
      <c r="IK44" s="157"/>
      <c r="IL44" s="157"/>
      <c r="IM44" s="157"/>
      <c r="IN44" s="157"/>
      <c r="IO44" s="157"/>
      <c r="IP44" s="157"/>
      <c r="IQ44" s="157"/>
      <c r="IR44" s="157"/>
      <c r="IS44" s="157"/>
    </row>
    <row r="45" spans="1:253" s="81" customFormat="1" ht="29.25" hidden="1" customHeight="1">
      <c r="A45" s="74">
        <v>22012500</v>
      </c>
      <c r="B45" s="77" t="s">
        <v>213</v>
      </c>
      <c r="C45" s="79"/>
      <c r="D45" s="79"/>
      <c r="E45" s="218"/>
      <c r="F45" s="218"/>
      <c r="G45" s="80"/>
      <c r="H45" s="80"/>
      <c r="I45" s="80"/>
      <c r="J45" s="80"/>
      <c r="K45" s="80"/>
      <c r="L45" s="80"/>
      <c r="IK45" s="80"/>
      <c r="IL45" s="80"/>
      <c r="IM45" s="80"/>
      <c r="IN45" s="80"/>
      <c r="IO45" s="80"/>
      <c r="IP45" s="80"/>
      <c r="IQ45" s="80"/>
      <c r="IR45" s="80"/>
      <c r="IS45" s="80"/>
    </row>
    <row r="46" spans="1:253" s="158" customFormat="1" ht="47.25" customHeight="1">
      <c r="A46" s="152">
        <v>22080000</v>
      </c>
      <c r="B46" s="153" t="s">
        <v>150</v>
      </c>
      <c r="C46" s="155">
        <f>C47</f>
        <v>-18247</v>
      </c>
      <c r="D46" s="155">
        <f>D47</f>
        <v>-18247</v>
      </c>
      <c r="E46" s="151" t="s">
        <v>162</v>
      </c>
      <c r="F46" s="151" t="s">
        <v>162</v>
      </c>
      <c r="G46" s="157"/>
      <c r="H46" s="157"/>
      <c r="I46" s="157"/>
      <c r="J46" s="157"/>
      <c r="K46" s="157"/>
      <c r="L46" s="157"/>
      <c r="IK46" s="157"/>
      <c r="IL46" s="157"/>
      <c r="IM46" s="157"/>
      <c r="IN46" s="157"/>
      <c r="IO46" s="157"/>
      <c r="IP46" s="157"/>
      <c r="IQ46" s="157"/>
      <c r="IR46" s="157"/>
      <c r="IS46" s="157"/>
    </row>
    <row r="47" spans="1:253" s="81" customFormat="1" ht="60" customHeight="1">
      <c r="A47" s="74">
        <v>22080400</v>
      </c>
      <c r="B47" s="77" t="s">
        <v>151</v>
      </c>
      <c r="C47" s="79">
        <v>-18247</v>
      </c>
      <c r="D47" s="79">
        <v>-18247</v>
      </c>
      <c r="E47" s="151" t="s">
        <v>162</v>
      </c>
      <c r="F47" s="151" t="s">
        <v>162</v>
      </c>
      <c r="G47" s="80"/>
      <c r="H47" s="80"/>
      <c r="I47" s="80"/>
      <c r="J47" s="80"/>
      <c r="K47" s="80"/>
      <c r="L47" s="80"/>
      <c r="IK47" s="80"/>
      <c r="IL47" s="80"/>
      <c r="IM47" s="80"/>
      <c r="IN47" s="80"/>
      <c r="IO47" s="80"/>
      <c r="IP47" s="80"/>
      <c r="IQ47" s="80"/>
      <c r="IR47" s="80"/>
      <c r="IS47" s="80"/>
    </row>
    <row r="48" spans="1:253" s="158" customFormat="1" ht="20.25" hidden="1" customHeight="1">
      <c r="A48" s="152">
        <v>22090000</v>
      </c>
      <c r="B48" s="153" t="s">
        <v>147</v>
      </c>
      <c r="C48" s="155">
        <f>C49+C50</f>
        <v>0</v>
      </c>
      <c r="D48" s="155">
        <f>D49+D50</f>
        <v>0</v>
      </c>
      <c r="E48" s="151" t="s">
        <v>162</v>
      </c>
      <c r="F48" s="151" t="s">
        <v>162</v>
      </c>
      <c r="G48" s="157"/>
      <c r="H48" s="157"/>
      <c r="I48" s="157"/>
      <c r="J48" s="157"/>
      <c r="K48" s="157"/>
      <c r="L48" s="157"/>
      <c r="IK48" s="157"/>
      <c r="IL48" s="157"/>
      <c r="IM48" s="157"/>
      <c r="IN48" s="157"/>
      <c r="IO48" s="157"/>
      <c r="IP48" s="157"/>
      <c r="IQ48" s="157"/>
      <c r="IR48" s="157"/>
      <c r="IS48" s="157"/>
    </row>
    <row r="49" spans="1:253" s="81" customFormat="1" ht="60.75" hidden="1" customHeight="1">
      <c r="A49" s="74">
        <v>22090100</v>
      </c>
      <c r="B49" s="77" t="s">
        <v>148</v>
      </c>
      <c r="C49" s="79"/>
      <c r="D49" s="79"/>
      <c r="E49" s="151" t="s">
        <v>162</v>
      </c>
      <c r="F49" s="151" t="s">
        <v>162</v>
      </c>
      <c r="G49" s="80"/>
      <c r="H49" s="80"/>
      <c r="I49" s="80"/>
      <c r="J49" s="80"/>
      <c r="K49" s="80"/>
      <c r="L49" s="80"/>
      <c r="IK49" s="80"/>
      <c r="IL49" s="80"/>
      <c r="IM49" s="80"/>
      <c r="IN49" s="80"/>
      <c r="IO49" s="80"/>
      <c r="IP49" s="80"/>
      <c r="IQ49" s="80"/>
      <c r="IR49" s="80"/>
      <c r="IS49" s="80"/>
    </row>
    <row r="50" spans="1:253" s="81" customFormat="1" ht="46.5" hidden="1" customHeight="1">
      <c r="A50" s="74">
        <v>22090400</v>
      </c>
      <c r="B50" s="77" t="s">
        <v>149</v>
      </c>
      <c r="C50" s="79"/>
      <c r="D50" s="79"/>
      <c r="E50" s="151" t="s">
        <v>162</v>
      </c>
      <c r="F50" s="151" t="s">
        <v>162</v>
      </c>
      <c r="G50" s="80"/>
      <c r="H50" s="80"/>
      <c r="I50" s="80"/>
      <c r="J50" s="80"/>
      <c r="K50" s="80"/>
      <c r="L50" s="80"/>
      <c r="IK50" s="80"/>
      <c r="IL50" s="80"/>
      <c r="IM50" s="80"/>
      <c r="IN50" s="80"/>
      <c r="IO50" s="80"/>
      <c r="IP50" s="80"/>
      <c r="IQ50" s="80"/>
      <c r="IR50" s="80"/>
      <c r="IS50" s="80"/>
    </row>
    <row r="51" spans="1:253" s="81" customFormat="1" ht="20.25" hidden="1" customHeight="1">
      <c r="A51" s="143">
        <v>24000000</v>
      </c>
      <c r="B51" s="146" t="s">
        <v>32</v>
      </c>
      <c r="C51" s="65"/>
      <c r="D51" s="65"/>
      <c r="E51" s="65"/>
      <c r="F51" s="65"/>
      <c r="G51" s="80"/>
      <c r="H51" s="80"/>
      <c r="I51" s="80"/>
      <c r="J51" s="80"/>
      <c r="K51" s="80"/>
      <c r="L51" s="80"/>
      <c r="IK51" s="80"/>
      <c r="IL51" s="80"/>
      <c r="IM51" s="80"/>
      <c r="IN51" s="80"/>
      <c r="IO51" s="80"/>
      <c r="IP51" s="80"/>
      <c r="IQ51" s="80"/>
      <c r="IR51" s="80"/>
      <c r="IS51" s="80"/>
    </row>
    <row r="52" spans="1:253" s="81" customFormat="1" ht="20.25" hidden="1" customHeight="1">
      <c r="A52" s="143">
        <v>24060000</v>
      </c>
      <c r="B52" s="146" t="s">
        <v>152</v>
      </c>
      <c r="C52" s="147"/>
      <c r="D52" s="147"/>
      <c r="E52" s="151" t="s">
        <v>162</v>
      </c>
      <c r="F52" s="151" t="s">
        <v>162</v>
      </c>
      <c r="G52" s="80"/>
      <c r="H52" s="80"/>
      <c r="I52" s="80"/>
      <c r="J52" s="80"/>
      <c r="K52" s="80"/>
      <c r="L52" s="80"/>
      <c r="IK52" s="80"/>
      <c r="IL52" s="80"/>
      <c r="IM52" s="80"/>
      <c r="IN52" s="80"/>
      <c r="IO52" s="80"/>
      <c r="IP52" s="80"/>
      <c r="IQ52" s="80"/>
      <c r="IR52" s="80"/>
      <c r="IS52" s="80"/>
    </row>
    <row r="53" spans="1:253" s="81" customFormat="1" ht="20.25" hidden="1" customHeight="1">
      <c r="A53" s="74">
        <v>24060300</v>
      </c>
      <c r="B53" s="77" t="s">
        <v>152</v>
      </c>
      <c r="C53" s="78"/>
      <c r="D53" s="78"/>
      <c r="E53" s="151" t="s">
        <v>162</v>
      </c>
      <c r="F53" s="151" t="s">
        <v>162</v>
      </c>
      <c r="G53" s="80"/>
      <c r="H53" s="80"/>
      <c r="I53" s="80"/>
      <c r="J53" s="80"/>
      <c r="K53" s="80"/>
      <c r="L53" s="80"/>
      <c r="IK53" s="80"/>
      <c r="IL53" s="80"/>
      <c r="IM53" s="80"/>
      <c r="IN53" s="80"/>
      <c r="IO53" s="80"/>
      <c r="IP53" s="80"/>
      <c r="IQ53" s="80"/>
      <c r="IR53" s="80"/>
      <c r="IS53" s="80"/>
    </row>
    <row r="54" spans="1:253" s="81" customFormat="1" ht="63.75" hidden="1" customHeight="1">
      <c r="A54" s="74">
        <v>24062100</v>
      </c>
      <c r="B54" s="77" t="s">
        <v>153</v>
      </c>
      <c r="C54" s="151" t="s">
        <v>162</v>
      </c>
      <c r="D54" s="151" t="s">
        <v>162</v>
      </c>
      <c r="E54" s="78"/>
      <c r="F54" s="151" t="s">
        <v>162</v>
      </c>
      <c r="G54" s="80"/>
      <c r="H54" s="80"/>
      <c r="I54" s="80"/>
      <c r="J54" s="80"/>
      <c r="K54" s="80"/>
      <c r="L54" s="80"/>
      <c r="IK54" s="80"/>
      <c r="IL54" s="80"/>
      <c r="IM54" s="80"/>
      <c r="IN54" s="80"/>
      <c r="IO54" s="80"/>
      <c r="IP54" s="80"/>
      <c r="IQ54" s="80"/>
      <c r="IR54" s="80"/>
      <c r="IS54" s="80"/>
    </row>
    <row r="55" spans="1:253" s="81" customFormat="1" ht="30.75" hidden="1" customHeight="1">
      <c r="A55" s="74">
        <v>24170000</v>
      </c>
      <c r="B55" s="77" t="s">
        <v>154</v>
      </c>
      <c r="C55" s="151" t="s">
        <v>162</v>
      </c>
      <c r="D55" s="151" t="s">
        <v>162</v>
      </c>
      <c r="E55" s="78"/>
      <c r="F55" s="78"/>
      <c r="G55" s="80"/>
      <c r="H55" s="80"/>
      <c r="I55" s="80"/>
      <c r="J55" s="80"/>
      <c r="K55" s="80"/>
      <c r="L55" s="80"/>
      <c r="IK55" s="80"/>
      <c r="IL55" s="80"/>
      <c r="IM55" s="80"/>
      <c r="IN55" s="80"/>
      <c r="IO55" s="80"/>
      <c r="IP55" s="80"/>
      <c r="IQ55" s="80"/>
      <c r="IR55" s="80"/>
      <c r="IS55" s="80"/>
    </row>
    <row r="56" spans="1:253" s="81" customFormat="1" ht="29.25" hidden="1" customHeight="1">
      <c r="A56" s="143">
        <v>25000000</v>
      </c>
      <c r="B56" s="146" t="s">
        <v>62</v>
      </c>
      <c r="C56" s="151" t="s">
        <v>162</v>
      </c>
      <c r="D56" s="151" t="s">
        <v>162</v>
      </c>
      <c r="E56" s="147">
        <f>E57</f>
        <v>0</v>
      </c>
      <c r="F56" s="151" t="s">
        <v>162</v>
      </c>
      <c r="G56" s="80"/>
      <c r="H56" s="80"/>
      <c r="I56" s="80"/>
      <c r="J56" s="80"/>
      <c r="K56" s="80"/>
      <c r="L56" s="80"/>
      <c r="IK56" s="80"/>
      <c r="IL56" s="80"/>
      <c r="IM56" s="80"/>
      <c r="IN56" s="80"/>
      <c r="IO56" s="80"/>
      <c r="IP56" s="80"/>
      <c r="IQ56" s="80"/>
      <c r="IR56" s="80"/>
      <c r="IS56" s="80"/>
    </row>
    <row r="57" spans="1:253" s="158" customFormat="1" ht="45.75" hidden="1" customHeight="1">
      <c r="A57" s="152">
        <v>25010000</v>
      </c>
      <c r="B57" s="153" t="s">
        <v>155</v>
      </c>
      <c r="C57" s="151" t="s">
        <v>162</v>
      </c>
      <c r="D57" s="151" t="s">
        <v>162</v>
      </c>
      <c r="E57" s="154">
        <f>E58</f>
        <v>0</v>
      </c>
      <c r="F57" s="151" t="s">
        <v>162</v>
      </c>
      <c r="G57" s="157"/>
      <c r="H57" s="157"/>
      <c r="I57" s="157"/>
      <c r="J57" s="157"/>
      <c r="K57" s="157"/>
      <c r="L57" s="157"/>
      <c r="IK57" s="157"/>
      <c r="IL57" s="157"/>
      <c r="IM57" s="157"/>
      <c r="IN57" s="157"/>
      <c r="IO57" s="157"/>
      <c r="IP57" s="157"/>
      <c r="IQ57" s="157"/>
      <c r="IR57" s="157"/>
      <c r="IS57" s="157"/>
    </row>
    <row r="58" spans="1:253" s="81" customFormat="1" ht="20.25" hidden="1" customHeight="1">
      <c r="A58" s="74">
        <v>25010300</v>
      </c>
      <c r="B58" s="77" t="s">
        <v>167</v>
      </c>
      <c r="C58" s="151" t="s">
        <v>162</v>
      </c>
      <c r="D58" s="151" t="s">
        <v>162</v>
      </c>
      <c r="E58" s="78"/>
      <c r="F58" s="151" t="s">
        <v>162</v>
      </c>
      <c r="G58" s="80"/>
      <c r="H58" s="80"/>
      <c r="I58" s="80"/>
      <c r="J58" s="80"/>
      <c r="K58" s="80"/>
      <c r="L58" s="80"/>
      <c r="IK58" s="80"/>
      <c r="IL58" s="80"/>
      <c r="IM58" s="80"/>
      <c r="IN58" s="80"/>
      <c r="IO58" s="80"/>
      <c r="IP58" s="80"/>
      <c r="IQ58" s="80"/>
      <c r="IR58" s="80"/>
      <c r="IS58" s="80"/>
    </row>
    <row r="59" spans="1:253" s="81" customFormat="1" ht="39.75" hidden="1" customHeight="1">
      <c r="A59" s="152">
        <v>25020000</v>
      </c>
      <c r="B59" s="153" t="s">
        <v>156</v>
      </c>
      <c r="C59" s="151" t="s">
        <v>162</v>
      </c>
      <c r="D59" s="151" t="s">
        <v>162</v>
      </c>
      <c r="E59" s="78"/>
      <c r="F59" s="151" t="s">
        <v>162</v>
      </c>
      <c r="G59" s="80"/>
      <c r="H59" s="80"/>
      <c r="I59" s="80"/>
      <c r="J59" s="80"/>
      <c r="K59" s="80"/>
      <c r="L59" s="80"/>
      <c r="IK59" s="80"/>
      <c r="IL59" s="80"/>
      <c r="IM59" s="80"/>
      <c r="IN59" s="80"/>
      <c r="IO59" s="80"/>
      <c r="IP59" s="80"/>
      <c r="IQ59" s="80"/>
      <c r="IR59" s="80"/>
      <c r="IS59" s="80"/>
    </row>
    <row r="60" spans="1:253" s="81" customFormat="1" ht="39.75" hidden="1" customHeight="1">
      <c r="A60" s="74">
        <v>25020200</v>
      </c>
      <c r="B60" s="77"/>
      <c r="C60" s="151" t="s">
        <v>162</v>
      </c>
      <c r="D60" s="151" t="s">
        <v>162</v>
      </c>
      <c r="E60" s="78"/>
      <c r="F60" s="151" t="s">
        <v>162</v>
      </c>
      <c r="G60" s="80"/>
      <c r="H60" s="80"/>
      <c r="I60" s="80"/>
      <c r="J60" s="80"/>
      <c r="K60" s="80"/>
      <c r="L60" s="80"/>
      <c r="IK60" s="80"/>
      <c r="IL60" s="80"/>
      <c r="IM60" s="80"/>
      <c r="IN60" s="80"/>
      <c r="IO60" s="80"/>
      <c r="IP60" s="80"/>
      <c r="IQ60" s="80"/>
      <c r="IR60" s="80"/>
      <c r="IS60" s="80"/>
    </row>
    <row r="61" spans="1:253" s="68" customFormat="1" ht="20.25" hidden="1" customHeight="1">
      <c r="A61" s="63">
        <v>30000000</v>
      </c>
      <c r="B61" s="64" t="s">
        <v>33</v>
      </c>
      <c r="C61" s="70"/>
      <c r="D61" s="70"/>
      <c r="E61" s="70"/>
      <c r="F61" s="70"/>
      <c r="G61" s="3"/>
      <c r="H61" s="3"/>
      <c r="I61" s="3"/>
      <c r="J61" s="3"/>
      <c r="K61" s="3"/>
      <c r="L61" s="3"/>
      <c r="IK61" s="3"/>
      <c r="IL61" s="3"/>
      <c r="IM61" s="3"/>
      <c r="IN61" s="3"/>
      <c r="IO61" s="3"/>
      <c r="IP61" s="3"/>
      <c r="IQ61" s="3"/>
      <c r="IR61" s="3"/>
      <c r="IS61" s="3"/>
    </row>
    <row r="62" spans="1:253" s="81" customFormat="1" ht="26.25" hidden="1" customHeight="1">
      <c r="A62" s="143">
        <v>31000000</v>
      </c>
      <c r="B62" s="146" t="s">
        <v>34</v>
      </c>
      <c r="C62" s="65"/>
      <c r="D62" s="65"/>
      <c r="E62" s="151" t="s">
        <v>162</v>
      </c>
      <c r="F62" s="151" t="s">
        <v>162</v>
      </c>
      <c r="G62" s="80"/>
      <c r="H62" s="80"/>
      <c r="I62" s="80"/>
      <c r="J62" s="80"/>
      <c r="K62" s="80"/>
      <c r="L62" s="80"/>
      <c r="IK62" s="80"/>
      <c r="IL62" s="80"/>
      <c r="IM62" s="80"/>
      <c r="IN62" s="80"/>
      <c r="IO62" s="80"/>
      <c r="IP62" s="80"/>
      <c r="IQ62" s="80"/>
      <c r="IR62" s="80"/>
      <c r="IS62" s="80"/>
    </row>
    <row r="63" spans="1:253" s="81" customFormat="1" ht="94.5" hidden="1" customHeight="1">
      <c r="A63" s="74">
        <v>31010000</v>
      </c>
      <c r="B63" s="77" t="s">
        <v>157</v>
      </c>
      <c r="C63" s="79"/>
      <c r="D63" s="79"/>
      <c r="E63" s="151" t="s">
        <v>162</v>
      </c>
      <c r="F63" s="151" t="s">
        <v>162</v>
      </c>
      <c r="G63" s="80"/>
      <c r="H63" s="80"/>
      <c r="I63" s="80"/>
      <c r="J63" s="80"/>
      <c r="K63" s="80"/>
      <c r="L63" s="80"/>
      <c r="IK63" s="80"/>
      <c r="IL63" s="80"/>
      <c r="IM63" s="80"/>
      <c r="IN63" s="80"/>
      <c r="IO63" s="80"/>
      <c r="IP63" s="80"/>
      <c r="IQ63" s="80"/>
      <c r="IR63" s="80"/>
      <c r="IS63" s="80"/>
    </row>
    <row r="64" spans="1:253" s="81" customFormat="1" ht="96" hidden="1" customHeight="1">
      <c r="A64" s="74">
        <v>31010200</v>
      </c>
      <c r="B64" s="77" t="s">
        <v>158</v>
      </c>
      <c r="C64" s="79"/>
      <c r="D64" s="79"/>
      <c r="E64" s="151" t="s">
        <v>162</v>
      </c>
      <c r="F64" s="151" t="s">
        <v>162</v>
      </c>
      <c r="G64" s="80"/>
      <c r="H64" s="80"/>
      <c r="I64" s="80"/>
      <c r="J64" s="80"/>
      <c r="K64" s="80"/>
      <c r="L64" s="80"/>
      <c r="IK64" s="80"/>
      <c r="IL64" s="80"/>
      <c r="IM64" s="80"/>
      <c r="IN64" s="80"/>
      <c r="IO64" s="80"/>
      <c r="IP64" s="80"/>
      <c r="IQ64" s="80"/>
      <c r="IR64" s="80"/>
      <c r="IS64" s="80"/>
    </row>
    <row r="65" spans="1:253" s="81" customFormat="1" ht="57.75" hidden="1" customHeight="1">
      <c r="A65" s="143">
        <v>31030000</v>
      </c>
      <c r="B65" s="146" t="s">
        <v>164</v>
      </c>
      <c r="C65" s="151" t="s">
        <v>162</v>
      </c>
      <c r="D65" s="151" t="s">
        <v>162</v>
      </c>
      <c r="E65" s="65"/>
      <c r="F65" s="65"/>
      <c r="G65" s="80"/>
      <c r="H65" s="80"/>
      <c r="I65" s="80"/>
      <c r="J65" s="80"/>
      <c r="K65" s="80"/>
      <c r="L65" s="80"/>
      <c r="IK65" s="80"/>
      <c r="IL65" s="80"/>
      <c r="IM65" s="80"/>
      <c r="IN65" s="80"/>
      <c r="IO65" s="80"/>
      <c r="IP65" s="80"/>
      <c r="IQ65" s="80"/>
      <c r="IR65" s="80"/>
      <c r="IS65" s="80"/>
    </row>
    <row r="66" spans="1:253" s="81" customFormat="1" ht="28.5" hidden="1" customHeight="1">
      <c r="A66" s="143">
        <v>33000000</v>
      </c>
      <c r="B66" s="146" t="s">
        <v>63</v>
      </c>
      <c r="C66" s="151" t="s">
        <v>162</v>
      </c>
      <c r="D66" s="151" t="s">
        <v>162</v>
      </c>
      <c r="E66" s="65"/>
      <c r="F66" s="65"/>
      <c r="G66" s="80"/>
      <c r="H66" s="80"/>
      <c r="I66" s="80"/>
      <c r="J66" s="80"/>
      <c r="K66" s="80"/>
      <c r="L66" s="80"/>
      <c r="IK66" s="80"/>
      <c r="IL66" s="80"/>
      <c r="IM66" s="80"/>
      <c r="IN66" s="80"/>
      <c r="IO66" s="80"/>
      <c r="IP66" s="80"/>
      <c r="IQ66" s="80"/>
      <c r="IR66" s="80"/>
      <c r="IS66" s="80"/>
    </row>
    <row r="67" spans="1:253" s="81" customFormat="1" ht="27" hidden="1" customHeight="1">
      <c r="A67" s="143">
        <v>33010000</v>
      </c>
      <c r="B67" s="146" t="s">
        <v>159</v>
      </c>
      <c r="C67" s="151" t="s">
        <v>162</v>
      </c>
      <c r="D67" s="151" t="s">
        <v>162</v>
      </c>
      <c r="E67" s="65"/>
      <c r="F67" s="65"/>
      <c r="G67" s="80"/>
      <c r="H67" s="80"/>
      <c r="I67" s="80"/>
      <c r="J67" s="80"/>
      <c r="K67" s="80"/>
      <c r="L67" s="80"/>
      <c r="IK67" s="80"/>
      <c r="IL67" s="80"/>
      <c r="IM67" s="80"/>
      <c r="IN67" s="80"/>
      <c r="IO67" s="80"/>
      <c r="IP67" s="80"/>
      <c r="IQ67" s="80"/>
      <c r="IR67" s="80"/>
      <c r="IS67" s="80"/>
    </row>
    <row r="68" spans="1:253" s="81" customFormat="1" ht="93.75" hidden="1" customHeight="1">
      <c r="A68" s="74">
        <v>33010100</v>
      </c>
      <c r="B68" s="77" t="s">
        <v>163</v>
      </c>
      <c r="C68" s="151" t="s">
        <v>162</v>
      </c>
      <c r="D68" s="151" t="s">
        <v>162</v>
      </c>
      <c r="E68" s="65"/>
      <c r="F68" s="65"/>
      <c r="G68" s="80"/>
      <c r="H68" s="80"/>
      <c r="I68" s="80"/>
      <c r="J68" s="80"/>
      <c r="K68" s="80"/>
      <c r="L68" s="80"/>
      <c r="IK68" s="80"/>
      <c r="IL68" s="80"/>
      <c r="IM68" s="80"/>
      <c r="IN68" s="80"/>
      <c r="IO68" s="80"/>
      <c r="IP68" s="80"/>
      <c r="IQ68" s="80"/>
      <c r="IR68" s="80"/>
      <c r="IS68" s="80"/>
    </row>
    <row r="69" spans="1:253" s="81" customFormat="1" ht="20.25" hidden="1" customHeight="1">
      <c r="A69" s="63">
        <v>40000000</v>
      </c>
      <c r="B69" s="64" t="s">
        <v>17</v>
      </c>
      <c r="C69" s="65">
        <f>C70</f>
        <v>0</v>
      </c>
      <c r="D69" s="65">
        <f>D70</f>
        <v>0</v>
      </c>
      <c r="E69" s="171" t="s">
        <v>26</v>
      </c>
      <c r="F69" s="171" t="s">
        <v>26</v>
      </c>
      <c r="G69" s="80"/>
      <c r="H69" s="80"/>
      <c r="I69" s="80"/>
      <c r="J69" s="80"/>
      <c r="K69" s="80"/>
      <c r="L69" s="80"/>
      <c r="IK69" s="80"/>
      <c r="IL69" s="80"/>
      <c r="IM69" s="80"/>
      <c r="IN69" s="80"/>
      <c r="IO69" s="80"/>
      <c r="IP69" s="80"/>
      <c r="IQ69" s="80"/>
      <c r="IR69" s="80"/>
      <c r="IS69" s="80"/>
    </row>
    <row r="70" spans="1:253" s="166" customFormat="1" ht="20.25" hidden="1" customHeight="1">
      <c r="A70" s="143">
        <v>41000000</v>
      </c>
      <c r="B70" s="146" t="s">
        <v>64</v>
      </c>
      <c r="C70" s="65">
        <f>C75</f>
        <v>0</v>
      </c>
      <c r="D70" s="65">
        <f>D75</f>
        <v>0</v>
      </c>
      <c r="E70" s="171" t="s">
        <v>26</v>
      </c>
      <c r="F70" s="171" t="s">
        <v>26</v>
      </c>
      <c r="G70" s="165"/>
      <c r="H70" s="165"/>
      <c r="I70" s="165"/>
      <c r="J70" s="165"/>
      <c r="K70" s="165"/>
      <c r="L70" s="165"/>
      <c r="IK70" s="165"/>
      <c r="IL70" s="165"/>
      <c r="IM70" s="165"/>
      <c r="IN70" s="165"/>
      <c r="IO70" s="165"/>
      <c r="IP70" s="165"/>
      <c r="IQ70" s="165"/>
      <c r="IR70" s="165"/>
      <c r="IS70" s="165"/>
    </row>
    <row r="71" spans="1:253" s="81" customFormat="1" ht="20.25" hidden="1" customHeight="1">
      <c r="A71" s="74">
        <v>41010000</v>
      </c>
      <c r="B71" s="77" t="s">
        <v>65</v>
      </c>
      <c r="C71" s="79"/>
      <c r="D71" s="79"/>
      <c r="E71" s="171"/>
      <c r="F71" s="171"/>
      <c r="G71" s="80"/>
      <c r="H71" s="80"/>
      <c r="I71" s="80"/>
      <c r="J71" s="80"/>
      <c r="K71" s="80"/>
      <c r="L71" s="80"/>
      <c r="IK71" s="80"/>
      <c r="IL71" s="80"/>
      <c r="IM71" s="80"/>
      <c r="IN71" s="80"/>
      <c r="IO71" s="80"/>
      <c r="IP71" s="80"/>
      <c r="IQ71" s="80"/>
      <c r="IR71" s="80"/>
      <c r="IS71" s="80"/>
    </row>
    <row r="72" spans="1:253" s="81" customFormat="1" ht="20.25" hidden="1" customHeight="1">
      <c r="A72" s="74" t="s">
        <v>66</v>
      </c>
      <c r="B72" s="77" t="s">
        <v>67</v>
      </c>
      <c r="C72" s="79"/>
      <c r="D72" s="79"/>
      <c r="E72" s="171"/>
      <c r="F72" s="171"/>
      <c r="G72" s="80"/>
      <c r="H72" s="80"/>
      <c r="I72" s="80"/>
      <c r="J72" s="80"/>
      <c r="K72" s="80"/>
      <c r="L72" s="80"/>
      <c r="IK72" s="80"/>
      <c r="IL72" s="80"/>
      <c r="IM72" s="80"/>
      <c r="IN72" s="80"/>
      <c r="IO72" s="80"/>
      <c r="IP72" s="80"/>
      <c r="IQ72" s="80"/>
      <c r="IR72" s="80"/>
      <c r="IS72" s="80"/>
    </row>
    <row r="73" spans="1:253" s="81" customFormat="1" ht="20.25" hidden="1" customHeight="1">
      <c r="A73" s="74">
        <v>41020000</v>
      </c>
      <c r="B73" s="77" t="s">
        <v>68</v>
      </c>
      <c r="C73" s="79"/>
      <c r="D73" s="79"/>
      <c r="E73" s="171"/>
      <c r="F73" s="171"/>
      <c r="G73" s="80"/>
      <c r="H73" s="80"/>
      <c r="I73" s="80"/>
      <c r="J73" s="80"/>
      <c r="K73" s="80"/>
      <c r="L73" s="80"/>
      <c r="IK73" s="80"/>
      <c r="IL73" s="80"/>
      <c r="IM73" s="80"/>
      <c r="IN73" s="80"/>
      <c r="IO73" s="80"/>
      <c r="IP73" s="80"/>
      <c r="IQ73" s="80"/>
      <c r="IR73" s="80"/>
      <c r="IS73" s="80"/>
    </row>
    <row r="74" spans="1:253" s="81" customFormat="1" ht="20.25" hidden="1" customHeight="1">
      <c r="A74" s="74" t="s">
        <v>67</v>
      </c>
      <c r="B74" s="77" t="s">
        <v>67</v>
      </c>
      <c r="C74" s="78"/>
      <c r="D74" s="78"/>
      <c r="E74" s="78"/>
      <c r="F74" s="78"/>
      <c r="G74" s="80"/>
      <c r="H74" s="80"/>
      <c r="I74" s="80"/>
      <c r="J74" s="80"/>
      <c r="K74" s="80"/>
      <c r="L74" s="80"/>
      <c r="IK74" s="80"/>
      <c r="IL74" s="80"/>
      <c r="IM74" s="80"/>
      <c r="IN74" s="80"/>
      <c r="IO74" s="80"/>
      <c r="IP74" s="80"/>
      <c r="IQ74" s="80"/>
      <c r="IR74" s="80"/>
      <c r="IS74" s="80"/>
    </row>
    <row r="75" spans="1:253" s="158" customFormat="1" ht="20.25" hidden="1" customHeight="1">
      <c r="A75" s="152">
        <v>41030000</v>
      </c>
      <c r="B75" s="153" t="s">
        <v>69</v>
      </c>
      <c r="C75" s="154">
        <f>C76</f>
        <v>0</v>
      </c>
      <c r="D75" s="154">
        <f>D76</f>
        <v>0</v>
      </c>
      <c r="E75" s="154" t="s">
        <v>26</v>
      </c>
      <c r="F75" s="154" t="s">
        <v>26</v>
      </c>
      <c r="G75" s="157"/>
      <c r="H75" s="157"/>
      <c r="I75" s="157"/>
      <c r="J75" s="157"/>
      <c r="K75" s="157"/>
      <c r="L75" s="157"/>
      <c r="IK75" s="157"/>
      <c r="IL75" s="157"/>
      <c r="IM75" s="157"/>
      <c r="IN75" s="157"/>
      <c r="IO75" s="157"/>
      <c r="IP75" s="157"/>
      <c r="IQ75" s="157"/>
      <c r="IR75" s="157"/>
      <c r="IS75" s="157"/>
    </row>
    <row r="76" spans="1:253" s="81" customFormat="1" ht="27.75" hidden="1" customHeight="1">
      <c r="A76" s="74">
        <v>41035000</v>
      </c>
      <c r="B76" s="77" t="s">
        <v>182</v>
      </c>
      <c r="C76" s="79"/>
      <c r="D76" s="79"/>
      <c r="E76" s="171" t="s">
        <v>26</v>
      </c>
      <c r="F76" s="171" t="s">
        <v>26</v>
      </c>
      <c r="G76" s="80"/>
      <c r="H76" s="80"/>
      <c r="I76" s="80"/>
      <c r="J76" s="80"/>
      <c r="K76" s="80"/>
      <c r="L76" s="80"/>
      <c r="IK76" s="80"/>
      <c r="IL76" s="80"/>
      <c r="IM76" s="80"/>
      <c r="IN76" s="80"/>
      <c r="IO76" s="80"/>
      <c r="IP76" s="80"/>
      <c r="IQ76" s="80"/>
      <c r="IR76" s="80"/>
      <c r="IS76" s="80"/>
    </row>
    <row r="77" spans="1:253" s="81" customFormat="1" ht="27" hidden="1" customHeight="1">
      <c r="A77" s="74">
        <v>42000000</v>
      </c>
      <c r="B77" s="77" t="s">
        <v>35</v>
      </c>
      <c r="C77" s="79"/>
      <c r="D77" s="79"/>
      <c r="E77" s="79"/>
      <c r="F77" s="79"/>
      <c r="G77" s="80"/>
      <c r="H77" s="80"/>
      <c r="I77" s="80"/>
      <c r="J77" s="80"/>
      <c r="K77" s="80"/>
      <c r="L77" s="80"/>
      <c r="IK77" s="80"/>
      <c r="IL77" s="80"/>
      <c r="IM77" s="80"/>
      <c r="IN77" s="80"/>
      <c r="IO77" s="80"/>
      <c r="IP77" s="80"/>
      <c r="IQ77" s="80"/>
      <c r="IR77" s="80"/>
      <c r="IS77" s="80"/>
    </row>
    <row r="78" spans="1:253" s="81" customFormat="1" ht="29.25" hidden="1" customHeight="1">
      <c r="A78" s="74" t="s">
        <v>67</v>
      </c>
      <c r="B78" s="77" t="s">
        <v>67</v>
      </c>
      <c r="C78" s="79"/>
      <c r="D78" s="79"/>
      <c r="E78" s="79"/>
      <c r="F78" s="79"/>
      <c r="G78" s="80"/>
      <c r="H78" s="80"/>
      <c r="I78" s="80"/>
      <c r="J78" s="80"/>
      <c r="K78" s="80"/>
      <c r="L78" s="80"/>
      <c r="IK78" s="80"/>
      <c r="IL78" s="80"/>
      <c r="IM78" s="80"/>
      <c r="IN78" s="80"/>
      <c r="IO78" s="80"/>
      <c r="IP78" s="80"/>
      <c r="IQ78" s="80"/>
      <c r="IR78" s="80"/>
      <c r="IS78" s="80"/>
    </row>
    <row r="79" spans="1:253" s="81" customFormat="1" ht="20.25" hidden="1" customHeight="1">
      <c r="A79" s="63">
        <v>50000000</v>
      </c>
      <c r="B79" s="64" t="s">
        <v>25</v>
      </c>
      <c r="C79" s="151" t="s">
        <v>162</v>
      </c>
      <c r="D79" s="151" t="s">
        <v>162</v>
      </c>
      <c r="E79" s="79"/>
      <c r="F79" s="151" t="s">
        <v>162</v>
      </c>
      <c r="G79" s="80"/>
      <c r="H79" s="80"/>
      <c r="I79" s="80"/>
      <c r="J79" s="80"/>
      <c r="K79" s="80"/>
      <c r="L79" s="80"/>
      <c r="IK79" s="80"/>
      <c r="IL79" s="80"/>
      <c r="IM79" s="80"/>
      <c r="IN79" s="80"/>
      <c r="IO79" s="80"/>
      <c r="IP79" s="80"/>
      <c r="IQ79" s="80"/>
      <c r="IR79" s="80"/>
      <c r="IS79" s="80"/>
    </row>
    <row r="80" spans="1:253" s="68" customFormat="1" ht="20.25" hidden="1" customHeight="1">
      <c r="A80" s="73">
        <v>50100000</v>
      </c>
      <c r="B80" s="149" t="s">
        <v>160</v>
      </c>
      <c r="C80" s="151" t="s">
        <v>162</v>
      </c>
      <c r="D80" s="151" t="s">
        <v>162</v>
      </c>
      <c r="E80" s="150"/>
      <c r="F80" s="151" t="s">
        <v>162</v>
      </c>
      <c r="G80" s="3"/>
      <c r="H80" s="3"/>
      <c r="I80" s="3"/>
      <c r="J80" s="3"/>
      <c r="K80" s="3"/>
      <c r="L80" s="3"/>
      <c r="IK80" s="3"/>
      <c r="IL80" s="3"/>
      <c r="IM80" s="3"/>
      <c r="IN80" s="3"/>
      <c r="IO80" s="3"/>
      <c r="IP80" s="3"/>
      <c r="IQ80" s="3"/>
      <c r="IR80" s="3"/>
      <c r="IS80" s="3"/>
    </row>
    <row r="81" spans="1:253" s="68" customFormat="1" ht="39.75" hidden="1" customHeight="1">
      <c r="A81" s="55">
        <v>50110000</v>
      </c>
      <c r="B81" s="148" t="s">
        <v>161</v>
      </c>
      <c r="C81" s="151" t="s">
        <v>162</v>
      </c>
      <c r="D81" s="151" t="s">
        <v>162</v>
      </c>
      <c r="E81" s="71"/>
      <c r="F81" s="151" t="s">
        <v>162</v>
      </c>
      <c r="G81" s="3"/>
      <c r="H81" s="3"/>
      <c r="I81" s="3"/>
      <c r="J81" s="3"/>
      <c r="K81" s="3"/>
      <c r="L81" s="3"/>
      <c r="IK81" s="3"/>
      <c r="IL81" s="3"/>
      <c r="IM81" s="3"/>
      <c r="IN81" s="3"/>
      <c r="IO81" s="3"/>
      <c r="IP81" s="3"/>
      <c r="IQ81" s="3"/>
      <c r="IR81" s="3"/>
      <c r="IS81" s="3"/>
    </row>
    <row r="82" spans="1:253" s="68" customFormat="1" ht="20.25" customHeight="1">
      <c r="A82" s="69"/>
      <c r="B82" s="72" t="s">
        <v>70</v>
      </c>
      <c r="C82" s="164">
        <f>C9+C40+C69</f>
        <v>289334</v>
      </c>
      <c r="D82" s="164">
        <f>D9+D40+D69</f>
        <v>289334</v>
      </c>
      <c r="E82" s="164">
        <f>E56</f>
        <v>0</v>
      </c>
      <c r="F82" s="164"/>
      <c r="G82" s="3"/>
      <c r="H82" s="3"/>
      <c r="I82" s="3"/>
      <c r="J82" s="3"/>
      <c r="K82" s="3"/>
      <c r="L82" s="3"/>
      <c r="IK82" s="3"/>
      <c r="IL82" s="3"/>
      <c r="IM82" s="3"/>
      <c r="IN82" s="3"/>
      <c r="IO82" s="3"/>
      <c r="IP82" s="3"/>
      <c r="IQ82" s="3"/>
      <c r="IR82" s="3"/>
      <c r="IS82" s="3"/>
    </row>
    <row r="84" spans="1:253" ht="34.5" customHeight="1">
      <c r="A84" s="144" t="s">
        <v>166</v>
      </c>
      <c r="B84" s="145"/>
    </row>
  </sheetData>
  <mergeCells count="8">
    <mergeCell ref="C3:F3"/>
    <mergeCell ref="C4:F4"/>
    <mergeCell ref="A5:F5"/>
    <mergeCell ref="A7:A8"/>
    <mergeCell ref="B7:B8"/>
    <mergeCell ref="C7:C8"/>
    <mergeCell ref="D7:D8"/>
    <mergeCell ref="E7:F7"/>
  </mergeCells>
  <printOptions horizontalCentered="1"/>
  <pageMargins left="0.98425196850393704" right="0.23622047244094491" top="0.39370078740157483" bottom="0" header="0" footer="0"/>
  <pageSetup paperSize="9" scale="75" fitToHeight="0" orientation="portrait" horizontalDpi="4294967293" verticalDpi="30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showGridLines="0" showZeros="0" topLeftCell="A6" workbookViewId="0">
      <selection activeCell="C10" sqref="C10"/>
    </sheetView>
  </sheetViews>
  <sheetFormatPr defaultColWidth="9.1640625" defaultRowHeight="12.75" customHeight="1"/>
  <cols>
    <col min="1" max="1" width="9.5" style="2" customWidth="1"/>
    <col min="2" max="2" width="46.33203125" style="2" customWidth="1"/>
    <col min="3" max="6" width="16.33203125" style="2" customWidth="1"/>
    <col min="7" max="12" width="9.1640625" style="2" customWidth="1"/>
    <col min="13" max="16384" width="9.1640625" style="5"/>
  </cols>
  <sheetData>
    <row r="1" spans="1:13" s="60" customFormat="1" ht="12.75" customHeight="1">
      <c r="A1" s="59"/>
      <c r="B1" s="59"/>
      <c r="C1" s="703" t="s">
        <v>190</v>
      </c>
      <c r="D1" s="709"/>
      <c r="E1" s="709"/>
      <c r="F1" s="709"/>
      <c r="G1" s="59"/>
      <c r="H1" s="59"/>
      <c r="I1" s="59"/>
      <c r="J1" s="59"/>
      <c r="K1" s="59"/>
      <c r="L1" s="59"/>
    </row>
    <row r="2" spans="1:13" ht="12.75" hidden="1" customHeight="1"/>
    <row r="3" spans="1:13" ht="45" customHeight="1">
      <c r="C3" s="704" t="e">
        <f>#REF!</f>
        <v>#REF!</v>
      </c>
      <c r="D3" s="704"/>
      <c r="E3" s="704"/>
      <c r="F3" s="704"/>
      <c r="M3" s="2"/>
    </row>
    <row r="4" spans="1:13" ht="36" customHeight="1">
      <c r="A4" s="705" t="s">
        <v>168</v>
      </c>
      <c r="B4" s="705"/>
      <c r="C4" s="705"/>
      <c r="D4" s="705"/>
      <c r="E4" s="705"/>
      <c r="F4" s="705"/>
    </row>
    <row r="5" spans="1:13" ht="12.75" customHeight="1">
      <c r="A5" s="710"/>
      <c r="B5" s="710"/>
      <c r="C5" s="710"/>
      <c r="D5" s="710"/>
      <c r="E5" s="710"/>
      <c r="F5" s="93" t="s">
        <v>71</v>
      </c>
    </row>
    <row r="6" spans="1:13" s="46" customFormat="1" ht="24.75" customHeight="1">
      <c r="A6" s="708" t="s">
        <v>0</v>
      </c>
      <c r="B6" s="708" t="s">
        <v>1</v>
      </c>
      <c r="C6" s="708" t="s">
        <v>40</v>
      </c>
      <c r="D6" s="708" t="s">
        <v>37</v>
      </c>
      <c r="E6" s="708" t="s">
        <v>38</v>
      </c>
      <c r="F6" s="708"/>
      <c r="G6" s="45"/>
      <c r="H6" s="45"/>
      <c r="I6" s="45"/>
      <c r="J6" s="45"/>
      <c r="K6" s="45"/>
      <c r="L6" s="45"/>
    </row>
    <row r="7" spans="1:13" s="46" customFormat="1" ht="38.25" customHeight="1">
      <c r="A7" s="708"/>
      <c r="B7" s="708"/>
      <c r="C7" s="708"/>
      <c r="D7" s="708"/>
      <c r="E7" s="75" t="s">
        <v>40</v>
      </c>
      <c r="F7" s="73" t="s">
        <v>59</v>
      </c>
      <c r="G7" s="45"/>
      <c r="H7" s="45"/>
      <c r="I7" s="45"/>
      <c r="J7" s="45"/>
      <c r="K7" s="45"/>
      <c r="L7" s="45"/>
    </row>
    <row r="8" spans="1:13" s="47" customFormat="1" ht="26.25" customHeight="1">
      <c r="A8" s="82"/>
      <c r="B8" s="86" t="s">
        <v>2</v>
      </c>
      <c r="C8" s="83"/>
      <c r="D8" s="84"/>
      <c r="E8" s="84"/>
      <c r="F8" s="85"/>
      <c r="G8" s="2"/>
      <c r="H8" s="2"/>
      <c r="I8" s="2"/>
      <c r="J8" s="2"/>
      <c r="K8" s="2"/>
      <c r="L8" s="2"/>
    </row>
    <row r="9" spans="1:13" s="49" customFormat="1" ht="36" customHeight="1">
      <c r="A9" s="87">
        <v>400000</v>
      </c>
      <c r="B9" s="94" t="s">
        <v>3</v>
      </c>
      <c r="C9" s="95"/>
      <c r="D9" s="96"/>
      <c r="E9" s="96"/>
      <c r="F9" s="97"/>
      <c r="G9" s="48"/>
      <c r="H9" s="48"/>
      <c r="I9" s="48"/>
      <c r="J9" s="48"/>
      <c r="K9" s="48"/>
      <c r="L9" s="48"/>
    </row>
    <row r="10" spans="1:13" s="51" customFormat="1" ht="20.25" customHeight="1">
      <c r="A10" s="88">
        <v>401000</v>
      </c>
      <c r="B10" s="89" t="s">
        <v>4</v>
      </c>
      <c r="C10" s="98"/>
      <c r="D10" s="99"/>
      <c r="E10" s="99"/>
      <c r="F10" s="97"/>
      <c r="G10" s="50"/>
      <c r="H10" s="50"/>
      <c r="I10" s="50"/>
      <c r="J10" s="50"/>
      <c r="K10" s="50"/>
      <c r="L10" s="50"/>
    </row>
    <row r="11" spans="1:13" s="51" customFormat="1" ht="20.25" customHeight="1">
      <c r="A11" s="90">
        <v>401100</v>
      </c>
      <c r="B11" s="91" t="s">
        <v>5</v>
      </c>
      <c r="C11" s="100"/>
      <c r="D11" s="101"/>
      <c r="E11" s="101"/>
      <c r="F11" s="97"/>
      <c r="G11" s="50"/>
      <c r="H11" s="50"/>
      <c r="I11" s="50"/>
      <c r="J11" s="50"/>
      <c r="K11" s="50"/>
      <c r="L11" s="50"/>
    </row>
    <row r="12" spans="1:13" s="51" customFormat="1" ht="20.25" customHeight="1">
      <c r="A12" s="90">
        <v>401200</v>
      </c>
      <c r="B12" s="91" t="s">
        <v>6</v>
      </c>
      <c r="C12" s="100"/>
      <c r="D12" s="101"/>
      <c r="E12" s="101"/>
      <c r="F12" s="97"/>
      <c r="G12" s="50"/>
      <c r="H12" s="50"/>
      <c r="I12" s="50"/>
      <c r="J12" s="50"/>
      <c r="K12" s="50"/>
      <c r="L12" s="50"/>
    </row>
    <row r="13" spans="1:13" s="51" customFormat="1" ht="20.25" customHeight="1">
      <c r="A13" s="88">
        <v>402000</v>
      </c>
      <c r="B13" s="89" t="s">
        <v>7</v>
      </c>
      <c r="C13" s="98"/>
      <c r="D13" s="99"/>
      <c r="E13" s="99"/>
      <c r="F13" s="97"/>
      <c r="G13" s="50"/>
      <c r="H13" s="50"/>
      <c r="I13" s="50"/>
      <c r="J13" s="50"/>
      <c r="K13" s="50"/>
      <c r="L13" s="50"/>
    </row>
    <row r="14" spans="1:13" s="51" customFormat="1" ht="20.25" customHeight="1">
      <c r="A14" s="90">
        <v>402100</v>
      </c>
      <c r="B14" s="91" t="s">
        <v>8</v>
      </c>
      <c r="C14" s="100"/>
      <c r="D14" s="101"/>
      <c r="E14" s="101"/>
      <c r="F14" s="97"/>
      <c r="G14" s="50"/>
      <c r="H14" s="50"/>
      <c r="I14" s="50"/>
      <c r="J14" s="50"/>
      <c r="K14" s="50"/>
      <c r="L14" s="50"/>
    </row>
    <row r="15" spans="1:13" s="51" customFormat="1" ht="20.25" customHeight="1">
      <c r="A15" s="90">
        <v>402200</v>
      </c>
      <c r="B15" s="91" t="s">
        <v>9</v>
      </c>
      <c r="C15" s="100"/>
      <c r="D15" s="101"/>
      <c r="E15" s="101"/>
      <c r="F15" s="97"/>
      <c r="G15" s="50"/>
      <c r="H15" s="50"/>
      <c r="I15" s="50"/>
      <c r="J15" s="50"/>
      <c r="K15" s="50"/>
      <c r="L15" s="50"/>
    </row>
    <row r="16" spans="1:13" s="51" customFormat="1" ht="20.25" customHeight="1">
      <c r="A16" s="90" t="s">
        <v>60</v>
      </c>
      <c r="B16" s="91" t="s">
        <v>60</v>
      </c>
      <c r="C16" s="100"/>
      <c r="D16" s="101"/>
      <c r="E16" s="101"/>
      <c r="F16" s="97"/>
      <c r="G16" s="50"/>
      <c r="H16" s="50"/>
      <c r="I16" s="50"/>
      <c r="J16" s="50"/>
      <c r="K16" s="50"/>
      <c r="L16" s="50"/>
    </row>
    <row r="17" spans="1:12" s="49" customFormat="1" ht="36.75" customHeight="1">
      <c r="A17" s="87">
        <v>600000</v>
      </c>
      <c r="B17" s="94" t="s">
        <v>10</v>
      </c>
      <c r="C17" s="95"/>
      <c r="D17" s="96"/>
      <c r="E17" s="96"/>
      <c r="F17" s="97"/>
      <c r="G17" s="48"/>
      <c r="H17" s="48"/>
      <c r="I17" s="48"/>
      <c r="J17" s="48"/>
      <c r="K17" s="48"/>
      <c r="L17" s="48"/>
    </row>
    <row r="18" spans="1:12" s="51" customFormat="1" ht="45">
      <c r="A18" s="88">
        <v>601000</v>
      </c>
      <c r="B18" s="89" t="s">
        <v>11</v>
      </c>
      <c r="C18" s="98"/>
      <c r="D18" s="99"/>
      <c r="E18" s="99"/>
      <c r="F18" s="97"/>
      <c r="G18" s="50"/>
      <c r="H18" s="50"/>
      <c r="I18" s="50"/>
      <c r="J18" s="50"/>
      <c r="K18" s="50"/>
      <c r="L18" s="50"/>
    </row>
    <row r="19" spans="1:12" s="51" customFormat="1" ht="18.75" customHeight="1">
      <c r="A19" s="90">
        <v>601200</v>
      </c>
      <c r="B19" s="91" t="s">
        <v>12</v>
      </c>
      <c r="C19" s="100"/>
      <c r="D19" s="101"/>
      <c r="E19" s="101"/>
      <c r="F19" s="97"/>
      <c r="G19" s="50"/>
      <c r="H19" s="50"/>
      <c r="I19" s="50"/>
      <c r="J19" s="50"/>
      <c r="K19" s="50"/>
      <c r="L19" s="50"/>
    </row>
    <row r="20" spans="1:12" s="53" customFormat="1" ht="18.75" customHeight="1">
      <c r="A20" s="90">
        <v>601220</v>
      </c>
      <c r="B20" s="91" t="s">
        <v>13</v>
      </c>
      <c r="C20" s="100"/>
      <c r="D20" s="101"/>
      <c r="E20" s="101"/>
      <c r="F20" s="97"/>
      <c r="G20" s="52"/>
      <c r="H20" s="52"/>
      <c r="I20" s="52"/>
      <c r="J20" s="52"/>
      <c r="K20" s="52"/>
      <c r="L20" s="52"/>
    </row>
    <row r="21" spans="1:12" s="51" customFormat="1" ht="18.75" customHeight="1">
      <c r="A21" s="88">
        <v>602000</v>
      </c>
      <c r="B21" s="89" t="s">
        <v>14</v>
      </c>
      <c r="C21" s="98"/>
      <c r="D21" s="99"/>
      <c r="E21" s="99"/>
      <c r="F21" s="97"/>
      <c r="G21" s="50"/>
      <c r="H21" s="50"/>
      <c r="I21" s="50"/>
      <c r="J21" s="50"/>
      <c r="K21" s="50"/>
      <c r="L21" s="50"/>
    </row>
    <row r="22" spans="1:12" s="51" customFormat="1" ht="18.75" customHeight="1">
      <c r="A22" s="90">
        <v>602100</v>
      </c>
      <c r="B22" s="91" t="s">
        <v>15</v>
      </c>
      <c r="C22" s="100"/>
      <c r="D22" s="101"/>
      <c r="E22" s="101"/>
      <c r="F22" s="97"/>
      <c r="G22" s="50"/>
      <c r="H22" s="50"/>
      <c r="I22" s="50"/>
      <c r="J22" s="50"/>
      <c r="K22" s="50"/>
      <c r="L22" s="50"/>
    </row>
    <row r="23" spans="1:12" ht="21.75" customHeight="1">
      <c r="A23" s="90" t="s">
        <v>60</v>
      </c>
      <c r="B23" s="91" t="s">
        <v>60</v>
      </c>
      <c r="C23" s="102"/>
      <c r="D23" s="102"/>
      <c r="E23" s="102"/>
      <c r="F23" s="103"/>
    </row>
    <row r="24" spans="1:1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6" spans="1:12" ht="12.75" customHeight="1">
      <c r="A26" s="144" t="e">
        <f>#REF!</f>
        <v>#REF!</v>
      </c>
      <c r="B26" s="145"/>
    </row>
  </sheetData>
  <mergeCells count="9">
    <mergeCell ref="C1:F1"/>
    <mergeCell ref="A5:E5"/>
    <mergeCell ref="C3:F3"/>
    <mergeCell ref="C6:C7"/>
    <mergeCell ref="D6:D7"/>
    <mergeCell ref="E6:F6"/>
    <mergeCell ref="B6:B7"/>
    <mergeCell ref="A6:A7"/>
    <mergeCell ref="A4:F4"/>
  </mergeCells>
  <phoneticPr fontId="2" type="noConversion"/>
  <printOptions horizontalCentered="1"/>
  <pageMargins left="0.74803149606299213" right="0.74803149606299213" top="0.59055118110236227" bottom="0.78740157480314965" header="0.51181102362204722" footer="0.51181102362204722"/>
  <pageSetup paperSize="9" fitToHeight="0" orientation="portrait" horizontalDpi="300" verticalDpi="300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S84"/>
  <sheetViews>
    <sheetView showGridLines="0" showZeros="0" view="pageBreakPreview" topLeftCell="A3" zoomScale="80" zoomScaleNormal="100" zoomScaleSheetLayoutView="80" workbookViewId="0">
      <selection activeCell="C75" sqref="C75:D76"/>
    </sheetView>
  </sheetViews>
  <sheetFormatPr defaultColWidth="9.1640625" defaultRowHeight="12.75"/>
  <cols>
    <col min="1" max="1" width="13.33203125" style="2" customWidth="1"/>
    <col min="2" max="2" width="47.1640625" style="2" customWidth="1"/>
    <col min="3" max="3" width="15.6640625" style="2" customWidth="1"/>
    <col min="4" max="4" width="14.6640625" style="2" customWidth="1"/>
    <col min="5" max="5" width="14.1640625" style="2" customWidth="1"/>
    <col min="6" max="6" width="13.5" style="2" customWidth="1"/>
    <col min="7" max="12" width="9.1640625" style="2" customWidth="1"/>
    <col min="13" max="244" width="9.1640625" style="54" customWidth="1"/>
    <col min="245" max="253" width="9.1640625" style="2" customWidth="1"/>
    <col min="254" max="16384" width="9.1640625" style="54"/>
  </cols>
  <sheetData>
    <row r="1" spans="1:253" s="60" customFormat="1" ht="15" hidden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IK1" s="59"/>
      <c r="IL1" s="59"/>
      <c r="IM1" s="59"/>
      <c r="IN1" s="59"/>
      <c r="IO1" s="59"/>
      <c r="IP1" s="59"/>
      <c r="IQ1" s="59"/>
      <c r="IR1" s="59"/>
      <c r="IS1" s="59"/>
    </row>
    <row r="2" spans="1:253" hidden="1"/>
    <row r="3" spans="1:253" ht="15">
      <c r="C3" s="702" t="s">
        <v>306</v>
      </c>
      <c r="D3" s="709"/>
      <c r="E3" s="709"/>
      <c r="F3" s="709"/>
    </row>
    <row r="4" spans="1:253" ht="31.5" customHeight="1">
      <c r="C4" s="704" t="e">
        <f>#REF!</f>
        <v>#REF!</v>
      </c>
      <c r="D4" s="704"/>
      <c r="E4" s="704"/>
      <c r="F4" s="704"/>
      <c r="M4" s="2"/>
    </row>
    <row r="5" spans="1:253" ht="31.5" customHeight="1">
      <c r="A5" s="705" t="s">
        <v>288</v>
      </c>
      <c r="B5" s="705"/>
      <c r="C5" s="705"/>
      <c r="D5" s="705"/>
      <c r="E5" s="705"/>
      <c r="F5" s="705"/>
    </row>
    <row r="6" spans="1:253">
      <c r="B6" s="92"/>
      <c r="C6" s="92"/>
      <c r="D6" s="92"/>
      <c r="E6" s="92"/>
      <c r="F6" s="93" t="s">
        <v>165</v>
      </c>
    </row>
    <row r="7" spans="1:253" ht="25.5" customHeight="1">
      <c r="A7" s="708" t="s">
        <v>0</v>
      </c>
      <c r="B7" s="708" t="s">
        <v>16</v>
      </c>
      <c r="C7" s="708" t="s">
        <v>40</v>
      </c>
      <c r="D7" s="708" t="s">
        <v>37</v>
      </c>
      <c r="E7" s="708" t="s">
        <v>38</v>
      </c>
      <c r="F7" s="708"/>
    </row>
    <row r="8" spans="1:253" ht="49.5" customHeight="1">
      <c r="A8" s="708"/>
      <c r="B8" s="708"/>
      <c r="C8" s="708"/>
      <c r="D8" s="708"/>
      <c r="E8" s="75" t="s">
        <v>40</v>
      </c>
      <c r="F8" s="73" t="s">
        <v>59</v>
      </c>
    </row>
    <row r="9" spans="1:253" s="67" customFormat="1" ht="20.25" hidden="1" customHeight="1">
      <c r="A9" s="63">
        <v>10000000</v>
      </c>
      <c r="B9" s="64" t="s">
        <v>18</v>
      </c>
      <c r="C9" s="65">
        <f>C10+C13+C16+C18</f>
        <v>307581</v>
      </c>
      <c r="D9" s="65">
        <f>D10+D13+D16+D18</f>
        <v>0</v>
      </c>
      <c r="E9" s="151" t="s">
        <v>162</v>
      </c>
      <c r="F9" s="151" t="s">
        <v>162</v>
      </c>
      <c r="G9" s="66"/>
      <c r="H9" s="66"/>
      <c r="I9" s="66"/>
      <c r="J9" s="66"/>
      <c r="K9" s="66"/>
      <c r="L9" s="66"/>
      <c r="IK9" s="66"/>
      <c r="IL9" s="66"/>
      <c r="IM9" s="66"/>
      <c r="IN9" s="66"/>
      <c r="IO9" s="66"/>
      <c r="IP9" s="66"/>
      <c r="IQ9" s="66"/>
      <c r="IR9" s="66"/>
      <c r="IS9" s="66"/>
    </row>
    <row r="10" spans="1:253" s="158" customFormat="1" ht="42.75" hidden="1" customHeight="1">
      <c r="A10" s="159">
        <v>11000000</v>
      </c>
      <c r="B10" s="160" t="s">
        <v>19</v>
      </c>
      <c r="C10" s="161">
        <f>C11</f>
        <v>0</v>
      </c>
      <c r="D10" s="161">
        <f>D11</f>
        <v>0</v>
      </c>
      <c r="E10" s="156" t="s">
        <v>162</v>
      </c>
      <c r="F10" s="156" t="s">
        <v>162</v>
      </c>
      <c r="G10" s="157"/>
      <c r="H10" s="157"/>
      <c r="I10" s="157"/>
      <c r="J10" s="157"/>
      <c r="K10" s="157"/>
      <c r="L10" s="157"/>
      <c r="IK10" s="157"/>
      <c r="IL10" s="157"/>
      <c r="IM10" s="157"/>
      <c r="IN10" s="157"/>
      <c r="IO10" s="157"/>
      <c r="IP10" s="157"/>
      <c r="IQ10" s="157"/>
      <c r="IR10" s="157"/>
      <c r="IS10" s="157"/>
    </row>
    <row r="11" spans="1:253" s="157" customFormat="1" ht="20.25" hidden="1" customHeight="1">
      <c r="A11" s="152">
        <v>11020000</v>
      </c>
      <c r="B11" s="153" t="s">
        <v>20</v>
      </c>
      <c r="C11" s="154">
        <f>C12</f>
        <v>0</v>
      </c>
      <c r="D11" s="154">
        <f>D12</f>
        <v>0</v>
      </c>
      <c r="E11" s="169" t="s">
        <v>162</v>
      </c>
      <c r="F11" s="169" t="s">
        <v>162</v>
      </c>
    </row>
    <row r="12" spans="1:253" s="81" customFormat="1" ht="30.75" hidden="1" customHeight="1">
      <c r="A12" s="74">
        <v>11020200</v>
      </c>
      <c r="B12" s="77" t="s">
        <v>124</v>
      </c>
      <c r="C12" s="79"/>
      <c r="D12" s="79"/>
      <c r="E12" s="151" t="s">
        <v>162</v>
      </c>
      <c r="F12" s="151" t="s">
        <v>162</v>
      </c>
      <c r="G12" s="80"/>
      <c r="H12" s="80"/>
      <c r="I12" s="80"/>
      <c r="J12" s="80"/>
      <c r="K12" s="80"/>
      <c r="L12" s="80"/>
      <c r="IK12" s="80"/>
      <c r="IL12" s="80"/>
      <c r="IM12" s="80"/>
      <c r="IN12" s="80"/>
      <c r="IO12" s="80"/>
      <c r="IP12" s="80"/>
      <c r="IQ12" s="80"/>
      <c r="IR12" s="80"/>
      <c r="IS12" s="80"/>
    </row>
    <row r="13" spans="1:253" s="81" customFormat="1" ht="30.75" hidden="1" customHeight="1">
      <c r="A13" s="143">
        <v>13000000</v>
      </c>
      <c r="B13" s="146" t="s">
        <v>61</v>
      </c>
      <c r="C13" s="65"/>
      <c r="D13" s="65"/>
      <c r="E13" s="151" t="s">
        <v>162</v>
      </c>
      <c r="F13" s="151" t="s">
        <v>162</v>
      </c>
      <c r="G13" s="80"/>
      <c r="H13" s="80"/>
      <c r="I13" s="80"/>
      <c r="J13" s="80"/>
      <c r="K13" s="80"/>
      <c r="L13" s="80"/>
      <c r="IK13" s="80"/>
      <c r="IL13" s="80"/>
      <c r="IM13" s="80"/>
      <c r="IN13" s="80"/>
      <c r="IO13" s="80"/>
      <c r="IP13" s="80"/>
      <c r="IQ13" s="80"/>
      <c r="IR13" s="80"/>
      <c r="IS13" s="80"/>
    </row>
    <row r="14" spans="1:253" s="81" customFormat="1" ht="28.5" hidden="1" customHeight="1">
      <c r="A14" s="74">
        <v>13010000</v>
      </c>
      <c r="B14" s="77" t="s">
        <v>125</v>
      </c>
      <c r="C14" s="79"/>
      <c r="D14" s="79"/>
      <c r="E14" s="151" t="s">
        <v>162</v>
      </c>
      <c r="F14" s="151" t="s">
        <v>162</v>
      </c>
      <c r="G14" s="80"/>
      <c r="H14" s="80"/>
      <c r="I14" s="80"/>
      <c r="J14" s="80"/>
      <c r="K14" s="80"/>
      <c r="L14" s="80"/>
      <c r="IK14" s="80"/>
      <c r="IL14" s="80"/>
      <c r="IM14" s="80"/>
      <c r="IN14" s="80"/>
      <c r="IO14" s="80"/>
      <c r="IP14" s="80"/>
      <c r="IQ14" s="80"/>
      <c r="IR14" s="80"/>
      <c r="IS14" s="80"/>
    </row>
    <row r="15" spans="1:253" s="81" customFormat="1" ht="83.25" hidden="1" customHeight="1">
      <c r="A15" s="74">
        <v>13010200</v>
      </c>
      <c r="B15" s="77" t="s">
        <v>126</v>
      </c>
      <c r="C15" s="79"/>
      <c r="D15" s="79"/>
      <c r="E15" s="151" t="s">
        <v>162</v>
      </c>
      <c r="F15" s="151" t="s">
        <v>162</v>
      </c>
      <c r="G15" s="80"/>
      <c r="H15" s="80"/>
      <c r="I15" s="80"/>
      <c r="J15" s="80"/>
      <c r="K15" s="80"/>
      <c r="L15" s="80"/>
      <c r="IK15" s="80"/>
      <c r="IL15" s="80"/>
      <c r="IM15" s="80"/>
      <c r="IN15" s="80"/>
      <c r="IO15" s="80"/>
      <c r="IP15" s="80"/>
      <c r="IQ15" s="80"/>
      <c r="IR15" s="80"/>
      <c r="IS15" s="80"/>
    </row>
    <row r="16" spans="1:253" s="81" customFormat="1" ht="27.75" hidden="1" customHeight="1">
      <c r="A16" s="143">
        <v>14000000</v>
      </c>
      <c r="B16" s="146" t="s">
        <v>31</v>
      </c>
      <c r="C16" s="65"/>
      <c r="D16" s="65"/>
      <c r="E16" s="151" t="s">
        <v>162</v>
      </c>
      <c r="F16" s="151" t="s">
        <v>162</v>
      </c>
      <c r="G16" s="80"/>
      <c r="H16" s="80"/>
      <c r="I16" s="80"/>
      <c r="J16" s="80"/>
      <c r="K16" s="80"/>
      <c r="L16" s="80"/>
      <c r="IK16" s="80"/>
      <c r="IL16" s="80"/>
      <c r="IM16" s="80"/>
      <c r="IN16" s="80"/>
      <c r="IO16" s="80"/>
      <c r="IP16" s="80"/>
      <c r="IQ16" s="80"/>
      <c r="IR16" s="80"/>
      <c r="IS16" s="80"/>
    </row>
    <row r="17" spans="1:253" s="81" customFormat="1" ht="44.25" hidden="1" customHeight="1">
      <c r="A17" s="74">
        <v>14040000</v>
      </c>
      <c r="B17" s="77" t="s">
        <v>127</v>
      </c>
      <c r="C17" s="79"/>
      <c r="D17" s="79"/>
      <c r="E17" s="151" t="s">
        <v>162</v>
      </c>
      <c r="F17" s="151" t="s">
        <v>162</v>
      </c>
      <c r="G17" s="80"/>
      <c r="H17" s="80"/>
      <c r="I17" s="80"/>
      <c r="J17" s="80"/>
      <c r="K17" s="80"/>
      <c r="L17" s="80"/>
      <c r="IK17" s="80"/>
      <c r="IL17" s="80"/>
      <c r="IM17" s="80"/>
      <c r="IN17" s="80"/>
      <c r="IO17" s="80"/>
      <c r="IP17" s="80"/>
      <c r="IQ17" s="80"/>
      <c r="IR17" s="80"/>
      <c r="IS17" s="80"/>
    </row>
    <row r="18" spans="1:253" s="158" customFormat="1" ht="20.25" hidden="1" customHeight="1">
      <c r="A18" s="159">
        <v>18000000</v>
      </c>
      <c r="B18" s="160" t="s">
        <v>111</v>
      </c>
      <c r="C18" s="155">
        <f>C19+C30+C32</f>
        <v>307581</v>
      </c>
      <c r="D18" s="155">
        <f>D19+D30+D32</f>
        <v>0</v>
      </c>
      <c r="E18" s="151" t="s">
        <v>162</v>
      </c>
      <c r="F18" s="151" t="s">
        <v>162</v>
      </c>
      <c r="G18" s="157"/>
      <c r="H18" s="157"/>
      <c r="I18" s="157"/>
      <c r="J18" s="157"/>
      <c r="K18" s="157"/>
      <c r="L18" s="157"/>
      <c r="IK18" s="157"/>
      <c r="IL18" s="157"/>
      <c r="IM18" s="157"/>
      <c r="IN18" s="157"/>
      <c r="IO18" s="157"/>
      <c r="IP18" s="157"/>
      <c r="IQ18" s="157"/>
      <c r="IR18" s="157"/>
      <c r="IS18" s="157"/>
    </row>
    <row r="19" spans="1:253" s="158" customFormat="1" ht="20.25" hidden="1" customHeight="1">
      <c r="A19" s="152">
        <v>18010000</v>
      </c>
      <c r="B19" s="153" t="s">
        <v>128</v>
      </c>
      <c r="C19" s="155">
        <f>SUM(C20:C29)</f>
        <v>307581</v>
      </c>
      <c r="D19" s="155">
        <f>SUM(D20:D29)</f>
        <v>0</v>
      </c>
      <c r="E19" s="151" t="s">
        <v>162</v>
      </c>
      <c r="F19" s="151" t="s">
        <v>162</v>
      </c>
      <c r="G19" s="157"/>
      <c r="H19" s="157"/>
      <c r="I19" s="157"/>
      <c r="J19" s="157"/>
      <c r="K19" s="157"/>
      <c r="L19" s="157"/>
      <c r="IK19" s="157"/>
      <c r="IL19" s="157"/>
      <c r="IM19" s="157"/>
      <c r="IN19" s="157"/>
      <c r="IO19" s="157"/>
      <c r="IP19" s="157"/>
      <c r="IQ19" s="157"/>
      <c r="IR19" s="157"/>
      <c r="IS19" s="157"/>
    </row>
    <row r="20" spans="1:253" s="81" customFormat="1" ht="58.5" hidden="1" customHeight="1">
      <c r="A20" s="74">
        <v>18010100</v>
      </c>
      <c r="B20" s="77" t="s">
        <v>129</v>
      </c>
      <c r="C20" s="79"/>
      <c r="D20" s="79"/>
      <c r="E20" s="151" t="s">
        <v>162</v>
      </c>
      <c r="F20" s="151" t="s">
        <v>162</v>
      </c>
      <c r="G20" s="80"/>
      <c r="H20" s="80"/>
      <c r="I20" s="80"/>
      <c r="J20" s="80"/>
      <c r="K20" s="80"/>
      <c r="L20" s="80"/>
      <c r="IK20" s="80"/>
      <c r="IL20" s="80"/>
      <c r="IM20" s="80"/>
      <c r="IN20" s="80"/>
      <c r="IO20" s="80"/>
      <c r="IP20" s="80"/>
      <c r="IQ20" s="80"/>
      <c r="IR20" s="80"/>
      <c r="IS20" s="80"/>
    </row>
    <row r="21" spans="1:253" s="81" customFormat="1" ht="61.5" hidden="1" customHeight="1">
      <c r="A21" s="74">
        <v>18010200</v>
      </c>
      <c r="B21" s="77" t="s">
        <v>130</v>
      </c>
      <c r="C21" s="79"/>
      <c r="D21" s="79"/>
      <c r="E21" s="151" t="s">
        <v>162</v>
      </c>
      <c r="F21" s="151" t="s">
        <v>162</v>
      </c>
      <c r="G21" s="80"/>
      <c r="H21" s="80"/>
      <c r="I21" s="80"/>
      <c r="J21" s="80"/>
      <c r="K21" s="80"/>
      <c r="L21" s="80"/>
      <c r="IK21" s="80"/>
      <c r="IL21" s="80"/>
      <c r="IM21" s="80"/>
      <c r="IN21" s="80"/>
      <c r="IO21" s="80"/>
      <c r="IP21" s="80"/>
      <c r="IQ21" s="80"/>
      <c r="IR21" s="80"/>
      <c r="IS21" s="80"/>
    </row>
    <row r="22" spans="1:253" s="81" customFormat="1" ht="60.75" hidden="1" customHeight="1">
      <c r="A22" s="74">
        <v>18010300</v>
      </c>
      <c r="B22" s="77" t="s">
        <v>131</v>
      </c>
      <c r="C22" s="79"/>
      <c r="D22" s="79"/>
      <c r="E22" s="151" t="s">
        <v>162</v>
      </c>
      <c r="F22" s="151" t="s">
        <v>162</v>
      </c>
      <c r="G22" s="80"/>
      <c r="H22" s="80"/>
      <c r="I22" s="80"/>
      <c r="J22" s="80"/>
      <c r="K22" s="80"/>
      <c r="L22" s="80"/>
      <c r="IK22" s="80"/>
      <c r="IL22" s="80"/>
      <c r="IM22" s="80"/>
      <c r="IN22" s="80"/>
      <c r="IO22" s="80"/>
      <c r="IP22" s="80"/>
      <c r="IQ22" s="80"/>
      <c r="IR22" s="80"/>
      <c r="IS22" s="80"/>
    </row>
    <row r="23" spans="1:253" s="81" customFormat="1" ht="61.5" hidden="1" customHeight="1">
      <c r="A23" s="74">
        <v>18010400</v>
      </c>
      <c r="B23" s="77" t="s">
        <v>132</v>
      </c>
      <c r="C23" s="79"/>
      <c r="D23" s="79"/>
      <c r="E23" s="151" t="s">
        <v>162</v>
      </c>
      <c r="F23" s="151" t="s">
        <v>162</v>
      </c>
      <c r="G23" s="80"/>
      <c r="H23" s="80"/>
      <c r="I23" s="80"/>
      <c r="J23" s="80"/>
      <c r="K23" s="80"/>
      <c r="L23" s="80"/>
      <c r="IK23" s="80"/>
      <c r="IL23" s="80"/>
      <c r="IM23" s="80"/>
      <c r="IN23" s="80"/>
      <c r="IO23" s="80"/>
      <c r="IP23" s="80"/>
      <c r="IQ23" s="80"/>
      <c r="IR23" s="80"/>
      <c r="IS23" s="80"/>
    </row>
    <row r="24" spans="1:253" s="81" customFormat="1" ht="20.25" hidden="1" customHeight="1">
      <c r="A24" s="74">
        <v>18010500</v>
      </c>
      <c r="B24" s="77" t="s">
        <v>133</v>
      </c>
      <c r="C24" s="79"/>
      <c r="D24" s="79"/>
      <c r="E24" s="151" t="s">
        <v>162</v>
      </c>
      <c r="F24" s="151" t="s">
        <v>162</v>
      </c>
      <c r="G24" s="80"/>
      <c r="H24" s="80"/>
      <c r="I24" s="80"/>
      <c r="J24" s="80"/>
      <c r="K24" s="80"/>
      <c r="L24" s="80"/>
      <c r="IK24" s="80"/>
      <c r="IL24" s="80"/>
      <c r="IM24" s="80"/>
      <c r="IN24" s="80"/>
      <c r="IO24" s="80"/>
      <c r="IP24" s="80"/>
      <c r="IQ24" s="80"/>
      <c r="IR24" s="80"/>
      <c r="IS24" s="80"/>
    </row>
    <row r="25" spans="1:253" s="81" customFormat="1" ht="20.25" hidden="1" customHeight="1">
      <c r="A25" s="74">
        <v>18010600</v>
      </c>
      <c r="B25" s="77" t="s">
        <v>134</v>
      </c>
      <c r="C25" s="79">
        <v>307581</v>
      </c>
      <c r="D25" s="79"/>
      <c r="E25" s="151" t="s">
        <v>162</v>
      </c>
      <c r="F25" s="151" t="s">
        <v>162</v>
      </c>
      <c r="G25" s="80"/>
      <c r="H25" s="80"/>
      <c r="I25" s="80"/>
      <c r="J25" s="80"/>
      <c r="K25" s="80"/>
      <c r="L25" s="80"/>
      <c r="IK25" s="80"/>
      <c r="IL25" s="80"/>
      <c r="IM25" s="80"/>
      <c r="IN25" s="80"/>
      <c r="IO25" s="80"/>
      <c r="IP25" s="80"/>
      <c r="IQ25" s="80"/>
      <c r="IR25" s="80"/>
      <c r="IS25" s="80"/>
    </row>
    <row r="26" spans="1:253" s="81" customFormat="1" ht="20.25" hidden="1" customHeight="1">
      <c r="A26" s="74">
        <v>18010700</v>
      </c>
      <c r="B26" s="77" t="s">
        <v>135</v>
      </c>
      <c r="C26" s="79"/>
      <c r="D26" s="79"/>
      <c r="E26" s="151" t="s">
        <v>162</v>
      </c>
      <c r="F26" s="151" t="s">
        <v>162</v>
      </c>
      <c r="G26" s="80"/>
      <c r="H26" s="80"/>
      <c r="I26" s="80"/>
      <c r="J26" s="80"/>
      <c r="K26" s="80"/>
      <c r="L26" s="80"/>
      <c r="IK26" s="80"/>
      <c r="IL26" s="80"/>
      <c r="IM26" s="80"/>
      <c r="IN26" s="80"/>
      <c r="IO26" s="80"/>
      <c r="IP26" s="80"/>
      <c r="IQ26" s="80"/>
      <c r="IR26" s="80"/>
      <c r="IS26" s="80"/>
    </row>
    <row r="27" spans="1:253" s="81" customFormat="1" ht="20.25" hidden="1" customHeight="1">
      <c r="A27" s="74">
        <v>18010900</v>
      </c>
      <c r="B27" s="77" t="s">
        <v>136</v>
      </c>
      <c r="C27" s="79"/>
      <c r="D27" s="79"/>
      <c r="E27" s="151" t="s">
        <v>162</v>
      </c>
      <c r="F27" s="151" t="s">
        <v>162</v>
      </c>
      <c r="G27" s="80"/>
      <c r="H27" s="80"/>
      <c r="I27" s="80"/>
      <c r="J27" s="80"/>
      <c r="K27" s="80"/>
      <c r="L27" s="80"/>
      <c r="IK27" s="80"/>
      <c r="IL27" s="80"/>
      <c r="IM27" s="80"/>
      <c r="IN27" s="80"/>
      <c r="IO27" s="80"/>
      <c r="IP27" s="80"/>
      <c r="IQ27" s="80"/>
      <c r="IR27" s="80"/>
      <c r="IS27" s="80"/>
    </row>
    <row r="28" spans="1:253" s="81" customFormat="1" ht="20.25" hidden="1" customHeight="1">
      <c r="A28" s="74">
        <v>18011000</v>
      </c>
      <c r="B28" s="77" t="s">
        <v>141</v>
      </c>
      <c r="C28" s="79"/>
      <c r="D28" s="79"/>
      <c r="E28" s="151" t="s">
        <v>162</v>
      </c>
      <c r="F28" s="151" t="s">
        <v>162</v>
      </c>
      <c r="G28" s="80"/>
      <c r="H28" s="80"/>
      <c r="I28" s="80"/>
      <c r="J28" s="80"/>
      <c r="K28" s="80"/>
      <c r="L28" s="80"/>
      <c r="IK28" s="80"/>
      <c r="IL28" s="80"/>
      <c r="IM28" s="80"/>
      <c r="IN28" s="80"/>
      <c r="IO28" s="80"/>
      <c r="IP28" s="80"/>
      <c r="IQ28" s="80"/>
      <c r="IR28" s="80"/>
      <c r="IS28" s="80"/>
    </row>
    <row r="29" spans="1:253" s="81" customFormat="1" ht="20.25" hidden="1" customHeight="1">
      <c r="A29" s="74">
        <v>18011100</v>
      </c>
      <c r="B29" s="77" t="s">
        <v>142</v>
      </c>
      <c r="C29" s="79"/>
      <c r="D29" s="79"/>
      <c r="E29" s="151" t="s">
        <v>162</v>
      </c>
      <c r="F29" s="151" t="s">
        <v>162</v>
      </c>
      <c r="G29" s="80"/>
      <c r="H29" s="80"/>
      <c r="I29" s="80"/>
      <c r="J29" s="80"/>
      <c r="K29" s="80"/>
      <c r="L29" s="80"/>
      <c r="IK29" s="80"/>
      <c r="IL29" s="80"/>
      <c r="IM29" s="80"/>
      <c r="IN29" s="80"/>
      <c r="IO29" s="80"/>
      <c r="IP29" s="80"/>
      <c r="IQ29" s="80"/>
      <c r="IR29" s="80"/>
      <c r="IS29" s="80"/>
    </row>
    <row r="30" spans="1:253" s="158" customFormat="1" ht="20.25" hidden="1" customHeight="1">
      <c r="A30" s="152">
        <v>18040000</v>
      </c>
      <c r="B30" s="153"/>
      <c r="C30" s="155">
        <f>C31</f>
        <v>0</v>
      </c>
      <c r="D30" s="155">
        <f>D31</f>
        <v>0</v>
      </c>
      <c r="E30" s="156"/>
      <c r="F30" s="156"/>
      <c r="G30" s="157"/>
      <c r="H30" s="157"/>
      <c r="I30" s="157"/>
      <c r="J30" s="157"/>
      <c r="K30" s="157"/>
      <c r="L30" s="157"/>
      <c r="IK30" s="157"/>
      <c r="IL30" s="157"/>
      <c r="IM30" s="157"/>
      <c r="IN30" s="157"/>
      <c r="IO30" s="157"/>
      <c r="IP30" s="157"/>
      <c r="IQ30" s="157"/>
      <c r="IR30" s="157"/>
      <c r="IS30" s="157"/>
    </row>
    <row r="31" spans="1:253" s="81" customFormat="1" ht="20.25" hidden="1" customHeight="1">
      <c r="A31" s="74">
        <v>18040200</v>
      </c>
      <c r="B31" s="77"/>
      <c r="C31" s="79"/>
      <c r="D31" s="79"/>
      <c r="E31" s="151"/>
      <c r="F31" s="151"/>
      <c r="G31" s="80"/>
      <c r="H31" s="80"/>
      <c r="I31" s="80"/>
      <c r="J31" s="80"/>
      <c r="K31" s="80"/>
      <c r="L31" s="80"/>
      <c r="IK31" s="80"/>
      <c r="IL31" s="80"/>
      <c r="IM31" s="80"/>
      <c r="IN31" s="80"/>
      <c r="IO31" s="80"/>
      <c r="IP31" s="80"/>
      <c r="IQ31" s="80"/>
      <c r="IR31" s="80"/>
      <c r="IS31" s="80"/>
    </row>
    <row r="32" spans="1:253" s="158" customFormat="1" ht="20.25" hidden="1" customHeight="1">
      <c r="A32" s="152">
        <v>18050000</v>
      </c>
      <c r="B32" s="153" t="s">
        <v>137</v>
      </c>
      <c r="C32" s="155">
        <f>SUM(C33:C35)</f>
        <v>0</v>
      </c>
      <c r="D32" s="155">
        <f>SUM(D33:D35)</f>
        <v>0</v>
      </c>
      <c r="E32" s="151" t="s">
        <v>162</v>
      </c>
      <c r="F32" s="151" t="s">
        <v>162</v>
      </c>
      <c r="G32" s="157"/>
      <c r="H32" s="157"/>
      <c r="I32" s="157"/>
      <c r="J32" s="157"/>
      <c r="K32" s="157"/>
      <c r="L32" s="157"/>
      <c r="IK32" s="157"/>
      <c r="IL32" s="157"/>
      <c r="IM32" s="157"/>
      <c r="IN32" s="157"/>
      <c r="IO32" s="157"/>
      <c r="IP32" s="157"/>
      <c r="IQ32" s="157"/>
      <c r="IR32" s="157"/>
      <c r="IS32" s="157"/>
    </row>
    <row r="33" spans="1:253" s="81" customFormat="1" ht="20.25" hidden="1" customHeight="1">
      <c r="A33" s="74">
        <v>18050300</v>
      </c>
      <c r="B33" s="77" t="s">
        <v>138</v>
      </c>
      <c r="C33" s="79"/>
      <c r="D33" s="79"/>
      <c r="E33" s="151" t="s">
        <v>162</v>
      </c>
      <c r="F33" s="151" t="s">
        <v>162</v>
      </c>
      <c r="G33" s="80"/>
      <c r="H33" s="80"/>
      <c r="I33" s="80"/>
      <c r="J33" s="80"/>
      <c r="K33" s="80"/>
      <c r="L33" s="80"/>
      <c r="IK33" s="80"/>
      <c r="IL33" s="80"/>
      <c r="IM33" s="80"/>
      <c r="IN33" s="80"/>
      <c r="IO33" s="80"/>
      <c r="IP33" s="80"/>
      <c r="IQ33" s="80"/>
      <c r="IR33" s="80"/>
      <c r="IS33" s="80"/>
    </row>
    <row r="34" spans="1:253" s="81" customFormat="1" ht="20.25" hidden="1" customHeight="1">
      <c r="A34" s="74">
        <v>18050400</v>
      </c>
      <c r="B34" s="77" t="s">
        <v>139</v>
      </c>
      <c r="C34" s="79"/>
      <c r="D34" s="79"/>
      <c r="E34" s="151" t="s">
        <v>162</v>
      </c>
      <c r="F34" s="151" t="s">
        <v>162</v>
      </c>
      <c r="G34" s="80"/>
      <c r="H34" s="80"/>
      <c r="I34" s="80"/>
      <c r="J34" s="80"/>
      <c r="K34" s="80"/>
      <c r="L34" s="80"/>
      <c r="IK34" s="80"/>
      <c r="IL34" s="80"/>
      <c r="IM34" s="80"/>
      <c r="IN34" s="80"/>
      <c r="IO34" s="80"/>
      <c r="IP34" s="80"/>
      <c r="IQ34" s="80"/>
      <c r="IR34" s="80"/>
      <c r="IS34" s="80"/>
    </row>
    <row r="35" spans="1:253" s="81" customFormat="1" ht="77.25" hidden="1" customHeight="1">
      <c r="A35" s="74">
        <v>18050500</v>
      </c>
      <c r="B35" s="77" t="s">
        <v>140</v>
      </c>
      <c r="C35" s="79"/>
      <c r="D35" s="79"/>
      <c r="E35" s="151" t="s">
        <v>162</v>
      </c>
      <c r="F35" s="151" t="s">
        <v>162</v>
      </c>
      <c r="G35" s="80"/>
      <c r="H35" s="80"/>
      <c r="I35" s="80"/>
      <c r="J35" s="80"/>
      <c r="K35" s="80"/>
      <c r="L35" s="80"/>
      <c r="IK35" s="80"/>
      <c r="IL35" s="80"/>
      <c r="IM35" s="80"/>
      <c r="IN35" s="80"/>
      <c r="IO35" s="80"/>
      <c r="IP35" s="80"/>
      <c r="IQ35" s="80"/>
      <c r="IR35" s="80"/>
      <c r="IS35" s="80"/>
    </row>
    <row r="36" spans="1:253" s="81" customFormat="1" ht="20.25" hidden="1" customHeight="1">
      <c r="A36" s="143">
        <v>19000000</v>
      </c>
      <c r="B36" s="146" t="s">
        <v>21</v>
      </c>
      <c r="C36" s="65"/>
      <c r="D36" s="65"/>
      <c r="E36" s="151" t="s">
        <v>162</v>
      </c>
      <c r="F36" s="151" t="s">
        <v>162</v>
      </c>
      <c r="G36" s="80"/>
      <c r="H36" s="80"/>
      <c r="I36" s="80"/>
      <c r="J36" s="80"/>
      <c r="K36" s="80"/>
      <c r="L36" s="80"/>
      <c r="IK36" s="80"/>
      <c r="IL36" s="80"/>
      <c r="IM36" s="80"/>
      <c r="IN36" s="80"/>
      <c r="IO36" s="80"/>
      <c r="IP36" s="80"/>
      <c r="IQ36" s="80"/>
      <c r="IR36" s="80"/>
      <c r="IS36" s="80"/>
    </row>
    <row r="37" spans="1:253" s="81" customFormat="1" ht="20.25" hidden="1" customHeight="1">
      <c r="A37" s="74">
        <v>19010000</v>
      </c>
      <c r="B37" s="77" t="s">
        <v>143</v>
      </c>
      <c r="C37" s="79"/>
      <c r="D37" s="79"/>
      <c r="E37" s="151" t="s">
        <v>162</v>
      </c>
      <c r="F37" s="151" t="s">
        <v>162</v>
      </c>
      <c r="G37" s="80"/>
      <c r="H37" s="80"/>
      <c r="I37" s="80"/>
      <c r="J37" s="80"/>
      <c r="K37" s="80"/>
      <c r="L37" s="80"/>
      <c r="IK37" s="80"/>
      <c r="IL37" s="80"/>
      <c r="IM37" s="80"/>
      <c r="IN37" s="80"/>
      <c r="IO37" s="80"/>
      <c r="IP37" s="80"/>
      <c r="IQ37" s="80"/>
      <c r="IR37" s="80"/>
      <c r="IS37" s="80"/>
    </row>
    <row r="38" spans="1:253" s="81" customFormat="1" ht="49.5" hidden="1" customHeight="1">
      <c r="A38" s="74">
        <v>19010100</v>
      </c>
      <c r="B38" s="77" t="s">
        <v>144</v>
      </c>
      <c r="C38" s="79"/>
      <c r="D38" s="79"/>
      <c r="E38" s="151" t="s">
        <v>162</v>
      </c>
      <c r="F38" s="151" t="s">
        <v>162</v>
      </c>
      <c r="G38" s="80"/>
      <c r="H38" s="80"/>
      <c r="I38" s="80"/>
      <c r="J38" s="80"/>
      <c r="K38" s="80"/>
      <c r="L38" s="80"/>
      <c r="IK38" s="80"/>
      <c r="IL38" s="80"/>
      <c r="IM38" s="80"/>
      <c r="IN38" s="80"/>
      <c r="IO38" s="80"/>
      <c r="IP38" s="80"/>
      <c r="IQ38" s="80"/>
      <c r="IR38" s="80"/>
      <c r="IS38" s="80"/>
    </row>
    <row r="39" spans="1:253" s="81" customFormat="1" ht="86.25" hidden="1" customHeight="1">
      <c r="A39" s="74">
        <v>19010300</v>
      </c>
      <c r="B39" s="77" t="s">
        <v>145</v>
      </c>
      <c r="C39" s="79"/>
      <c r="D39" s="79"/>
      <c r="E39" s="151" t="s">
        <v>162</v>
      </c>
      <c r="F39" s="151" t="s">
        <v>162</v>
      </c>
      <c r="G39" s="80"/>
      <c r="H39" s="80"/>
      <c r="I39" s="80"/>
      <c r="J39" s="80"/>
      <c r="K39" s="80"/>
      <c r="L39" s="80"/>
      <c r="IK39" s="80"/>
      <c r="IL39" s="80"/>
      <c r="IM39" s="80"/>
      <c r="IN39" s="80"/>
      <c r="IO39" s="80"/>
      <c r="IP39" s="80"/>
      <c r="IQ39" s="80"/>
      <c r="IR39" s="80"/>
      <c r="IS39" s="80"/>
    </row>
    <row r="40" spans="1:253" s="68" customFormat="1" ht="20.25" hidden="1" customHeight="1">
      <c r="A40" s="63">
        <v>20000000</v>
      </c>
      <c r="B40" s="64" t="s">
        <v>22</v>
      </c>
      <c r="C40" s="65">
        <f>C43</f>
        <v>-18247</v>
      </c>
      <c r="D40" s="65">
        <f>D43</f>
        <v>0</v>
      </c>
      <c r="E40" s="170"/>
      <c r="F40" s="151" t="s">
        <v>162</v>
      </c>
      <c r="G40" s="3"/>
      <c r="H40" s="3"/>
      <c r="I40" s="3"/>
      <c r="J40" s="3"/>
      <c r="K40" s="3"/>
      <c r="L40" s="3"/>
      <c r="IK40" s="3"/>
      <c r="IL40" s="3"/>
      <c r="IM40" s="3"/>
      <c r="IN40" s="3"/>
      <c r="IO40" s="3"/>
      <c r="IP40" s="3"/>
      <c r="IQ40" s="3"/>
      <c r="IR40" s="3"/>
      <c r="IS40" s="3"/>
    </row>
    <row r="41" spans="1:253" s="81" customFormat="1" ht="28.5" hidden="1" customHeight="1">
      <c r="A41" s="143">
        <v>21000000</v>
      </c>
      <c r="B41" s="146" t="s">
        <v>23</v>
      </c>
      <c r="C41" s="65"/>
      <c r="D41" s="65"/>
      <c r="E41" s="151" t="s">
        <v>162</v>
      </c>
      <c r="F41" s="151" t="s">
        <v>162</v>
      </c>
      <c r="G41" s="80"/>
      <c r="H41" s="80"/>
      <c r="I41" s="80"/>
      <c r="J41" s="80"/>
      <c r="K41" s="80"/>
      <c r="L41" s="80"/>
      <c r="IK41" s="80"/>
      <c r="IL41" s="80"/>
      <c r="IM41" s="80"/>
      <c r="IN41" s="80"/>
      <c r="IO41" s="80"/>
      <c r="IP41" s="80"/>
      <c r="IQ41" s="80"/>
      <c r="IR41" s="80"/>
      <c r="IS41" s="80"/>
    </row>
    <row r="42" spans="1:253" s="81" customFormat="1" ht="60.75" hidden="1" customHeight="1">
      <c r="A42" s="74">
        <v>21010300</v>
      </c>
      <c r="B42" s="77" t="s">
        <v>146</v>
      </c>
      <c r="C42" s="79"/>
      <c r="D42" s="79"/>
      <c r="E42" s="151" t="s">
        <v>162</v>
      </c>
      <c r="F42" s="151" t="s">
        <v>162</v>
      </c>
      <c r="G42" s="80"/>
      <c r="H42" s="80"/>
      <c r="I42" s="80"/>
      <c r="J42" s="80"/>
      <c r="K42" s="80"/>
      <c r="L42" s="80"/>
      <c r="IK42" s="80"/>
      <c r="IL42" s="80"/>
      <c r="IM42" s="80"/>
      <c r="IN42" s="80"/>
      <c r="IO42" s="80"/>
      <c r="IP42" s="80"/>
      <c r="IQ42" s="80"/>
      <c r="IR42" s="80"/>
      <c r="IS42" s="80"/>
    </row>
    <row r="43" spans="1:253" s="163" customFormat="1" ht="29.25" hidden="1" customHeight="1">
      <c r="A43" s="159">
        <v>22000000</v>
      </c>
      <c r="B43" s="160" t="s">
        <v>24</v>
      </c>
      <c r="C43" s="161">
        <f>C44+C46+C48</f>
        <v>-18247</v>
      </c>
      <c r="D43" s="161">
        <f>D44+D46+D48</f>
        <v>0</v>
      </c>
      <c r="E43" s="151" t="s">
        <v>162</v>
      </c>
      <c r="F43" s="151" t="s">
        <v>162</v>
      </c>
      <c r="G43" s="162"/>
      <c r="H43" s="162"/>
      <c r="I43" s="162"/>
      <c r="J43" s="162"/>
      <c r="K43" s="162"/>
      <c r="L43" s="162"/>
      <c r="IK43" s="162"/>
      <c r="IL43" s="162"/>
      <c r="IM43" s="162"/>
      <c r="IN43" s="162"/>
      <c r="IO43" s="162"/>
      <c r="IP43" s="162"/>
      <c r="IQ43" s="162"/>
      <c r="IR43" s="162"/>
      <c r="IS43" s="162"/>
    </row>
    <row r="44" spans="1:253" s="158" customFormat="1" ht="29.25" hidden="1" customHeight="1">
      <c r="A44" s="152">
        <v>22010000</v>
      </c>
      <c r="B44" s="153" t="s">
        <v>214</v>
      </c>
      <c r="C44" s="155"/>
      <c r="D44" s="155"/>
      <c r="E44" s="169"/>
      <c r="F44" s="169"/>
      <c r="G44" s="157"/>
      <c r="H44" s="157"/>
      <c r="I44" s="157"/>
      <c r="J44" s="157"/>
      <c r="K44" s="157"/>
      <c r="L44" s="157"/>
      <c r="IK44" s="157"/>
      <c r="IL44" s="157"/>
      <c r="IM44" s="157"/>
      <c r="IN44" s="157"/>
      <c r="IO44" s="157"/>
      <c r="IP44" s="157"/>
      <c r="IQ44" s="157"/>
      <c r="IR44" s="157"/>
      <c r="IS44" s="157"/>
    </row>
    <row r="45" spans="1:253" s="81" customFormat="1" ht="29.25" hidden="1" customHeight="1">
      <c r="A45" s="74">
        <v>22012500</v>
      </c>
      <c r="B45" s="77" t="s">
        <v>213</v>
      </c>
      <c r="C45" s="79"/>
      <c r="D45" s="79"/>
      <c r="E45" s="218"/>
      <c r="F45" s="218"/>
      <c r="G45" s="80"/>
      <c r="H45" s="80"/>
      <c r="I45" s="80"/>
      <c r="J45" s="80"/>
      <c r="K45" s="80"/>
      <c r="L45" s="80"/>
      <c r="IK45" s="80"/>
      <c r="IL45" s="80"/>
      <c r="IM45" s="80"/>
      <c r="IN45" s="80"/>
      <c r="IO45" s="80"/>
      <c r="IP45" s="80"/>
      <c r="IQ45" s="80"/>
      <c r="IR45" s="80"/>
      <c r="IS45" s="80"/>
    </row>
    <row r="46" spans="1:253" s="158" customFormat="1" ht="47.25" hidden="1" customHeight="1">
      <c r="A46" s="152">
        <v>22080000</v>
      </c>
      <c r="B46" s="153" t="s">
        <v>150</v>
      </c>
      <c r="C46" s="155">
        <f>C47</f>
        <v>-18247</v>
      </c>
      <c r="D46" s="155">
        <f>D47</f>
        <v>0</v>
      </c>
      <c r="E46" s="151" t="s">
        <v>162</v>
      </c>
      <c r="F46" s="151" t="s">
        <v>162</v>
      </c>
      <c r="G46" s="157"/>
      <c r="H46" s="157"/>
      <c r="I46" s="157"/>
      <c r="J46" s="157"/>
      <c r="K46" s="157"/>
      <c r="L46" s="157"/>
      <c r="IK46" s="157"/>
      <c r="IL46" s="157"/>
      <c r="IM46" s="157"/>
      <c r="IN46" s="157"/>
      <c r="IO46" s="157"/>
      <c r="IP46" s="157"/>
      <c r="IQ46" s="157"/>
      <c r="IR46" s="157"/>
      <c r="IS46" s="157"/>
    </row>
    <row r="47" spans="1:253" s="81" customFormat="1" ht="60" hidden="1" customHeight="1">
      <c r="A47" s="74">
        <v>22080400</v>
      </c>
      <c r="B47" s="77" t="s">
        <v>151</v>
      </c>
      <c r="C47" s="79">
        <v>-18247</v>
      </c>
      <c r="D47" s="79"/>
      <c r="E47" s="151" t="s">
        <v>162</v>
      </c>
      <c r="F47" s="151" t="s">
        <v>162</v>
      </c>
      <c r="G47" s="80"/>
      <c r="H47" s="80"/>
      <c r="I47" s="80"/>
      <c r="J47" s="80"/>
      <c r="K47" s="80"/>
      <c r="L47" s="80"/>
      <c r="IK47" s="80"/>
      <c r="IL47" s="80"/>
      <c r="IM47" s="80"/>
      <c r="IN47" s="80"/>
      <c r="IO47" s="80"/>
      <c r="IP47" s="80"/>
      <c r="IQ47" s="80"/>
      <c r="IR47" s="80"/>
      <c r="IS47" s="80"/>
    </row>
    <row r="48" spans="1:253" s="158" customFormat="1" ht="20.25" hidden="1" customHeight="1">
      <c r="A48" s="152">
        <v>22090000</v>
      </c>
      <c r="B48" s="153" t="s">
        <v>147</v>
      </c>
      <c r="C48" s="155">
        <f>C49+C50</f>
        <v>0</v>
      </c>
      <c r="D48" s="155">
        <f>D49+D50</f>
        <v>0</v>
      </c>
      <c r="E48" s="151" t="s">
        <v>162</v>
      </c>
      <c r="F48" s="151" t="s">
        <v>162</v>
      </c>
      <c r="G48" s="157"/>
      <c r="H48" s="157"/>
      <c r="I48" s="157"/>
      <c r="J48" s="157"/>
      <c r="K48" s="157"/>
      <c r="L48" s="157"/>
      <c r="IK48" s="157"/>
      <c r="IL48" s="157"/>
      <c r="IM48" s="157"/>
      <c r="IN48" s="157"/>
      <c r="IO48" s="157"/>
      <c r="IP48" s="157"/>
      <c r="IQ48" s="157"/>
      <c r="IR48" s="157"/>
      <c r="IS48" s="157"/>
    </row>
    <row r="49" spans="1:253" s="81" customFormat="1" ht="60.75" hidden="1" customHeight="1">
      <c r="A49" s="74">
        <v>22090100</v>
      </c>
      <c r="B49" s="77" t="s">
        <v>148</v>
      </c>
      <c r="C49" s="79"/>
      <c r="D49" s="79"/>
      <c r="E49" s="151" t="s">
        <v>162</v>
      </c>
      <c r="F49" s="151" t="s">
        <v>162</v>
      </c>
      <c r="G49" s="80"/>
      <c r="H49" s="80"/>
      <c r="I49" s="80"/>
      <c r="J49" s="80"/>
      <c r="K49" s="80"/>
      <c r="L49" s="80"/>
      <c r="IK49" s="80"/>
      <c r="IL49" s="80"/>
      <c r="IM49" s="80"/>
      <c r="IN49" s="80"/>
      <c r="IO49" s="80"/>
      <c r="IP49" s="80"/>
      <c r="IQ49" s="80"/>
      <c r="IR49" s="80"/>
      <c r="IS49" s="80"/>
    </row>
    <row r="50" spans="1:253" s="81" customFormat="1" ht="46.5" hidden="1" customHeight="1">
      <c r="A50" s="74">
        <v>22090400</v>
      </c>
      <c r="B50" s="77" t="s">
        <v>149</v>
      </c>
      <c r="C50" s="79"/>
      <c r="D50" s="79"/>
      <c r="E50" s="151" t="s">
        <v>162</v>
      </c>
      <c r="F50" s="151" t="s">
        <v>162</v>
      </c>
      <c r="G50" s="80"/>
      <c r="H50" s="80"/>
      <c r="I50" s="80"/>
      <c r="J50" s="80"/>
      <c r="K50" s="80"/>
      <c r="L50" s="80"/>
      <c r="IK50" s="80"/>
      <c r="IL50" s="80"/>
      <c r="IM50" s="80"/>
      <c r="IN50" s="80"/>
      <c r="IO50" s="80"/>
      <c r="IP50" s="80"/>
      <c r="IQ50" s="80"/>
      <c r="IR50" s="80"/>
      <c r="IS50" s="80"/>
    </row>
    <row r="51" spans="1:253" s="81" customFormat="1" ht="20.25" hidden="1" customHeight="1">
      <c r="A51" s="143">
        <v>24000000</v>
      </c>
      <c r="B51" s="146" t="s">
        <v>32</v>
      </c>
      <c r="C51" s="65"/>
      <c r="D51" s="65"/>
      <c r="E51" s="65"/>
      <c r="F51" s="65"/>
      <c r="G51" s="80"/>
      <c r="H51" s="80"/>
      <c r="I51" s="80"/>
      <c r="J51" s="80"/>
      <c r="K51" s="80"/>
      <c r="L51" s="80"/>
      <c r="IK51" s="80"/>
      <c r="IL51" s="80"/>
      <c r="IM51" s="80"/>
      <c r="IN51" s="80"/>
      <c r="IO51" s="80"/>
      <c r="IP51" s="80"/>
      <c r="IQ51" s="80"/>
      <c r="IR51" s="80"/>
      <c r="IS51" s="80"/>
    </row>
    <row r="52" spans="1:253" s="81" customFormat="1" ht="20.25" hidden="1" customHeight="1">
      <c r="A52" s="143">
        <v>24060000</v>
      </c>
      <c r="B52" s="146" t="s">
        <v>152</v>
      </c>
      <c r="C52" s="147"/>
      <c r="D52" s="147"/>
      <c r="E52" s="151" t="s">
        <v>162</v>
      </c>
      <c r="F52" s="151" t="s">
        <v>162</v>
      </c>
      <c r="G52" s="80"/>
      <c r="H52" s="80"/>
      <c r="I52" s="80"/>
      <c r="J52" s="80"/>
      <c r="K52" s="80"/>
      <c r="L52" s="80"/>
      <c r="IK52" s="80"/>
      <c r="IL52" s="80"/>
      <c r="IM52" s="80"/>
      <c r="IN52" s="80"/>
      <c r="IO52" s="80"/>
      <c r="IP52" s="80"/>
      <c r="IQ52" s="80"/>
      <c r="IR52" s="80"/>
      <c r="IS52" s="80"/>
    </row>
    <row r="53" spans="1:253" s="81" customFormat="1" ht="20.25" hidden="1" customHeight="1">
      <c r="A53" s="74">
        <v>24060300</v>
      </c>
      <c r="B53" s="77" t="s">
        <v>152</v>
      </c>
      <c r="C53" s="78"/>
      <c r="D53" s="78"/>
      <c r="E53" s="151" t="s">
        <v>162</v>
      </c>
      <c r="F53" s="151" t="s">
        <v>162</v>
      </c>
      <c r="G53" s="80"/>
      <c r="H53" s="80"/>
      <c r="I53" s="80"/>
      <c r="J53" s="80"/>
      <c r="K53" s="80"/>
      <c r="L53" s="80"/>
      <c r="IK53" s="80"/>
      <c r="IL53" s="80"/>
      <c r="IM53" s="80"/>
      <c r="IN53" s="80"/>
      <c r="IO53" s="80"/>
      <c r="IP53" s="80"/>
      <c r="IQ53" s="80"/>
      <c r="IR53" s="80"/>
      <c r="IS53" s="80"/>
    </row>
    <row r="54" spans="1:253" s="81" customFormat="1" ht="63.75" hidden="1" customHeight="1">
      <c r="A54" s="74">
        <v>24062100</v>
      </c>
      <c r="B54" s="77" t="s">
        <v>153</v>
      </c>
      <c r="C54" s="151" t="s">
        <v>162</v>
      </c>
      <c r="D54" s="151" t="s">
        <v>162</v>
      </c>
      <c r="E54" s="78"/>
      <c r="F54" s="151" t="s">
        <v>162</v>
      </c>
      <c r="G54" s="80"/>
      <c r="H54" s="80"/>
      <c r="I54" s="80"/>
      <c r="J54" s="80"/>
      <c r="K54" s="80"/>
      <c r="L54" s="80"/>
      <c r="IK54" s="80"/>
      <c r="IL54" s="80"/>
      <c r="IM54" s="80"/>
      <c r="IN54" s="80"/>
      <c r="IO54" s="80"/>
      <c r="IP54" s="80"/>
      <c r="IQ54" s="80"/>
      <c r="IR54" s="80"/>
      <c r="IS54" s="80"/>
    </row>
    <row r="55" spans="1:253" s="81" customFormat="1" ht="30.75" hidden="1" customHeight="1">
      <c r="A55" s="74">
        <v>24170000</v>
      </c>
      <c r="B55" s="77" t="s">
        <v>154</v>
      </c>
      <c r="C55" s="151" t="s">
        <v>162</v>
      </c>
      <c r="D55" s="151" t="s">
        <v>162</v>
      </c>
      <c r="E55" s="78"/>
      <c r="F55" s="78"/>
      <c r="G55" s="80"/>
      <c r="H55" s="80"/>
      <c r="I55" s="80"/>
      <c r="J55" s="80"/>
      <c r="K55" s="80"/>
      <c r="L55" s="80"/>
      <c r="IK55" s="80"/>
      <c r="IL55" s="80"/>
      <c r="IM55" s="80"/>
      <c r="IN55" s="80"/>
      <c r="IO55" s="80"/>
      <c r="IP55" s="80"/>
      <c r="IQ55" s="80"/>
      <c r="IR55" s="80"/>
      <c r="IS55" s="80"/>
    </row>
    <row r="56" spans="1:253" s="81" customFormat="1" ht="29.25" hidden="1" customHeight="1">
      <c r="A56" s="143">
        <v>25000000</v>
      </c>
      <c r="B56" s="146" t="s">
        <v>62</v>
      </c>
      <c r="C56" s="151" t="s">
        <v>162</v>
      </c>
      <c r="D56" s="151" t="s">
        <v>162</v>
      </c>
      <c r="E56" s="147">
        <f>E57</f>
        <v>0</v>
      </c>
      <c r="F56" s="151" t="s">
        <v>162</v>
      </c>
      <c r="G56" s="80"/>
      <c r="H56" s="80"/>
      <c r="I56" s="80"/>
      <c r="J56" s="80"/>
      <c r="K56" s="80"/>
      <c r="L56" s="80"/>
      <c r="IK56" s="80"/>
      <c r="IL56" s="80"/>
      <c r="IM56" s="80"/>
      <c r="IN56" s="80"/>
      <c r="IO56" s="80"/>
      <c r="IP56" s="80"/>
      <c r="IQ56" s="80"/>
      <c r="IR56" s="80"/>
      <c r="IS56" s="80"/>
    </row>
    <row r="57" spans="1:253" s="158" customFormat="1" ht="45.75" hidden="1" customHeight="1">
      <c r="A57" s="152">
        <v>25010000</v>
      </c>
      <c r="B57" s="153" t="s">
        <v>155</v>
      </c>
      <c r="C57" s="151" t="s">
        <v>162</v>
      </c>
      <c r="D57" s="151" t="s">
        <v>162</v>
      </c>
      <c r="E57" s="154">
        <f>E58</f>
        <v>0</v>
      </c>
      <c r="F57" s="151" t="s">
        <v>162</v>
      </c>
      <c r="G57" s="157"/>
      <c r="H57" s="157"/>
      <c r="I57" s="157"/>
      <c r="J57" s="157"/>
      <c r="K57" s="157"/>
      <c r="L57" s="157"/>
      <c r="IK57" s="157"/>
      <c r="IL57" s="157"/>
      <c r="IM57" s="157"/>
      <c r="IN57" s="157"/>
      <c r="IO57" s="157"/>
      <c r="IP57" s="157"/>
      <c r="IQ57" s="157"/>
      <c r="IR57" s="157"/>
      <c r="IS57" s="157"/>
    </row>
    <row r="58" spans="1:253" s="81" customFormat="1" ht="20.25" hidden="1" customHeight="1">
      <c r="A58" s="74">
        <v>25010300</v>
      </c>
      <c r="B58" s="77" t="s">
        <v>167</v>
      </c>
      <c r="C58" s="151" t="s">
        <v>162</v>
      </c>
      <c r="D58" s="151" t="s">
        <v>162</v>
      </c>
      <c r="E58" s="78"/>
      <c r="F58" s="151" t="s">
        <v>162</v>
      </c>
      <c r="G58" s="80"/>
      <c r="H58" s="80"/>
      <c r="I58" s="80"/>
      <c r="J58" s="80"/>
      <c r="K58" s="80"/>
      <c r="L58" s="80"/>
      <c r="IK58" s="80"/>
      <c r="IL58" s="80"/>
      <c r="IM58" s="80"/>
      <c r="IN58" s="80"/>
      <c r="IO58" s="80"/>
      <c r="IP58" s="80"/>
      <c r="IQ58" s="80"/>
      <c r="IR58" s="80"/>
      <c r="IS58" s="80"/>
    </row>
    <row r="59" spans="1:253" s="81" customFormat="1" ht="39.75" hidden="1" customHeight="1">
      <c r="A59" s="152">
        <v>25020000</v>
      </c>
      <c r="B59" s="153" t="s">
        <v>156</v>
      </c>
      <c r="C59" s="151" t="s">
        <v>162</v>
      </c>
      <c r="D59" s="151" t="s">
        <v>162</v>
      </c>
      <c r="E59" s="78"/>
      <c r="F59" s="151" t="s">
        <v>162</v>
      </c>
      <c r="G59" s="80"/>
      <c r="H59" s="80"/>
      <c r="I59" s="80"/>
      <c r="J59" s="80"/>
      <c r="K59" s="80"/>
      <c r="L59" s="80"/>
      <c r="IK59" s="80"/>
      <c r="IL59" s="80"/>
      <c r="IM59" s="80"/>
      <c r="IN59" s="80"/>
      <c r="IO59" s="80"/>
      <c r="IP59" s="80"/>
      <c r="IQ59" s="80"/>
      <c r="IR59" s="80"/>
      <c r="IS59" s="80"/>
    </row>
    <row r="60" spans="1:253" s="81" customFormat="1" ht="39.75" hidden="1" customHeight="1">
      <c r="A60" s="74">
        <v>25020200</v>
      </c>
      <c r="B60" s="77"/>
      <c r="C60" s="151" t="s">
        <v>162</v>
      </c>
      <c r="D60" s="151" t="s">
        <v>162</v>
      </c>
      <c r="E60" s="78"/>
      <c r="F60" s="151" t="s">
        <v>162</v>
      </c>
      <c r="G60" s="80"/>
      <c r="H60" s="80"/>
      <c r="I60" s="80"/>
      <c r="J60" s="80"/>
      <c r="K60" s="80"/>
      <c r="L60" s="80"/>
      <c r="IK60" s="80"/>
      <c r="IL60" s="80"/>
      <c r="IM60" s="80"/>
      <c r="IN60" s="80"/>
      <c r="IO60" s="80"/>
      <c r="IP60" s="80"/>
      <c r="IQ60" s="80"/>
      <c r="IR60" s="80"/>
      <c r="IS60" s="80"/>
    </row>
    <row r="61" spans="1:253" s="68" customFormat="1" ht="20.25" hidden="1" customHeight="1">
      <c r="A61" s="63">
        <v>30000000</v>
      </c>
      <c r="B61" s="64" t="s">
        <v>33</v>
      </c>
      <c r="C61" s="70"/>
      <c r="D61" s="70"/>
      <c r="E61" s="70"/>
      <c r="F61" s="70"/>
      <c r="G61" s="3"/>
      <c r="H61" s="3"/>
      <c r="I61" s="3"/>
      <c r="J61" s="3"/>
      <c r="K61" s="3"/>
      <c r="L61" s="3"/>
      <c r="IK61" s="3"/>
      <c r="IL61" s="3"/>
      <c r="IM61" s="3"/>
      <c r="IN61" s="3"/>
      <c r="IO61" s="3"/>
      <c r="IP61" s="3"/>
      <c r="IQ61" s="3"/>
      <c r="IR61" s="3"/>
      <c r="IS61" s="3"/>
    </row>
    <row r="62" spans="1:253" s="81" customFormat="1" ht="26.25" hidden="1" customHeight="1">
      <c r="A62" s="143">
        <v>31000000</v>
      </c>
      <c r="B62" s="146" t="s">
        <v>34</v>
      </c>
      <c r="C62" s="65"/>
      <c r="D62" s="65"/>
      <c r="E62" s="151" t="s">
        <v>162</v>
      </c>
      <c r="F62" s="151" t="s">
        <v>162</v>
      </c>
      <c r="G62" s="80"/>
      <c r="H62" s="80"/>
      <c r="I62" s="80"/>
      <c r="J62" s="80"/>
      <c r="K62" s="80"/>
      <c r="L62" s="80"/>
      <c r="IK62" s="80"/>
      <c r="IL62" s="80"/>
      <c r="IM62" s="80"/>
      <c r="IN62" s="80"/>
      <c r="IO62" s="80"/>
      <c r="IP62" s="80"/>
      <c r="IQ62" s="80"/>
      <c r="IR62" s="80"/>
      <c r="IS62" s="80"/>
    </row>
    <row r="63" spans="1:253" s="81" customFormat="1" ht="94.5" hidden="1" customHeight="1">
      <c r="A63" s="74">
        <v>31010000</v>
      </c>
      <c r="B63" s="77" t="s">
        <v>157</v>
      </c>
      <c r="C63" s="79"/>
      <c r="D63" s="79"/>
      <c r="E63" s="151" t="s">
        <v>162</v>
      </c>
      <c r="F63" s="151" t="s">
        <v>162</v>
      </c>
      <c r="G63" s="80"/>
      <c r="H63" s="80"/>
      <c r="I63" s="80"/>
      <c r="J63" s="80"/>
      <c r="K63" s="80"/>
      <c r="L63" s="80"/>
      <c r="IK63" s="80"/>
      <c r="IL63" s="80"/>
      <c r="IM63" s="80"/>
      <c r="IN63" s="80"/>
      <c r="IO63" s="80"/>
      <c r="IP63" s="80"/>
      <c r="IQ63" s="80"/>
      <c r="IR63" s="80"/>
      <c r="IS63" s="80"/>
    </row>
    <row r="64" spans="1:253" s="81" customFormat="1" ht="96" hidden="1" customHeight="1">
      <c r="A64" s="74">
        <v>31010200</v>
      </c>
      <c r="B64" s="77" t="s">
        <v>158</v>
      </c>
      <c r="C64" s="79"/>
      <c r="D64" s="79"/>
      <c r="E64" s="151" t="s">
        <v>162</v>
      </c>
      <c r="F64" s="151" t="s">
        <v>162</v>
      </c>
      <c r="G64" s="80"/>
      <c r="H64" s="80"/>
      <c r="I64" s="80"/>
      <c r="J64" s="80"/>
      <c r="K64" s="80"/>
      <c r="L64" s="80"/>
      <c r="IK64" s="80"/>
      <c r="IL64" s="80"/>
      <c r="IM64" s="80"/>
      <c r="IN64" s="80"/>
      <c r="IO64" s="80"/>
      <c r="IP64" s="80"/>
      <c r="IQ64" s="80"/>
      <c r="IR64" s="80"/>
      <c r="IS64" s="80"/>
    </row>
    <row r="65" spans="1:253" s="81" customFormat="1" ht="57.75" hidden="1" customHeight="1">
      <c r="A65" s="143">
        <v>31030000</v>
      </c>
      <c r="B65" s="146" t="s">
        <v>164</v>
      </c>
      <c r="C65" s="151" t="s">
        <v>162</v>
      </c>
      <c r="D65" s="151" t="s">
        <v>162</v>
      </c>
      <c r="E65" s="65"/>
      <c r="F65" s="65"/>
      <c r="G65" s="80"/>
      <c r="H65" s="80"/>
      <c r="I65" s="80"/>
      <c r="J65" s="80"/>
      <c r="K65" s="80"/>
      <c r="L65" s="80"/>
      <c r="IK65" s="80"/>
      <c r="IL65" s="80"/>
      <c r="IM65" s="80"/>
      <c r="IN65" s="80"/>
      <c r="IO65" s="80"/>
      <c r="IP65" s="80"/>
      <c r="IQ65" s="80"/>
      <c r="IR65" s="80"/>
      <c r="IS65" s="80"/>
    </row>
    <row r="66" spans="1:253" s="81" customFormat="1" ht="28.5" hidden="1" customHeight="1">
      <c r="A66" s="143">
        <v>33000000</v>
      </c>
      <c r="B66" s="146" t="s">
        <v>63</v>
      </c>
      <c r="C66" s="151" t="s">
        <v>162</v>
      </c>
      <c r="D66" s="151" t="s">
        <v>162</v>
      </c>
      <c r="E66" s="65"/>
      <c r="F66" s="65"/>
      <c r="G66" s="80"/>
      <c r="H66" s="80"/>
      <c r="I66" s="80"/>
      <c r="J66" s="80"/>
      <c r="K66" s="80"/>
      <c r="L66" s="80"/>
      <c r="IK66" s="80"/>
      <c r="IL66" s="80"/>
      <c r="IM66" s="80"/>
      <c r="IN66" s="80"/>
      <c r="IO66" s="80"/>
      <c r="IP66" s="80"/>
      <c r="IQ66" s="80"/>
      <c r="IR66" s="80"/>
      <c r="IS66" s="80"/>
    </row>
    <row r="67" spans="1:253" s="81" customFormat="1" ht="27" hidden="1" customHeight="1">
      <c r="A67" s="143">
        <v>33010000</v>
      </c>
      <c r="B67" s="146" t="s">
        <v>159</v>
      </c>
      <c r="C67" s="151" t="s">
        <v>162</v>
      </c>
      <c r="D67" s="151" t="s">
        <v>162</v>
      </c>
      <c r="E67" s="65"/>
      <c r="F67" s="65"/>
      <c r="G67" s="80"/>
      <c r="H67" s="80"/>
      <c r="I67" s="80"/>
      <c r="J67" s="80"/>
      <c r="K67" s="80"/>
      <c r="L67" s="80"/>
      <c r="IK67" s="80"/>
      <c r="IL67" s="80"/>
      <c r="IM67" s="80"/>
      <c r="IN67" s="80"/>
      <c r="IO67" s="80"/>
      <c r="IP67" s="80"/>
      <c r="IQ67" s="80"/>
      <c r="IR67" s="80"/>
      <c r="IS67" s="80"/>
    </row>
    <row r="68" spans="1:253" s="81" customFormat="1" ht="93.75" hidden="1" customHeight="1">
      <c r="A68" s="74">
        <v>33010100</v>
      </c>
      <c r="B68" s="77" t="s">
        <v>163</v>
      </c>
      <c r="C68" s="151" t="s">
        <v>162</v>
      </c>
      <c r="D68" s="151" t="s">
        <v>162</v>
      </c>
      <c r="E68" s="65"/>
      <c r="F68" s="65"/>
      <c r="G68" s="80"/>
      <c r="H68" s="80"/>
      <c r="I68" s="80"/>
      <c r="J68" s="80"/>
      <c r="K68" s="80"/>
      <c r="L68" s="80"/>
      <c r="IK68" s="80"/>
      <c r="IL68" s="80"/>
      <c r="IM68" s="80"/>
      <c r="IN68" s="80"/>
      <c r="IO68" s="80"/>
      <c r="IP68" s="80"/>
      <c r="IQ68" s="80"/>
      <c r="IR68" s="80"/>
      <c r="IS68" s="80"/>
    </row>
    <row r="69" spans="1:253" s="81" customFormat="1" ht="20.25" customHeight="1">
      <c r="A69" s="63">
        <v>40000000</v>
      </c>
      <c r="B69" s="64" t="s">
        <v>17</v>
      </c>
      <c r="C69" s="65">
        <f>C70</f>
        <v>39990</v>
      </c>
      <c r="D69" s="65">
        <f>D70</f>
        <v>39990</v>
      </c>
      <c r="E69" s="171" t="s">
        <v>26</v>
      </c>
      <c r="F69" s="171" t="s">
        <v>26</v>
      </c>
      <c r="G69" s="80"/>
      <c r="H69" s="80"/>
      <c r="I69" s="80"/>
      <c r="J69" s="80"/>
      <c r="K69" s="80"/>
      <c r="L69" s="80"/>
      <c r="IK69" s="80"/>
      <c r="IL69" s="80"/>
      <c r="IM69" s="80"/>
      <c r="IN69" s="80"/>
      <c r="IO69" s="80"/>
      <c r="IP69" s="80"/>
      <c r="IQ69" s="80"/>
      <c r="IR69" s="80"/>
      <c r="IS69" s="80"/>
    </row>
    <row r="70" spans="1:253" s="166" customFormat="1" ht="20.25" customHeight="1">
      <c r="A70" s="143">
        <v>41000000</v>
      </c>
      <c r="B70" s="146" t="s">
        <v>64</v>
      </c>
      <c r="C70" s="65">
        <f>C75</f>
        <v>39990</v>
      </c>
      <c r="D70" s="65">
        <f>D75</f>
        <v>39990</v>
      </c>
      <c r="E70" s="171" t="s">
        <v>26</v>
      </c>
      <c r="F70" s="171" t="s">
        <v>26</v>
      </c>
      <c r="G70" s="165"/>
      <c r="H70" s="165"/>
      <c r="I70" s="165"/>
      <c r="J70" s="165"/>
      <c r="K70" s="165"/>
      <c r="L70" s="165"/>
      <c r="IK70" s="165"/>
      <c r="IL70" s="165"/>
      <c r="IM70" s="165"/>
      <c r="IN70" s="165"/>
      <c r="IO70" s="165"/>
      <c r="IP70" s="165"/>
      <c r="IQ70" s="165"/>
      <c r="IR70" s="165"/>
      <c r="IS70" s="165"/>
    </row>
    <row r="71" spans="1:253" s="81" customFormat="1" ht="20.25" hidden="1" customHeight="1">
      <c r="A71" s="74">
        <v>41010000</v>
      </c>
      <c r="B71" s="77" t="s">
        <v>65</v>
      </c>
      <c r="C71" s="79"/>
      <c r="D71" s="79"/>
      <c r="E71" s="171"/>
      <c r="F71" s="171"/>
      <c r="G71" s="80"/>
      <c r="H71" s="80"/>
      <c r="I71" s="80"/>
      <c r="J71" s="80"/>
      <c r="K71" s="80"/>
      <c r="L71" s="80"/>
      <c r="IK71" s="80"/>
      <c r="IL71" s="80"/>
      <c r="IM71" s="80"/>
      <c r="IN71" s="80"/>
      <c r="IO71" s="80"/>
      <c r="IP71" s="80"/>
      <c r="IQ71" s="80"/>
      <c r="IR71" s="80"/>
      <c r="IS71" s="80"/>
    </row>
    <row r="72" spans="1:253" s="81" customFormat="1" ht="20.25" hidden="1" customHeight="1">
      <c r="A72" s="74" t="s">
        <v>66</v>
      </c>
      <c r="B72" s="77" t="s">
        <v>67</v>
      </c>
      <c r="C72" s="79"/>
      <c r="D72" s="79"/>
      <c r="E72" s="171"/>
      <c r="F72" s="171"/>
      <c r="G72" s="80"/>
      <c r="H72" s="80"/>
      <c r="I72" s="80"/>
      <c r="J72" s="80"/>
      <c r="K72" s="80"/>
      <c r="L72" s="80"/>
      <c r="IK72" s="80"/>
      <c r="IL72" s="80"/>
      <c r="IM72" s="80"/>
      <c r="IN72" s="80"/>
      <c r="IO72" s="80"/>
      <c r="IP72" s="80"/>
      <c r="IQ72" s="80"/>
      <c r="IR72" s="80"/>
      <c r="IS72" s="80"/>
    </row>
    <row r="73" spans="1:253" s="81" customFormat="1" ht="20.25" hidden="1" customHeight="1">
      <c r="A73" s="74">
        <v>41020000</v>
      </c>
      <c r="B73" s="77" t="s">
        <v>68</v>
      </c>
      <c r="C73" s="79"/>
      <c r="D73" s="79"/>
      <c r="E73" s="171"/>
      <c r="F73" s="171"/>
      <c r="G73" s="80"/>
      <c r="H73" s="80"/>
      <c r="I73" s="80"/>
      <c r="J73" s="80"/>
      <c r="K73" s="80"/>
      <c r="L73" s="80"/>
      <c r="IK73" s="80"/>
      <c r="IL73" s="80"/>
      <c r="IM73" s="80"/>
      <c r="IN73" s="80"/>
      <c r="IO73" s="80"/>
      <c r="IP73" s="80"/>
      <c r="IQ73" s="80"/>
      <c r="IR73" s="80"/>
      <c r="IS73" s="80"/>
    </row>
    <row r="74" spans="1:253" s="81" customFormat="1" ht="20.25" hidden="1" customHeight="1">
      <c r="A74" s="74" t="s">
        <v>67</v>
      </c>
      <c r="B74" s="77" t="s">
        <v>67</v>
      </c>
      <c r="C74" s="78"/>
      <c r="D74" s="78"/>
      <c r="E74" s="78"/>
      <c r="F74" s="78"/>
      <c r="G74" s="80"/>
      <c r="H74" s="80"/>
      <c r="I74" s="80"/>
      <c r="J74" s="80"/>
      <c r="K74" s="80"/>
      <c r="L74" s="80"/>
      <c r="IK74" s="80"/>
      <c r="IL74" s="80"/>
      <c r="IM74" s="80"/>
      <c r="IN74" s="80"/>
      <c r="IO74" s="80"/>
      <c r="IP74" s="80"/>
      <c r="IQ74" s="80"/>
      <c r="IR74" s="80"/>
      <c r="IS74" s="80"/>
    </row>
    <row r="75" spans="1:253" s="158" customFormat="1" ht="20.25" customHeight="1">
      <c r="A75" s="152">
        <v>41030000</v>
      </c>
      <c r="B75" s="153" t="s">
        <v>69</v>
      </c>
      <c r="C75" s="154">
        <f>C76</f>
        <v>39990</v>
      </c>
      <c r="D75" s="154">
        <f>D76</f>
        <v>39990</v>
      </c>
      <c r="E75" s="154" t="s">
        <v>26</v>
      </c>
      <c r="F75" s="154" t="s">
        <v>26</v>
      </c>
      <c r="G75" s="157"/>
      <c r="H75" s="157"/>
      <c r="I75" s="157"/>
      <c r="J75" s="157"/>
      <c r="K75" s="157"/>
      <c r="L75" s="157"/>
      <c r="IK75" s="157"/>
      <c r="IL75" s="157"/>
      <c r="IM75" s="157"/>
      <c r="IN75" s="157"/>
      <c r="IO75" s="157"/>
      <c r="IP75" s="157"/>
      <c r="IQ75" s="157"/>
      <c r="IR75" s="157"/>
      <c r="IS75" s="157"/>
    </row>
    <row r="76" spans="1:253" s="81" customFormat="1" ht="27.75" customHeight="1">
      <c r="A76" s="74">
        <v>41035000</v>
      </c>
      <c r="B76" s="77" t="s">
        <v>182</v>
      </c>
      <c r="C76" s="79">
        <v>39990</v>
      </c>
      <c r="D76" s="79">
        <v>39990</v>
      </c>
      <c r="E76" s="171" t="s">
        <v>26</v>
      </c>
      <c r="F76" s="171" t="s">
        <v>26</v>
      </c>
      <c r="G76" s="80"/>
      <c r="H76" s="80"/>
      <c r="I76" s="80"/>
      <c r="J76" s="80"/>
      <c r="K76" s="80"/>
      <c r="L76" s="80"/>
      <c r="IK76" s="80"/>
      <c r="IL76" s="80"/>
      <c r="IM76" s="80"/>
      <c r="IN76" s="80"/>
      <c r="IO76" s="80"/>
      <c r="IP76" s="80"/>
      <c r="IQ76" s="80"/>
      <c r="IR76" s="80"/>
      <c r="IS76" s="80"/>
    </row>
    <row r="77" spans="1:253" s="81" customFormat="1" ht="27" hidden="1" customHeight="1">
      <c r="A77" s="74">
        <v>42000000</v>
      </c>
      <c r="B77" s="77" t="s">
        <v>35</v>
      </c>
      <c r="C77" s="79"/>
      <c r="D77" s="79"/>
      <c r="E77" s="79"/>
      <c r="F77" s="79"/>
      <c r="G77" s="80"/>
      <c r="H77" s="80"/>
      <c r="I77" s="80"/>
      <c r="J77" s="80"/>
      <c r="K77" s="80"/>
      <c r="L77" s="80"/>
      <c r="IK77" s="80"/>
      <c r="IL77" s="80"/>
      <c r="IM77" s="80"/>
      <c r="IN77" s="80"/>
      <c r="IO77" s="80"/>
      <c r="IP77" s="80"/>
      <c r="IQ77" s="80"/>
      <c r="IR77" s="80"/>
      <c r="IS77" s="80"/>
    </row>
    <row r="78" spans="1:253" s="81" customFormat="1" ht="29.25" hidden="1" customHeight="1">
      <c r="A78" s="74" t="s">
        <v>67</v>
      </c>
      <c r="B78" s="77" t="s">
        <v>67</v>
      </c>
      <c r="C78" s="79"/>
      <c r="D78" s="79"/>
      <c r="E78" s="79"/>
      <c r="F78" s="79"/>
      <c r="G78" s="80"/>
      <c r="H78" s="80"/>
      <c r="I78" s="80"/>
      <c r="J78" s="80"/>
      <c r="K78" s="80"/>
      <c r="L78" s="80"/>
      <c r="IK78" s="80"/>
      <c r="IL78" s="80"/>
      <c r="IM78" s="80"/>
      <c r="IN78" s="80"/>
      <c r="IO78" s="80"/>
      <c r="IP78" s="80"/>
      <c r="IQ78" s="80"/>
      <c r="IR78" s="80"/>
      <c r="IS78" s="80"/>
    </row>
    <row r="79" spans="1:253" s="81" customFormat="1" ht="20.25" hidden="1" customHeight="1">
      <c r="A79" s="63">
        <v>50000000</v>
      </c>
      <c r="B79" s="64" t="s">
        <v>25</v>
      </c>
      <c r="C79" s="151" t="s">
        <v>162</v>
      </c>
      <c r="D79" s="151" t="s">
        <v>162</v>
      </c>
      <c r="E79" s="79"/>
      <c r="F79" s="151" t="s">
        <v>162</v>
      </c>
      <c r="G79" s="80"/>
      <c r="H79" s="80"/>
      <c r="I79" s="80"/>
      <c r="J79" s="80"/>
      <c r="K79" s="80"/>
      <c r="L79" s="80"/>
      <c r="IK79" s="80"/>
      <c r="IL79" s="80"/>
      <c r="IM79" s="80"/>
      <c r="IN79" s="80"/>
      <c r="IO79" s="80"/>
      <c r="IP79" s="80"/>
      <c r="IQ79" s="80"/>
      <c r="IR79" s="80"/>
      <c r="IS79" s="80"/>
    </row>
    <row r="80" spans="1:253" s="68" customFormat="1" ht="20.25" hidden="1" customHeight="1">
      <c r="A80" s="73">
        <v>50100000</v>
      </c>
      <c r="B80" s="149" t="s">
        <v>160</v>
      </c>
      <c r="C80" s="151" t="s">
        <v>162</v>
      </c>
      <c r="D80" s="151" t="s">
        <v>162</v>
      </c>
      <c r="E80" s="150"/>
      <c r="F80" s="151" t="s">
        <v>162</v>
      </c>
      <c r="G80" s="3"/>
      <c r="H80" s="3"/>
      <c r="I80" s="3"/>
      <c r="J80" s="3"/>
      <c r="K80" s="3"/>
      <c r="L80" s="3"/>
      <c r="IK80" s="3"/>
      <c r="IL80" s="3"/>
      <c r="IM80" s="3"/>
      <c r="IN80" s="3"/>
      <c r="IO80" s="3"/>
      <c r="IP80" s="3"/>
      <c r="IQ80" s="3"/>
      <c r="IR80" s="3"/>
      <c r="IS80" s="3"/>
    </row>
    <row r="81" spans="1:253" s="68" customFormat="1" ht="39.75" hidden="1" customHeight="1">
      <c r="A81" s="55">
        <v>50110000</v>
      </c>
      <c r="B81" s="148" t="s">
        <v>161</v>
      </c>
      <c r="C81" s="151" t="s">
        <v>162</v>
      </c>
      <c r="D81" s="151" t="s">
        <v>162</v>
      </c>
      <c r="E81" s="71"/>
      <c r="F81" s="151" t="s">
        <v>162</v>
      </c>
      <c r="G81" s="3"/>
      <c r="H81" s="3"/>
      <c r="I81" s="3"/>
      <c r="J81" s="3"/>
      <c r="K81" s="3"/>
      <c r="L81" s="3"/>
      <c r="IK81" s="3"/>
      <c r="IL81" s="3"/>
      <c r="IM81" s="3"/>
      <c r="IN81" s="3"/>
      <c r="IO81" s="3"/>
      <c r="IP81" s="3"/>
      <c r="IQ81" s="3"/>
      <c r="IR81" s="3"/>
      <c r="IS81" s="3"/>
    </row>
    <row r="82" spans="1:253" s="68" customFormat="1" ht="20.25" customHeight="1">
      <c r="A82" s="69"/>
      <c r="B82" s="72" t="s">
        <v>70</v>
      </c>
      <c r="C82" s="164">
        <v>39990</v>
      </c>
      <c r="D82" s="164">
        <f>D9+D40+D69</f>
        <v>39990</v>
      </c>
      <c r="E82" s="288" t="s">
        <v>26</v>
      </c>
      <c r="F82" s="288" t="s">
        <v>26</v>
      </c>
      <c r="G82" s="3"/>
      <c r="H82" s="3"/>
      <c r="I82" s="3"/>
      <c r="J82" s="3"/>
      <c r="K82" s="3"/>
      <c r="L82" s="3"/>
      <c r="IK82" s="3"/>
      <c r="IL82" s="3"/>
      <c r="IM82" s="3"/>
      <c r="IN82" s="3"/>
      <c r="IO82" s="3"/>
      <c r="IP82" s="3"/>
      <c r="IQ82" s="3"/>
      <c r="IR82" s="3"/>
      <c r="IS82" s="3"/>
    </row>
    <row r="84" spans="1:253" s="294" customFormat="1" ht="34.5" customHeight="1">
      <c r="A84" s="292" t="s">
        <v>166</v>
      </c>
      <c r="B84" s="293"/>
      <c r="C84" s="293"/>
      <c r="D84" s="293"/>
      <c r="E84" s="293"/>
      <c r="F84" s="293"/>
      <c r="G84" s="293"/>
      <c r="H84" s="293"/>
      <c r="I84" s="293"/>
      <c r="J84" s="293"/>
      <c r="K84" s="293"/>
      <c r="L84" s="293"/>
      <c r="IK84" s="293"/>
      <c r="IL84" s="293"/>
      <c r="IM84" s="293"/>
      <c r="IN84" s="293"/>
      <c r="IO84" s="293"/>
      <c r="IP84" s="293"/>
      <c r="IQ84" s="293"/>
      <c r="IR84" s="293"/>
      <c r="IS84" s="293"/>
    </row>
  </sheetData>
  <mergeCells count="8">
    <mergeCell ref="C3:F3"/>
    <mergeCell ref="C4:F4"/>
    <mergeCell ref="A5:F5"/>
    <mergeCell ref="A7:A8"/>
    <mergeCell ref="B7:B8"/>
    <mergeCell ref="C7:C8"/>
    <mergeCell ref="D7:D8"/>
    <mergeCell ref="E7:F7"/>
  </mergeCells>
  <printOptions horizontalCentered="1"/>
  <pageMargins left="0.98425196850393704" right="0.23622047244094491" top="0.39370078740157483" bottom="0" header="0" footer="0"/>
  <pageSetup paperSize="9" scale="75" fitToHeight="0" orientation="portrait" horizontalDpi="4294967293" verticalDpi="30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indexed="53"/>
    <pageSetUpPr fitToPage="1"/>
  </sheetPr>
  <dimension ref="A1:S52"/>
  <sheetViews>
    <sheetView view="pageBreakPreview" topLeftCell="F1" zoomScaleNormal="100" zoomScaleSheetLayoutView="100" workbookViewId="0">
      <selection activeCell="O43" sqref="O43"/>
    </sheetView>
  </sheetViews>
  <sheetFormatPr defaultColWidth="10.1640625" defaultRowHeight="12.75"/>
  <cols>
    <col min="1" max="1" width="7.6640625" style="471" hidden="1" customWidth="1"/>
    <col min="2" max="4" width="2.1640625" style="471" hidden="1" customWidth="1"/>
    <col min="5" max="5" width="8.33203125" style="471" hidden="1" customWidth="1"/>
    <col min="6" max="6" width="8.33203125" style="524" customWidth="1"/>
    <col min="7" max="7" width="45.1640625" style="524" customWidth="1"/>
    <col min="8" max="8" width="16" style="524" customWidth="1"/>
    <col min="9" max="11" width="15.5" style="524" customWidth="1"/>
    <col min="12" max="12" width="16.1640625" style="471" hidden="1" customWidth="1"/>
    <col min="13" max="16384" width="10.1640625" style="471"/>
  </cols>
  <sheetData>
    <row r="1" spans="1:17" s="524" customFormat="1">
      <c r="A1" s="471"/>
      <c r="B1" s="471"/>
      <c r="C1" s="471"/>
      <c r="D1" s="471"/>
      <c r="E1" s="472"/>
      <c r="F1" s="523"/>
      <c r="G1" s="523"/>
      <c r="H1" s="523"/>
      <c r="I1" s="711" t="s">
        <v>357</v>
      </c>
      <c r="J1" s="711"/>
      <c r="K1" s="711"/>
      <c r="L1" s="712"/>
      <c r="M1" s="524">
        <v>1</v>
      </c>
    </row>
    <row r="2" spans="1:17" hidden="1">
      <c r="E2" s="472"/>
      <c r="F2" s="472"/>
      <c r="G2" s="472"/>
      <c r="H2" s="472"/>
      <c r="I2" s="713" t="s">
        <v>350</v>
      </c>
      <c r="J2" s="713"/>
      <c r="K2" s="713"/>
      <c r="L2" s="713"/>
      <c r="M2" s="471">
        <v>0</v>
      </c>
    </row>
    <row r="3" spans="1:17" s="524" customFormat="1" ht="29.45" customHeight="1">
      <c r="A3" s="471"/>
      <c r="B3" s="471"/>
      <c r="C3" s="471"/>
      <c r="D3" s="471"/>
      <c r="E3" s="472"/>
      <c r="F3" s="523"/>
      <c r="G3" s="523"/>
      <c r="H3" s="523"/>
      <c r="I3" s="714" t="s">
        <v>443</v>
      </c>
      <c r="J3" s="711"/>
      <c r="K3" s="711"/>
      <c r="L3" s="712"/>
      <c r="M3" s="524">
        <v>1</v>
      </c>
    </row>
    <row r="4" spans="1:17" s="524" customFormat="1" ht="112.15" customHeight="1">
      <c r="A4" s="471"/>
      <c r="B4" s="471"/>
      <c r="C4" s="471"/>
      <c r="D4" s="471"/>
      <c r="E4" s="715" t="s">
        <v>358</v>
      </c>
      <c r="F4" s="716"/>
      <c r="G4" s="717"/>
      <c r="H4" s="717"/>
      <c r="I4" s="717"/>
      <c r="J4" s="717"/>
      <c r="K4" s="717"/>
      <c r="L4" s="718"/>
      <c r="M4" s="524">
        <v>1</v>
      </c>
    </row>
    <row r="5" spans="1:17" s="524" customFormat="1" ht="16.149999999999999" customHeight="1">
      <c r="A5" s="471"/>
      <c r="B5" s="471"/>
      <c r="C5" s="471"/>
      <c r="D5" s="471"/>
      <c r="E5" s="473"/>
      <c r="F5" s="740">
        <v>6523580700</v>
      </c>
      <c r="G5" s="740"/>
      <c r="H5" s="740"/>
      <c r="I5" s="740"/>
      <c r="J5" s="740"/>
      <c r="K5" s="740"/>
      <c r="L5" s="474"/>
      <c r="M5" s="524">
        <v>1</v>
      </c>
    </row>
    <row r="6" spans="1:17" s="524" customFormat="1" ht="14.45" customHeight="1">
      <c r="A6" s="471"/>
      <c r="B6" s="471"/>
      <c r="C6" s="471"/>
      <c r="D6" s="471"/>
      <c r="E6" s="473"/>
      <c r="F6" s="741" t="s">
        <v>345</v>
      </c>
      <c r="G6" s="741"/>
      <c r="H6" s="741"/>
      <c r="I6" s="741"/>
      <c r="J6" s="741"/>
      <c r="K6" s="741"/>
      <c r="L6" s="474"/>
      <c r="M6" s="524">
        <v>1</v>
      </c>
    </row>
    <row r="7" spans="1:17" s="524" customFormat="1" ht="14.45" customHeight="1" thickBot="1">
      <c r="A7" s="471"/>
      <c r="B7" s="471"/>
      <c r="C7" s="471"/>
      <c r="D7" s="471"/>
      <c r="E7" s="471"/>
      <c r="H7" s="525"/>
      <c r="I7" s="526" t="str">
        <f>[7]Р2!F6</f>
        <v>Небаланс!</v>
      </c>
      <c r="J7" s="527" t="str">
        <f>[7]Р2!K6</f>
        <v>Небаланс!</v>
      </c>
      <c r="K7" s="528" t="s">
        <v>351</v>
      </c>
      <c r="L7" s="475"/>
      <c r="M7" s="524">
        <v>1</v>
      </c>
    </row>
    <row r="8" spans="1:17" s="524" customFormat="1" ht="12.6" customHeight="1">
      <c r="A8" s="471"/>
      <c r="B8" s="471"/>
      <c r="C8" s="471"/>
      <c r="D8" s="471"/>
      <c r="E8" s="719" t="s">
        <v>0</v>
      </c>
      <c r="F8" s="722" t="s">
        <v>0</v>
      </c>
      <c r="G8" s="725" t="s">
        <v>352</v>
      </c>
      <c r="H8" s="728" t="s">
        <v>274</v>
      </c>
      <c r="I8" s="731" t="s">
        <v>37</v>
      </c>
      <c r="J8" s="734" t="s">
        <v>38</v>
      </c>
      <c r="K8" s="735"/>
      <c r="L8" s="742" t="s">
        <v>39</v>
      </c>
      <c r="M8" s="557">
        <v>1</v>
      </c>
      <c r="N8" s="557"/>
      <c r="O8" s="557"/>
      <c r="P8" s="557"/>
      <c r="Q8" s="557"/>
    </row>
    <row r="9" spans="1:17" s="524" customFormat="1">
      <c r="A9" s="471"/>
      <c r="B9" s="471"/>
      <c r="C9" s="471"/>
      <c r="D9" s="471"/>
      <c r="E9" s="720"/>
      <c r="F9" s="723"/>
      <c r="G9" s="726"/>
      <c r="H9" s="729"/>
      <c r="I9" s="732"/>
      <c r="J9" s="745" t="s">
        <v>287</v>
      </c>
      <c r="K9" s="747" t="s">
        <v>275</v>
      </c>
      <c r="L9" s="743"/>
      <c r="M9" s="557">
        <v>1</v>
      </c>
      <c r="N9" s="557"/>
      <c r="O9" s="557"/>
      <c r="P9" s="557"/>
      <c r="Q9" s="557"/>
    </row>
    <row r="10" spans="1:17" s="524" customFormat="1" ht="13.5" thickBot="1">
      <c r="A10" s="471"/>
      <c r="B10" s="471"/>
      <c r="C10" s="471"/>
      <c r="D10" s="471"/>
      <c r="E10" s="721"/>
      <c r="F10" s="724"/>
      <c r="G10" s="727"/>
      <c r="H10" s="730"/>
      <c r="I10" s="733"/>
      <c r="J10" s="746"/>
      <c r="K10" s="748"/>
      <c r="L10" s="744"/>
      <c r="M10" s="557">
        <v>1</v>
      </c>
      <c r="N10" s="557"/>
      <c r="O10" s="557"/>
      <c r="P10" s="557"/>
      <c r="Q10" s="557"/>
    </row>
    <row r="11" spans="1:17" s="524" customFormat="1" ht="13.5" thickBot="1">
      <c r="A11" s="471"/>
      <c r="B11" s="471"/>
      <c r="C11" s="471"/>
      <c r="D11" s="471"/>
      <c r="E11" s="476">
        <v>1</v>
      </c>
      <c r="F11" s="529"/>
      <c r="G11" s="530">
        <v>2</v>
      </c>
      <c r="H11" s="531">
        <v>3</v>
      </c>
      <c r="I11" s="531">
        <v>4</v>
      </c>
      <c r="J11" s="532">
        <v>5</v>
      </c>
      <c r="K11" s="530">
        <v>6</v>
      </c>
      <c r="L11" s="477">
        <v>6</v>
      </c>
      <c r="M11" s="557">
        <v>1</v>
      </c>
      <c r="N11" s="557"/>
      <c r="O11" s="557"/>
      <c r="P11" s="557"/>
      <c r="Q11" s="557"/>
    </row>
    <row r="12" spans="1:17" s="524" customFormat="1" ht="13.5" thickBot="1">
      <c r="A12" s="471"/>
      <c r="B12" s="471"/>
      <c r="C12" s="471"/>
      <c r="D12" s="471"/>
      <c r="E12" s="478">
        <v>200000</v>
      </c>
      <c r="F12" s="749" t="s">
        <v>353</v>
      </c>
      <c r="G12" s="750"/>
      <c r="H12" s="533">
        <f t="shared" ref="H12:H34" si="0">I12+J12</f>
        <v>362836</v>
      </c>
      <c r="I12" s="534">
        <f>SUM(I13,I16,I21)</f>
        <v>163466</v>
      </c>
      <c r="J12" s="535">
        <f>SUM(J13,J16,J21)</f>
        <v>199370</v>
      </c>
      <c r="K12" s="536">
        <f>SUM(K13,K16,K21)</f>
        <v>199370</v>
      </c>
      <c r="L12" s="471"/>
      <c r="M12" s="558">
        <f>IF(SUM(M13:M23)=0,0,1)</f>
        <v>1</v>
      </c>
    </row>
    <row r="13" spans="1:17" s="479" customFormat="1" hidden="1">
      <c r="E13" s="480">
        <v>203000</v>
      </c>
      <c r="F13" s="481"/>
      <c r="G13" s="482" t="str">
        <f>VLOOKUP($E13,[7]ККФБтк!$A$2:$B$79,2,FALSE)</f>
        <v>Інше внутрішнє фінансування </v>
      </c>
      <c r="H13" s="483">
        <f t="shared" si="0"/>
        <v>0</v>
      </c>
      <c r="I13" s="484">
        <f>I14-I15</f>
        <v>0</v>
      </c>
      <c r="J13" s="485">
        <f>J14-J15</f>
        <v>0</v>
      </c>
      <c r="K13" s="486">
        <f>K14-K15</f>
        <v>0</v>
      </c>
      <c r="M13" s="487">
        <f>IF(H13=0,IF(I13=0,0,1),1)</f>
        <v>0</v>
      </c>
    </row>
    <row r="14" spans="1:17" hidden="1">
      <c r="A14" s="471">
        <f>(E14*10)/10</f>
        <v>203410</v>
      </c>
      <c r="B14" s="471">
        <f>IF($A14=VLOOKUP($A14,'[7]лист дод1 ЗФ-01фонд'!$B$69:$D$86,1,TRUE),1,0)</f>
        <v>1</v>
      </c>
      <c r="C14" s="488">
        <f>IF($A14=VLOOKUP($A14,'[7]лист дод2 СФ-07фонд'!$B$67:$D$84,1,TRUE),1,0)</f>
        <v>1</v>
      </c>
      <c r="D14" s="489"/>
      <c r="E14" s="490">
        <v>203410</v>
      </c>
      <c r="F14" s="491"/>
      <c r="G14" s="492" t="str">
        <f>VLOOKUP($E14,[7]ККФБтк!$A$2:$B$79,2,FALSE)</f>
        <v>Одержано</v>
      </c>
      <c r="H14" s="493">
        <f t="shared" si="0"/>
        <v>0</v>
      </c>
      <c r="I14" s="494">
        <f>IF($A14=0,0,IF($B14=1,VLOOKUP($A14,'[7]лист дод1 ЗФ-01фонд'!$B$69:$D$86,3,FALSE),0))</f>
        <v>0</v>
      </c>
      <c r="J14" s="495">
        <f>IF($A14=0,0,IF($C14=1,VLOOKUP($A14,'[7]лист дод2 СФ-07фонд'!$B$67:$D$84,3,FALSE),0))</f>
        <v>0</v>
      </c>
      <c r="K14" s="496">
        <v>0</v>
      </c>
      <c r="M14" s="497">
        <f>IF(M13=0,0,1)</f>
        <v>0</v>
      </c>
    </row>
    <row r="15" spans="1:17" hidden="1">
      <c r="A15" s="471">
        <f>(E15*10)/10</f>
        <v>203420</v>
      </c>
      <c r="B15" s="471">
        <f>IF($A15=VLOOKUP($A15,'[7]лист дод1 ЗФ-01фонд'!$B$69:$D$86,1,TRUE),1,0)</f>
        <v>1</v>
      </c>
      <c r="C15" s="488">
        <f>IF($A15=VLOOKUP($A15,'[7]лист дод2 СФ-07фонд'!$B$67:$D$84,1,TRUE),1,0)</f>
        <v>1</v>
      </c>
      <c r="D15" s="489"/>
      <c r="E15" s="490">
        <v>203420</v>
      </c>
      <c r="F15" s="491"/>
      <c r="G15" s="492" t="str">
        <f>VLOOKUP($E15,[7]ККФБтк!$A$2:$B$79,2,FALSE)</f>
        <v>Повернено</v>
      </c>
      <c r="H15" s="493">
        <f t="shared" si="0"/>
        <v>0</v>
      </c>
      <c r="I15" s="494">
        <f>IF($A15=0,0,IF($B15=1,VLOOKUP($A15,'[7]лист дод1 ЗФ-01фонд'!$B$69:$D$86,3,FALSE),0))</f>
        <v>0</v>
      </c>
      <c r="J15" s="495">
        <f>IF($A15=0,0,IF($C15=1,VLOOKUP($A15,'[7]лист дод2 СФ-07фонд'!$B$67:$D$84,3,FALSE),0))</f>
        <v>0</v>
      </c>
      <c r="K15" s="496">
        <v>0</v>
      </c>
      <c r="M15" s="497">
        <f>IF(M13=0,0,1)</f>
        <v>0</v>
      </c>
    </row>
    <row r="16" spans="1:17" s="560" customFormat="1" ht="13.5">
      <c r="A16" s="479"/>
      <c r="B16" s="479"/>
      <c r="C16" s="479"/>
      <c r="D16" s="498" t="e">
        <f>IF($A16=VLOOKUP($A16,'[7]розпор СФ-02фонд'!$B$32:$D$37,1,TRUE),1,0)</f>
        <v>#N/A</v>
      </c>
      <c r="E16" s="499">
        <v>208000</v>
      </c>
      <c r="F16" s="537">
        <v>200000</v>
      </c>
      <c r="G16" s="538" t="s">
        <v>354</v>
      </c>
      <c r="H16" s="539">
        <f t="shared" si="0"/>
        <v>362836</v>
      </c>
      <c r="I16" s="540">
        <f>I17</f>
        <v>163466</v>
      </c>
      <c r="J16" s="541">
        <f>J18-J19+J20</f>
        <v>199370</v>
      </c>
      <c r="K16" s="542">
        <f>K18-K19+K20</f>
        <v>199370</v>
      </c>
      <c r="L16" s="479"/>
      <c r="M16" s="559">
        <v>1</v>
      </c>
    </row>
    <row r="17" spans="1:19" s="560" customFormat="1" ht="27">
      <c r="A17" s="479"/>
      <c r="B17" s="479"/>
      <c r="C17" s="479"/>
      <c r="D17" s="498"/>
      <c r="E17" s="499"/>
      <c r="F17" s="537">
        <v>208000</v>
      </c>
      <c r="G17" s="538" t="s">
        <v>355</v>
      </c>
      <c r="H17" s="539">
        <f>H16</f>
        <v>362836</v>
      </c>
      <c r="I17" s="540">
        <f>I18+I20</f>
        <v>163466</v>
      </c>
      <c r="J17" s="541">
        <f>J16</f>
        <v>199370</v>
      </c>
      <c r="K17" s="542">
        <f>K16</f>
        <v>199370</v>
      </c>
      <c r="L17" s="479"/>
      <c r="M17" s="559">
        <v>1</v>
      </c>
    </row>
    <row r="18" spans="1:19" s="524" customFormat="1">
      <c r="A18" s="471">
        <f>(E18*10)/10</f>
        <v>208100</v>
      </c>
      <c r="B18" s="471">
        <f>IF($A18=VLOOKUP($A18,'[7]лист дод1 ЗФ-01фонд'!$B$69:$D$86,1,TRUE),1,0)</f>
        <v>1</v>
      </c>
      <c r="C18" s="488">
        <f>IF($A18=VLOOKUP($A18,'[7]лист дод2 СФ-07фонд'!$B$67:$D$84,1,TRUE),1,0)</f>
        <v>1</v>
      </c>
      <c r="D18" s="498">
        <v>0</v>
      </c>
      <c r="E18" s="501">
        <v>208100</v>
      </c>
      <c r="F18" s="543">
        <v>208100</v>
      </c>
      <c r="G18" s="585" t="str">
        <f>VLOOKUP($E18,[7]ККФБтк!$A$2:$B$79,2,FALSE)</f>
        <v>На початок періоду</v>
      </c>
      <c r="H18" s="544">
        <f t="shared" si="0"/>
        <v>362836</v>
      </c>
      <c r="I18" s="545">
        <f>5300+187870+33000+52400+35220+1000+9000+39046</f>
        <v>362836</v>
      </c>
      <c r="J18" s="546">
        <f>IF($A18=0,0,(IF($C18=1,VLOOKUP($A18,'[7]лист дод2 СФ-07фонд'!$B$67:$D$84,3,FALSE),0))+(IF($D18=1,VLOOKUP($A18,'[7]розпор СФ-02фонд'!$B$32:$D$37,3,FALSE),0)))</f>
        <v>0</v>
      </c>
      <c r="K18" s="547">
        <v>0</v>
      </c>
      <c r="L18" s="471"/>
      <c r="M18" s="561">
        <v>1</v>
      </c>
    </row>
    <row r="19" spans="1:19" hidden="1">
      <c r="A19" s="471">
        <f>(E19*10)/10</f>
        <v>208200</v>
      </c>
      <c r="B19" s="471">
        <f>IF($A19=VLOOKUP($A19,'[7]лист дод1 ЗФ-01фонд'!$B$69:$D$86,1,TRUE),1,0)</f>
        <v>1</v>
      </c>
      <c r="C19" s="488">
        <f>IF($A19=VLOOKUP($A19,'[7]лист дод2 СФ-07фонд'!$B$67:$D$84,1,TRUE),1,0)</f>
        <v>1</v>
      </c>
      <c r="D19" s="498">
        <v>0</v>
      </c>
      <c r="E19" s="490">
        <v>208200</v>
      </c>
      <c r="F19" s="491"/>
      <c r="G19" s="492" t="str">
        <f>VLOOKUP($E19,[7]ККФБтк!$A$2:$B$79,2,FALSE)</f>
        <v>На кінець періоду</v>
      </c>
      <c r="H19" s="493">
        <f t="shared" si="0"/>
        <v>0</v>
      </c>
      <c r="I19" s="494">
        <f>IF($A19=0,0,IF($B19=1,VLOOKUP($A19,'[7]лист дод1 ЗФ-01фонд'!$B$69:$D$86,3,FALSE),0))</f>
        <v>0</v>
      </c>
      <c r="J19" s="495">
        <f>IF($A19=0,0,(IF($C19=1,VLOOKUP($A19,'[7]лист дод2 СФ-07фонд'!$B$67:$D$84,3,FALSE),0))+(IF($D19=1,VLOOKUP($A19,'[7]розпор СФ-02фонд'!$B$32:$D$37,3,FALSE),0)))</f>
        <v>0</v>
      </c>
      <c r="K19" s="496">
        <v>0</v>
      </c>
      <c r="M19" s="497">
        <f>IF(H19=0,IF(I19=0,0,1),1)</f>
        <v>0</v>
      </c>
    </row>
    <row r="20" spans="1:19" s="524" customFormat="1" ht="29.25" customHeight="1" thickBot="1">
      <c r="A20" s="471">
        <f>(E20*10)/10</f>
        <v>208400</v>
      </c>
      <c r="B20" s="471">
        <f>IF($A20=VLOOKUP($A20,'[7]лист дод1 ЗФ-01фонд'!$B$69:$D$86,1,TRUE),1,0)</f>
        <v>1</v>
      </c>
      <c r="C20" s="488">
        <f>IF($A20=VLOOKUP($A20,'[7]лист дод2 СФ-07фонд'!$B$67:$D$84,1,TRUE),1,0)</f>
        <v>1</v>
      </c>
      <c r="D20" s="498">
        <v>0</v>
      </c>
      <c r="E20" s="501">
        <v>208400</v>
      </c>
      <c r="F20" s="543">
        <v>208400</v>
      </c>
      <c r="G20" s="623" t="str">
        <f>VLOOKUP($E20,[7]ККФБтк!$A$2:$B$79,2,FALSE)</f>
        <v>Кошти, одержані із загального фонду бюджету до бюджету розвитку (спеціального фонду)</v>
      </c>
      <c r="H20" s="544">
        <f t="shared" si="0"/>
        <v>0</v>
      </c>
      <c r="I20" s="545">
        <f>-180370-10000-9000</f>
        <v>-199370</v>
      </c>
      <c r="J20" s="546">
        <f>-I20</f>
        <v>199370</v>
      </c>
      <c r="K20" s="547">
        <f>J20</f>
        <v>199370</v>
      </c>
      <c r="L20" s="471"/>
      <c r="M20" s="558">
        <f>IF(SUM(M21:M31)=0,0,1)</f>
        <v>1</v>
      </c>
    </row>
    <row r="21" spans="1:19" s="479" customFormat="1" ht="13.5" hidden="1" thickBot="1">
      <c r="E21" s="502"/>
      <c r="F21" s="503"/>
      <c r="G21" s="504" t="e">
        <f>VLOOKUP($E21,[7]ККФБтк!$A$2:$B$79,2,FALSE)</f>
        <v>#N/A</v>
      </c>
      <c r="H21" s="505">
        <f t="shared" si="0"/>
        <v>0</v>
      </c>
      <c r="I21" s="506">
        <f>I22-I23</f>
        <v>0</v>
      </c>
      <c r="J21" s="507">
        <f>J22-J23</f>
        <v>0</v>
      </c>
      <c r="K21" s="508">
        <f>K22-K23</f>
        <v>0</v>
      </c>
      <c r="M21" s="500">
        <f>IF(SUM(M22:M23)=0,0,1)</f>
        <v>0</v>
      </c>
    </row>
    <row r="22" spans="1:19" ht="13.5" hidden="1" thickBot="1">
      <c r="A22" s="471">
        <f>(E22*10)/10</f>
        <v>0</v>
      </c>
      <c r="B22" s="471" t="e">
        <f>IF($A22=VLOOKUP($A22,'[7]лист дод1 ЗФ-01фонд'!$B$69:$D$86,1,TRUE),1,0)</f>
        <v>#N/A</v>
      </c>
      <c r="C22" s="488" t="e">
        <f>IF($A22=VLOOKUP($A22,'[7]лист дод2 СФ-07фонд'!$B$67:$D$84,1,TRUE),1,0)</f>
        <v>#N/A</v>
      </c>
      <c r="D22" s="498">
        <v>0</v>
      </c>
      <c r="E22" s="509"/>
      <c r="F22" s="510"/>
      <c r="G22" s="492" t="e">
        <f>VLOOKUP($E22,[7]ККФБтк!$A$2:$B$79,2,FALSE)</f>
        <v>#N/A</v>
      </c>
      <c r="H22" s="493">
        <f t="shared" si="0"/>
        <v>0</v>
      </c>
      <c r="I22" s="494">
        <f>IF($A22=0,0,IF($B22=1,VLOOKUP($A22,'[7]лист дод1 ЗФ-01фонд'!$B$69:$D$86,3,FALSE),0))</f>
        <v>0</v>
      </c>
      <c r="J22" s="495">
        <f>IF($A22=0,0,IF($C22=1,VLOOKUP($A22,'[7]лист дод2 СФ-07фонд'!$B$67:$D$84,3,FALSE),0))</f>
        <v>0</v>
      </c>
      <c r="K22" s="496">
        <v>0</v>
      </c>
      <c r="M22" s="497">
        <f>IF(H22=0,IF(I22=0,0,1),1)</f>
        <v>0</v>
      </c>
    </row>
    <row r="23" spans="1:19" ht="13.5" hidden="1" thickBot="1">
      <c r="A23" s="471">
        <f>(E23*10)/10</f>
        <v>0</v>
      </c>
      <c r="B23" s="471" t="e">
        <f>IF($A23=VLOOKUP($A23,'[7]лист дод1 ЗФ-01фонд'!$B$69:$D$86,1,TRUE),1,0)</f>
        <v>#N/A</v>
      </c>
      <c r="C23" s="488" t="e">
        <f>IF($A23=VLOOKUP($A23,'[7]лист дод2 СФ-07фонд'!$B$67:$D$84,1,TRUE),1,0)</f>
        <v>#N/A</v>
      </c>
      <c r="D23" s="498">
        <v>0</v>
      </c>
      <c r="E23" s="511"/>
      <c r="F23" s="512"/>
      <c r="G23" s="513" t="e">
        <f>VLOOKUP($E23,[7]ККФБтк!$A$2:$B$79,2,FALSE)</f>
        <v>#N/A</v>
      </c>
      <c r="H23" s="514">
        <f t="shared" si="0"/>
        <v>0</v>
      </c>
      <c r="I23" s="494">
        <f>IF($A23=0,0,IF($B23=1,VLOOKUP($A23,'[7]лист дод1 ЗФ-01фонд'!$B$69:$D$86,3,FALSE),0))</f>
        <v>0</v>
      </c>
      <c r="J23" s="495">
        <f>IF($A23=0,0,IF($C23=1,VLOOKUP($A23,'[7]лист дод2 СФ-07фонд'!$B$67:$D$84,3,FALSE),0))</f>
        <v>0</v>
      </c>
      <c r="K23" s="515">
        <v>0</v>
      </c>
      <c r="M23" s="497">
        <f>IF(H23=0,IF(I23=0,0,1),1)</f>
        <v>0</v>
      </c>
    </row>
    <row r="24" spans="1:19" s="524" customFormat="1" ht="13.5" thickBot="1">
      <c r="A24" s="471"/>
      <c r="B24" s="471"/>
      <c r="C24" s="471"/>
      <c r="D24" s="471"/>
      <c r="E24" s="478">
        <v>600000</v>
      </c>
      <c r="F24" s="749" t="s">
        <v>356</v>
      </c>
      <c r="G24" s="750"/>
      <c r="H24" s="533">
        <f t="shared" si="0"/>
        <v>362836</v>
      </c>
      <c r="I24" s="534">
        <f>IF(SUM(I25,I30,I32)=I12,SUM(I25,I30,I32),"Помилка!")</f>
        <v>163466</v>
      </c>
      <c r="J24" s="535">
        <f>IF(SUM(J25,J30,J32)=J12,SUM(J25,J30,J32),"Помилка!")</f>
        <v>199370</v>
      </c>
      <c r="K24" s="536">
        <f>IF(SUM(K25,K30,K32)=K12,SUM(K25,K30,K32),"Помилка!")</f>
        <v>199370</v>
      </c>
      <c r="L24" s="471"/>
      <c r="M24" s="558">
        <f>IF(SUM(M25:M34)=0,0,1)</f>
        <v>1</v>
      </c>
    </row>
    <row r="25" spans="1:19" s="560" customFormat="1" ht="13.5">
      <c r="A25" s="479"/>
      <c r="B25" s="479"/>
      <c r="C25" s="479"/>
      <c r="D25" s="479"/>
      <c r="E25" s="516">
        <v>602000</v>
      </c>
      <c r="F25" s="548">
        <v>600000</v>
      </c>
      <c r="G25" s="549" t="s">
        <v>10</v>
      </c>
      <c r="H25" s="550">
        <f t="shared" si="0"/>
        <v>362836</v>
      </c>
      <c r="I25" s="551">
        <f>I26</f>
        <v>163466</v>
      </c>
      <c r="J25" s="552">
        <f>J27-J28+J29</f>
        <v>199370</v>
      </c>
      <c r="K25" s="553">
        <f>K27-K28+K29</f>
        <v>199370</v>
      </c>
      <c r="L25" s="479"/>
      <c r="M25" s="559">
        <v>1</v>
      </c>
    </row>
    <row r="26" spans="1:19" s="560" customFormat="1" ht="13.5">
      <c r="A26" s="479"/>
      <c r="B26" s="479"/>
      <c r="C26" s="479"/>
      <c r="D26" s="479"/>
      <c r="E26" s="516"/>
      <c r="F26" s="548">
        <v>602000</v>
      </c>
      <c r="G26" s="549" t="s">
        <v>14</v>
      </c>
      <c r="H26" s="550">
        <f>H25</f>
        <v>362836</v>
      </c>
      <c r="I26" s="551">
        <f>I27+I29</f>
        <v>163466</v>
      </c>
      <c r="J26" s="552">
        <f>J25</f>
        <v>199370</v>
      </c>
      <c r="K26" s="553">
        <f>K25</f>
        <v>199370</v>
      </c>
      <c r="L26" s="479"/>
      <c r="M26" s="559">
        <v>1</v>
      </c>
    </row>
    <row r="27" spans="1:19" s="524" customFormat="1">
      <c r="A27" s="471">
        <f>(E27*10)/10</f>
        <v>602100</v>
      </c>
      <c r="B27" s="471">
        <f>IF($A27=VLOOKUP($A27,'[7]лист дод1 ЗФ-01фонд'!$B$69:$D$86,1,TRUE),1,0)</f>
        <v>1</v>
      </c>
      <c r="C27" s="488">
        <f>IF($A27=VLOOKUP($A27,'[7]лист дод2 СФ-07фонд'!$B$67:$D$84,1,TRUE),1,0)</f>
        <v>1</v>
      </c>
      <c r="D27" s="498">
        <v>0</v>
      </c>
      <c r="E27" s="501">
        <v>602100</v>
      </c>
      <c r="F27" s="543">
        <v>602100</v>
      </c>
      <c r="G27" s="586" t="str">
        <f>VLOOKUP($E27,[7]ККФБтбз!$A$2:$B$47,2,FALSE)</f>
        <v>На початок періоду </v>
      </c>
      <c r="H27" s="544">
        <f t="shared" si="0"/>
        <v>362836</v>
      </c>
      <c r="I27" s="545">
        <f>I18</f>
        <v>362836</v>
      </c>
      <c r="J27" s="546">
        <f>IF($A27=0,0,(IF($C27=1,VLOOKUP($A27,'[7]лист дод2 СФ-07фонд'!$B$67:$D$84,3,FALSE),0))+(IF($D27=1,VLOOKUP($A27,'[7]розпор СФ-02фонд'!$B$32:$D$37,3,FALSE),0)))</f>
        <v>0</v>
      </c>
      <c r="K27" s="547">
        <v>0</v>
      </c>
      <c r="L27" s="471"/>
      <c r="M27" s="561">
        <v>1</v>
      </c>
    </row>
    <row r="28" spans="1:19" hidden="1">
      <c r="A28" s="471">
        <f>(E28*10)/10</f>
        <v>602200</v>
      </c>
      <c r="B28" s="471">
        <f>IF($A28=VLOOKUP($A28,'[7]лист дод1 ЗФ-01фонд'!$B$69:$D$86,1,TRUE),1,0)</f>
        <v>1</v>
      </c>
      <c r="C28" s="488">
        <f>IF($A28=VLOOKUP($A28,'[7]лист дод2 СФ-07фонд'!$B$67:$D$84,1,TRUE),1,0)</f>
        <v>1</v>
      </c>
      <c r="D28" s="498">
        <v>0</v>
      </c>
      <c r="E28" s="490">
        <v>602200</v>
      </c>
      <c r="F28" s="491"/>
      <c r="G28" s="492" t="str">
        <f>VLOOKUP($E28,[7]ККФБтбз!$A$2:$B$47,2,FALSE)</f>
        <v>На кінець періоду </v>
      </c>
      <c r="H28" s="493">
        <f t="shared" si="0"/>
        <v>0</v>
      </c>
      <c r="I28" s="494">
        <f>IF($A28=0,0,IF($B28=1,VLOOKUP($A28,'[7]лист дод1 ЗФ-01фонд'!$B$69:$D$86,3,FALSE),0))</f>
        <v>0</v>
      </c>
      <c r="J28" s="495">
        <f>IF($A28=0,0,(IF($C28=1,VLOOKUP($A28,'[7]лист дод2 СФ-07фонд'!$B$67:$D$84,3,FALSE),0))+(IF($D28=1,VLOOKUP($A28,'[7]розпор СФ-02фонд'!$B$32:$D$37,3,FALSE),0)))</f>
        <v>0</v>
      </c>
      <c r="K28" s="496">
        <v>0</v>
      </c>
      <c r="M28" s="497">
        <f>IF(H28=0,IF(I28=0,0,1),1)</f>
        <v>0</v>
      </c>
    </row>
    <row r="29" spans="1:19" s="524" customFormat="1" ht="30.75" customHeight="1" thickBot="1">
      <c r="A29" s="471">
        <f>(E29*10)/10</f>
        <v>602400</v>
      </c>
      <c r="B29" s="471">
        <f>IF($A29=VLOOKUP($A29,'[7]лист дод1 ЗФ-01фонд'!$B$69:$D$86,1,TRUE),1,0)</f>
        <v>1</v>
      </c>
      <c r="C29" s="488">
        <f>IF($A29=VLOOKUP($A29,'[7]лист дод2 СФ-07фонд'!$B$67:$D$84,1,TRUE),1,0)</f>
        <v>1</v>
      </c>
      <c r="D29" s="498">
        <v>0</v>
      </c>
      <c r="E29" s="501">
        <v>602400</v>
      </c>
      <c r="F29" s="543">
        <v>602400</v>
      </c>
      <c r="G29" s="623" t="str">
        <f>VLOOKUP($E29,[7]ККФБтбз!$A$2:$B$47,2,FALSE)</f>
        <v>Кошти, одержані із загального фонду бюджету до бюджету розвитку (спеціального фонду)</v>
      </c>
      <c r="H29" s="544">
        <f t="shared" si="0"/>
        <v>0</v>
      </c>
      <c r="I29" s="545">
        <f>I20</f>
        <v>-199370</v>
      </c>
      <c r="J29" s="546">
        <f>-I29</f>
        <v>199370</v>
      </c>
      <c r="K29" s="547">
        <f>J29</f>
        <v>199370</v>
      </c>
      <c r="L29" s="471"/>
      <c r="M29" s="561">
        <v>1</v>
      </c>
      <c r="R29" s="524">
        <f>88200+36220</f>
        <v>124420</v>
      </c>
      <c r="S29" s="524">
        <f>190370+9000</f>
        <v>199370</v>
      </c>
    </row>
    <row r="30" spans="1:19" s="479" customFormat="1" ht="26.25" hidden="1" thickBot="1">
      <c r="E30" s="502">
        <v>603000</v>
      </c>
      <c r="F30" s="503"/>
      <c r="G30" s="504" t="str">
        <f>VLOOKUP($E30,[7]ККФБтбз!$A$2:$B$47,2,FALSE)</f>
        <v>Фінансування за рахунок коштів єдиного казначейського рахунку </v>
      </c>
      <c r="H30" s="505">
        <f t="shared" si="0"/>
        <v>0</v>
      </c>
      <c r="I30" s="506">
        <f>SUM(I31)</f>
        <v>0</v>
      </c>
      <c r="J30" s="507">
        <f>SUM(J31)</f>
        <v>0</v>
      </c>
      <c r="K30" s="508">
        <f>SUM(K31)</f>
        <v>0</v>
      </c>
      <c r="M30" s="497">
        <f>IF(H30=0,IF(I30=0,0,1),1)</f>
        <v>0</v>
      </c>
    </row>
    <row r="31" spans="1:19" ht="26.25" hidden="1" thickBot="1">
      <c r="A31" s="471">
        <f>(E31*10)/10</f>
        <v>603000</v>
      </c>
      <c r="B31" s="471">
        <f>IF($A31=VLOOKUP($A31,'[7]лист дод1 ЗФ-01фонд'!$B$69:$D$86,1,TRUE),1,0)</f>
        <v>1</v>
      </c>
      <c r="C31" s="488">
        <f>IF($A31=VLOOKUP($A31,'[7]лист дод2 СФ-07фонд'!$B$67:$D$84,1,TRUE),1,0)</f>
        <v>1</v>
      </c>
      <c r="D31" s="489"/>
      <c r="E31" s="490">
        <v>603000</v>
      </c>
      <c r="F31" s="491"/>
      <c r="G31" s="492" t="str">
        <f>VLOOKUP($E31,[7]ККФБтбз!$A$2:$B$47,2,FALSE)</f>
        <v>Фінансування за рахунок коштів єдиного казначейського рахунку </v>
      </c>
      <c r="H31" s="493">
        <f t="shared" si="0"/>
        <v>0</v>
      </c>
      <c r="I31" s="494">
        <f>IF($A31=0,0,IF($B31=1,VLOOKUP($A31,'[7]лист дод1 ЗФ-01фонд'!$B$69:$D$86,3,FALSE),0))</f>
        <v>0</v>
      </c>
      <c r="J31" s="495">
        <f>IF($A31=0,0,IF($C31=1,VLOOKUP($A31,'[7]лист дод2 СФ-07фонд'!$B$67:$D$84,3,FALSE),0))</f>
        <v>0</v>
      </c>
      <c r="K31" s="496">
        <v>0</v>
      </c>
      <c r="M31" s="497">
        <f>IF(H31=0,IF(I31=0,0,1),1)</f>
        <v>0</v>
      </c>
    </row>
    <row r="32" spans="1:19" s="479" customFormat="1" ht="13.5" hidden="1" thickBot="1">
      <c r="E32" s="502"/>
      <c r="F32" s="503"/>
      <c r="G32" s="504" t="e">
        <f>VLOOKUP($E32,[7]ККФБтбз!$A$2:$B$47,2,FALSE)</f>
        <v>#N/A</v>
      </c>
      <c r="H32" s="505">
        <f t="shared" si="0"/>
        <v>0</v>
      </c>
      <c r="I32" s="506">
        <f>I33-I34</f>
        <v>0</v>
      </c>
      <c r="J32" s="507">
        <f>J33-J34</f>
        <v>0</v>
      </c>
      <c r="K32" s="508">
        <f>K33-K34</f>
        <v>0</v>
      </c>
      <c r="M32" s="500">
        <f>IF(SUM(M33:M34)=0,0,1)</f>
        <v>0</v>
      </c>
    </row>
    <row r="33" spans="1:13" ht="13.5" hidden="1" thickBot="1">
      <c r="A33" s="471">
        <f>(E33*10)/10</f>
        <v>0</v>
      </c>
      <c r="B33" s="471" t="e">
        <f>IF($A33=VLOOKUP($A33,'[7]лист дод1 ЗФ-01фонд'!$B$69:$D$86,1,TRUE),1,0)</f>
        <v>#N/A</v>
      </c>
      <c r="C33" s="488" t="e">
        <f>IF($A33=VLOOKUP($A33,'[7]лист дод2 СФ-07фонд'!$B$67:$D$84,1,TRUE),1,0)</f>
        <v>#N/A</v>
      </c>
      <c r="D33" s="489"/>
      <c r="E33" s="509"/>
      <c r="F33" s="510"/>
      <c r="G33" s="492" t="e">
        <f>VLOOKUP($E33,[7]ККФБтбз!$A$2:$B$47,2,FALSE)</f>
        <v>#N/A</v>
      </c>
      <c r="H33" s="493">
        <f t="shared" si="0"/>
        <v>0</v>
      </c>
      <c r="I33" s="494">
        <f>IF($A33=0,0,IF($B33=1,VLOOKUP($A33,'[7]лист дод1 ЗФ-01фонд'!$B$69:$D$86,3,FALSE),0))</f>
        <v>0</v>
      </c>
      <c r="J33" s="495">
        <f>IF($A33=0,0,IF($C33=1,VLOOKUP($A33,'[7]лист дод2 СФ-07фонд'!$B$67:$D$84,3,FALSE),0))</f>
        <v>0</v>
      </c>
      <c r="K33" s="496">
        <v>0</v>
      </c>
      <c r="M33" s="497">
        <f>IF(H33=0,IF(I33=0,0,1),1)</f>
        <v>0</v>
      </c>
    </row>
    <row r="34" spans="1:13" ht="13.5" hidden="1" thickBot="1">
      <c r="A34" s="471">
        <f>(E34*10)/10</f>
        <v>0</v>
      </c>
      <c r="B34" s="471" t="e">
        <f>IF($A34=VLOOKUP($A34,'[7]лист дод1 ЗФ-01фонд'!$B$69:$D$86,1,TRUE),1,0)</f>
        <v>#N/A</v>
      </c>
      <c r="C34" s="488" t="e">
        <f>IF($A34=VLOOKUP($A34,'[7]лист дод2 СФ-07фонд'!$B$67:$D$84,1,TRUE),1,0)</f>
        <v>#N/A</v>
      </c>
      <c r="D34" s="489"/>
      <c r="E34" s="511"/>
      <c r="F34" s="512"/>
      <c r="G34" s="492" t="e">
        <f>VLOOKUP($E34,[7]ККФБтбз!$A$2:$B$47,2,FALSE)</f>
        <v>#N/A</v>
      </c>
      <c r="H34" s="514">
        <f t="shared" si="0"/>
        <v>0</v>
      </c>
      <c r="I34" s="517">
        <f>IF($A34=0,0,IF($B34=1,VLOOKUP($A34,'[7]лист дод1 ЗФ-01фонд'!$B$69:$D$86,3,FALSE),0))</f>
        <v>0</v>
      </c>
      <c r="J34" s="518">
        <f>IF($A34=0,0,IF($C34=1,VLOOKUP($A34,'[7]лист дод2 СФ-07фонд'!$B$67:$D$84,3,FALSE),0))</f>
        <v>0</v>
      </c>
      <c r="K34" s="515">
        <v>0</v>
      </c>
      <c r="M34" s="497">
        <f>IF(H34=0,IF(I34=0,0,1),1)</f>
        <v>0</v>
      </c>
    </row>
    <row r="35" spans="1:13" s="563" customFormat="1" ht="13.5" thickBot="1">
      <c r="A35" s="471"/>
      <c r="B35" s="471"/>
      <c r="C35" s="471"/>
      <c r="D35" s="471"/>
      <c r="E35" s="751" t="s">
        <v>274</v>
      </c>
      <c r="F35" s="752"/>
      <c r="G35" s="753"/>
      <c r="H35" s="554">
        <f>I35+J35</f>
        <v>362836</v>
      </c>
      <c r="I35" s="554">
        <f>I12</f>
        <v>163466</v>
      </c>
      <c r="J35" s="555">
        <f>J24</f>
        <v>199370</v>
      </c>
      <c r="K35" s="556">
        <f>K24</f>
        <v>199370</v>
      </c>
      <c r="L35" s="519"/>
      <c r="M35" s="562">
        <f>IF(SUM(M12:M34)=0,0,1)</f>
        <v>1</v>
      </c>
    </row>
    <row r="36" spans="1:13" s="524" customFormat="1" ht="34.5" customHeight="1">
      <c r="A36" s="471"/>
      <c r="B36" s="471"/>
      <c r="C36" s="471"/>
      <c r="D36" s="471"/>
      <c r="E36" s="471"/>
      <c r="L36" s="471"/>
      <c r="M36" s="524">
        <v>1</v>
      </c>
    </row>
    <row r="37" spans="1:13" s="524" customFormat="1" ht="82.9" customHeight="1">
      <c r="A37" s="471"/>
      <c r="B37" s="471"/>
      <c r="C37" s="471"/>
      <c r="D37" s="471"/>
      <c r="E37" s="736" t="s">
        <v>444</v>
      </c>
      <c r="F37" s="737"/>
      <c r="G37" s="737"/>
      <c r="H37" s="737"/>
      <c r="I37" s="737"/>
      <c r="J37" s="738"/>
      <c r="K37" s="738"/>
      <c r="L37" s="739"/>
      <c r="M37" s="524">
        <v>1</v>
      </c>
    </row>
    <row r="38" spans="1:13" hidden="1">
      <c r="F38" s="471"/>
      <c r="G38" s="520"/>
      <c r="H38" s="520"/>
      <c r="I38" s="471"/>
      <c r="J38" s="471"/>
      <c r="K38" s="520"/>
    </row>
    <row r="39" spans="1:13" hidden="1">
      <c r="F39" s="471"/>
      <c r="G39" s="471"/>
      <c r="H39" s="471"/>
      <c r="I39" s="471"/>
      <c r="J39" s="471"/>
      <c r="K39" s="471"/>
    </row>
    <row r="40" spans="1:13" hidden="1">
      <c r="F40" s="471"/>
      <c r="G40" s="471"/>
      <c r="H40" s="471"/>
      <c r="I40" s="471"/>
      <c r="J40" s="471"/>
      <c r="K40" s="471"/>
    </row>
    <row r="41" spans="1:13" hidden="1">
      <c r="F41" s="471"/>
      <c r="G41" s="471"/>
      <c r="H41" s="471"/>
      <c r="I41" s="471"/>
      <c r="J41" s="471"/>
      <c r="K41" s="471"/>
    </row>
    <row r="42" spans="1:13" hidden="1">
      <c r="F42" s="471"/>
      <c r="G42" s="471"/>
      <c r="H42" s="471"/>
      <c r="I42" s="471"/>
      <c r="J42" s="471"/>
      <c r="K42" s="471"/>
    </row>
    <row r="43" spans="1:13" s="524" customFormat="1">
      <c r="A43" s="521"/>
      <c r="B43" s="471"/>
      <c r="C43" s="471"/>
      <c r="D43" s="471"/>
      <c r="E43" s="471"/>
      <c r="L43" s="471"/>
    </row>
    <row r="44" spans="1:13" s="524" customFormat="1">
      <c r="A44" s="471"/>
      <c r="B44" s="471"/>
      <c r="C44" s="471"/>
      <c r="D44" s="471"/>
      <c r="E44" s="471"/>
      <c r="L44" s="471"/>
    </row>
    <row r="45" spans="1:13" s="524" customFormat="1">
      <c r="A45" s="471"/>
      <c r="B45" s="471"/>
      <c r="C45" s="471"/>
      <c r="D45" s="471"/>
      <c r="E45" s="471"/>
      <c r="L45" s="471"/>
    </row>
    <row r="46" spans="1:13" s="524" customFormat="1">
      <c r="A46" s="471"/>
      <c r="B46" s="471"/>
      <c r="C46" s="471"/>
      <c r="D46" s="471"/>
      <c r="E46" s="471"/>
      <c r="L46" s="471"/>
    </row>
    <row r="47" spans="1:13" s="524" customFormat="1">
      <c r="A47" s="471"/>
      <c r="B47" s="471"/>
      <c r="C47" s="471"/>
      <c r="D47" s="471"/>
      <c r="E47" s="471"/>
      <c r="L47" s="471"/>
    </row>
    <row r="48" spans="1:13" s="524" customFormat="1">
      <c r="A48" s="471"/>
      <c r="B48" s="471"/>
      <c r="C48" s="471"/>
      <c r="D48" s="471"/>
      <c r="E48" s="471"/>
      <c r="L48" s="471"/>
    </row>
    <row r="49" spans="1:12" s="524" customFormat="1">
      <c r="A49" s="471"/>
      <c r="B49" s="471"/>
      <c r="C49" s="471"/>
      <c r="D49" s="471"/>
      <c r="E49" s="471"/>
      <c r="L49" s="471"/>
    </row>
    <row r="50" spans="1:12" s="524" customFormat="1">
      <c r="A50" s="471"/>
      <c r="B50" s="471"/>
      <c r="C50" s="471"/>
      <c r="D50" s="471"/>
      <c r="E50" s="471"/>
      <c r="L50" s="471"/>
    </row>
    <row r="52" spans="1:12" ht="22.5">
      <c r="G52" s="522"/>
      <c r="H52" s="522"/>
    </row>
  </sheetData>
  <autoFilter ref="M1:M42">
    <filterColumn colId="0">
      <filters>
        <filter val="1"/>
      </filters>
    </filterColumn>
  </autoFilter>
  <mergeCells count="20">
    <mergeCell ref="E37:I37"/>
    <mergeCell ref="J37:L37"/>
    <mergeCell ref="F5:K5"/>
    <mergeCell ref="F6:K6"/>
    <mergeCell ref="L8:L10"/>
    <mergeCell ref="J9:J10"/>
    <mergeCell ref="K9:K10"/>
    <mergeCell ref="F12:G12"/>
    <mergeCell ref="F24:G24"/>
    <mergeCell ref="E35:G35"/>
    <mergeCell ref="I1:L1"/>
    <mergeCell ref="I2:L2"/>
    <mergeCell ref="I3:L3"/>
    <mergeCell ref="E4:L4"/>
    <mergeCell ref="E8:E10"/>
    <mergeCell ref="F8:F10"/>
    <mergeCell ref="G8:G10"/>
    <mergeCell ref="H8:H10"/>
    <mergeCell ref="I8:I10"/>
    <mergeCell ref="J8:K8"/>
  </mergeCells>
  <printOptions horizontalCentered="1"/>
  <pageMargins left="0.78740157480314965" right="0.19685039370078741" top="0.39370078740157483" bottom="0.39370078740157483" header="0" footer="0"/>
  <pageSetup paperSize="9" scale="8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21"/>
  <sheetViews>
    <sheetView showGridLines="0" showZeros="0" view="pageBreakPreview" topLeftCell="B1" zoomScale="60" zoomScaleNormal="80" workbookViewId="0">
      <selection activeCell="B3" sqref="B3:Q3"/>
    </sheetView>
  </sheetViews>
  <sheetFormatPr defaultColWidth="9.1640625" defaultRowHeight="12.75"/>
  <cols>
    <col min="1" max="1" width="3.83203125" style="7" hidden="1" customWidth="1"/>
    <col min="2" max="2" width="12.33203125" style="117" customWidth="1"/>
    <col min="3" max="4" width="11.6640625" style="117" customWidth="1"/>
    <col min="5" max="5" width="51.83203125" style="7" customWidth="1"/>
    <col min="6" max="6" width="18.83203125" style="7" customWidth="1"/>
    <col min="7" max="7" width="17.5" style="7" customWidth="1"/>
    <col min="8" max="8" width="18.33203125" style="7" customWidth="1"/>
    <col min="9" max="9" width="15.33203125" style="7" customWidth="1"/>
    <col min="10" max="10" width="12.6640625" style="7" customWidth="1"/>
    <col min="11" max="11" width="15.5" style="7" customWidth="1"/>
    <col min="12" max="12" width="13.83203125" style="7" customWidth="1"/>
    <col min="13" max="16" width="12.6640625" style="7" customWidth="1"/>
    <col min="17" max="17" width="19.1640625" style="7" customWidth="1"/>
    <col min="18" max="18" width="9.1640625" style="6" customWidth="1"/>
    <col min="19" max="16384" width="9.1640625" style="6"/>
  </cols>
  <sheetData>
    <row r="1" spans="1:18" s="57" customFormat="1" ht="27" customHeight="1">
      <c r="A1" s="56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761" t="s">
        <v>319</v>
      </c>
      <c r="O1" s="762"/>
      <c r="P1" s="762"/>
      <c r="Q1" s="762"/>
    </row>
    <row r="2" spans="1:18" ht="41.25" customHeight="1">
      <c r="A2" s="2"/>
      <c r="E2" s="2"/>
      <c r="F2" s="1"/>
      <c r="G2" s="1"/>
      <c r="H2" s="1"/>
      <c r="I2" s="1"/>
      <c r="J2" s="1"/>
      <c r="K2" s="1"/>
      <c r="L2" s="1"/>
      <c r="M2" s="1"/>
      <c r="N2" s="763" t="e">
        <f>дод.2!C3</f>
        <v>#REF!</v>
      </c>
      <c r="O2" s="763"/>
      <c r="P2" s="763"/>
      <c r="Q2" s="763"/>
      <c r="R2" s="76"/>
    </row>
    <row r="3" spans="1:18" ht="51.6" customHeight="1">
      <c r="A3" s="2"/>
      <c r="B3" s="764" t="s">
        <v>332</v>
      </c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</row>
    <row r="4" spans="1:18" ht="24" customHeight="1">
      <c r="A4" s="2"/>
      <c r="B4" s="772">
        <v>6523580700</v>
      </c>
      <c r="C4" s="772"/>
      <c r="D4" s="772"/>
      <c r="E4" s="772"/>
      <c r="F4" s="772"/>
      <c r="G4" s="772"/>
      <c r="H4" s="772"/>
      <c r="I4" s="772"/>
      <c r="J4" s="772"/>
      <c r="K4" s="772"/>
      <c r="L4" s="772"/>
      <c r="M4" s="772"/>
      <c r="N4" s="772"/>
      <c r="O4" s="772"/>
      <c r="P4" s="772"/>
      <c r="Q4" s="772"/>
    </row>
    <row r="5" spans="1:18" ht="22.9" customHeight="1">
      <c r="A5" s="2"/>
      <c r="B5" s="773" t="s">
        <v>345</v>
      </c>
      <c r="C5" s="773"/>
      <c r="D5" s="773"/>
      <c r="E5" s="773"/>
      <c r="F5" s="773"/>
      <c r="G5" s="773"/>
      <c r="H5" s="773"/>
      <c r="I5" s="773"/>
      <c r="J5" s="773"/>
      <c r="K5" s="773"/>
      <c r="L5" s="773"/>
      <c r="M5" s="773"/>
      <c r="N5" s="773"/>
      <c r="O5" s="773"/>
      <c r="P5" s="773"/>
      <c r="Q5" s="773"/>
    </row>
    <row r="6" spans="1:18" ht="11.45" customHeight="1">
      <c r="B6" s="118"/>
      <c r="C6" s="119"/>
      <c r="D6" s="119"/>
      <c r="E6" s="8"/>
      <c r="F6" s="8"/>
      <c r="G6" s="8"/>
      <c r="H6" s="14"/>
      <c r="I6" s="8"/>
      <c r="J6" s="8"/>
      <c r="K6" s="9"/>
      <c r="L6" s="10"/>
      <c r="M6" s="10"/>
      <c r="N6" s="10"/>
      <c r="O6" s="10"/>
      <c r="P6" s="10"/>
      <c r="Q6" s="409" t="s">
        <v>170</v>
      </c>
    </row>
    <row r="7" spans="1:18" ht="21.75" customHeight="1">
      <c r="A7" s="11"/>
      <c r="B7" s="765" t="s">
        <v>271</v>
      </c>
      <c r="C7" s="776" t="s">
        <v>333</v>
      </c>
      <c r="D7" s="768" t="s">
        <v>334</v>
      </c>
      <c r="E7" s="759" t="s">
        <v>325</v>
      </c>
      <c r="F7" s="754" t="s">
        <v>37</v>
      </c>
      <c r="G7" s="754"/>
      <c r="H7" s="754"/>
      <c r="I7" s="754"/>
      <c r="J7" s="754"/>
      <c r="K7" s="754" t="s">
        <v>38</v>
      </c>
      <c r="L7" s="754"/>
      <c r="M7" s="754"/>
      <c r="N7" s="754"/>
      <c r="O7" s="754"/>
      <c r="P7" s="754"/>
      <c r="Q7" s="754" t="s">
        <v>39</v>
      </c>
    </row>
    <row r="8" spans="1:18" ht="16.5" customHeight="1">
      <c r="A8" s="12"/>
      <c r="B8" s="766"/>
      <c r="C8" s="777"/>
      <c r="D8" s="769"/>
      <c r="E8" s="760"/>
      <c r="F8" s="759" t="s">
        <v>274</v>
      </c>
      <c r="G8" s="771" t="s">
        <v>41</v>
      </c>
      <c r="H8" s="760" t="s">
        <v>42</v>
      </c>
      <c r="I8" s="760"/>
      <c r="J8" s="771" t="s">
        <v>43</v>
      </c>
      <c r="K8" s="759" t="s">
        <v>274</v>
      </c>
      <c r="L8" s="771" t="s">
        <v>275</v>
      </c>
      <c r="M8" s="757" t="s">
        <v>41</v>
      </c>
      <c r="N8" s="779" t="s">
        <v>43</v>
      </c>
      <c r="O8" s="780"/>
      <c r="P8" s="771" t="s">
        <v>43</v>
      </c>
      <c r="Q8" s="754"/>
    </row>
    <row r="9" spans="1:18" ht="20.25" customHeight="1">
      <c r="A9" s="13"/>
      <c r="B9" s="766"/>
      <c r="C9" s="777"/>
      <c r="D9" s="769"/>
      <c r="E9" s="760"/>
      <c r="F9" s="760"/>
      <c r="G9" s="771"/>
      <c r="H9" s="760" t="s">
        <v>44</v>
      </c>
      <c r="I9" s="760" t="s">
        <v>45</v>
      </c>
      <c r="J9" s="771"/>
      <c r="K9" s="760"/>
      <c r="L9" s="771"/>
      <c r="M9" s="758"/>
      <c r="N9" s="775" t="s">
        <v>44</v>
      </c>
      <c r="O9" s="755" t="s">
        <v>45</v>
      </c>
      <c r="P9" s="771"/>
      <c r="Q9" s="754"/>
    </row>
    <row r="10" spans="1:18" ht="45.75" customHeight="1">
      <c r="A10" s="122"/>
      <c r="B10" s="767"/>
      <c r="C10" s="778"/>
      <c r="D10" s="770"/>
      <c r="E10" s="760"/>
      <c r="F10" s="760"/>
      <c r="G10" s="771"/>
      <c r="H10" s="760"/>
      <c r="I10" s="760"/>
      <c r="J10" s="771"/>
      <c r="K10" s="760"/>
      <c r="L10" s="771"/>
      <c r="M10" s="756"/>
      <c r="N10" s="775"/>
      <c r="O10" s="756"/>
      <c r="P10" s="771"/>
      <c r="Q10" s="754"/>
    </row>
    <row r="11" spans="1:18" ht="22.15" customHeight="1">
      <c r="A11" s="122"/>
      <c r="B11" s="459" t="s">
        <v>78</v>
      </c>
      <c r="C11" s="457"/>
      <c r="D11" s="458"/>
      <c r="E11" s="406" t="s">
        <v>171</v>
      </c>
      <c r="F11" s="460">
        <f>F12</f>
        <v>4517560</v>
      </c>
      <c r="G11" s="460">
        <f>G12</f>
        <v>4517560</v>
      </c>
      <c r="H11" s="460">
        <f>H12</f>
        <v>3117220</v>
      </c>
      <c r="I11" s="460">
        <f>I12</f>
        <v>145300</v>
      </c>
      <c r="J11" s="354"/>
      <c r="K11" s="461">
        <v>1100</v>
      </c>
      <c r="L11" s="461" t="s">
        <v>26</v>
      </c>
      <c r="M11" s="461">
        <v>1100</v>
      </c>
      <c r="N11" s="461" t="s">
        <v>26</v>
      </c>
      <c r="O11" s="461">
        <v>1100</v>
      </c>
      <c r="P11" s="354"/>
      <c r="Q11" s="460">
        <f>Q12</f>
        <v>4518660</v>
      </c>
    </row>
    <row r="12" spans="1:18" s="194" customFormat="1" ht="21.6" customHeight="1">
      <c r="A12" s="195"/>
      <c r="B12" s="184" t="s">
        <v>46</v>
      </c>
      <c r="C12" s="184"/>
      <c r="D12" s="184"/>
      <c r="E12" s="185" t="s">
        <v>171</v>
      </c>
      <c r="F12" s="426">
        <f>F13+F16+F19+F22+F24+F26+F28+F29+F32</f>
        <v>4517560</v>
      </c>
      <c r="G12" s="426">
        <f>G13+G16+G19+G22+G24+G26+G28+G29+G32</f>
        <v>4517560</v>
      </c>
      <c r="H12" s="426">
        <f>H13+H26</f>
        <v>3117220</v>
      </c>
      <c r="I12" s="426">
        <f>I13+I16+I19+I26+I29</f>
        <v>145300</v>
      </c>
      <c r="J12" s="240" t="s">
        <v>26</v>
      </c>
      <c r="K12" s="240">
        <v>1100</v>
      </c>
      <c r="L12" s="240" t="s">
        <v>26</v>
      </c>
      <c r="M12" s="240">
        <v>1100</v>
      </c>
      <c r="N12" s="240" t="s">
        <v>26</v>
      </c>
      <c r="O12" s="240">
        <v>1100</v>
      </c>
      <c r="P12" s="240" t="s">
        <v>26</v>
      </c>
      <c r="Q12" s="426">
        <f>Q13+Q16+Q19+Q22+Q24+Q26+Q28+Q29+Q32</f>
        <v>4518660</v>
      </c>
    </row>
    <row r="13" spans="1:18" s="54" customFormat="1" ht="70.150000000000006" customHeight="1">
      <c r="A13" s="2"/>
      <c r="B13" s="184" t="s">
        <v>293</v>
      </c>
      <c r="C13" s="176" t="s">
        <v>335</v>
      </c>
      <c r="D13" s="176" t="s">
        <v>47</v>
      </c>
      <c r="E13" s="308" t="s">
        <v>252</v>
      </c>
      <c r="F13" s="429">
        <f t="shared" ref="F13:F19" si="0">G13</f>
        <v>3637170</v>
      </c>
      <c r="G13" s="247">
        <v>3637170</v>
      </c>
      <c r="H13" s="247">
        <v>2890020</v>
      </c>
      <c r="I13" s="247">
        <v>15400</v>
      </c>
      <c r="J13" s="247" t="s">
        <v>26</v>
      </c>
      <c r="K13" s="247" t="s">
        <v>26</v>
      </c>
      <c r="L13" s="247" t="s">
        <v>26</v>
      </c>
      <c r="M13" s="247" t="s">
        <v>26</v>
      </c>
      <c r="N13" s="247" t="s">
        <v>26</v>
      </c>
      <c r="O13" s="247" t="s">
        <v>26</v>
      </c>
      <c r="P13" s="247" t="s">
        <v>26</v>
      </c>
      <c r="Q13" s="429">
        <v>3637170</v>
      </c>
    </row>
    <row r="14" spans="1:18" s="305" customFormat="1" ht="18.75" hidden="1">
      <c r="A14" s="303"/>
      <c r="B14" s="193" t="s">
        <v>255</v>
      </c>
      <c r="C14" s="184"/>
      <c r="D14" s="184"/>
      <c r="E14" s="185" t="s">
        <v>256</v>
      </c>
      <c r="F14" s="426">
        <f t="shared" si="0"/>
        <v>27700</v>
      </c>
      <c r="G14" s="240">
        <f>G15</f>
        <v>27700</v>
      </c>
      <c r="H14" s="240" t="s">
        <v>26</v>
      </c>
      <c r="I14" s="240">
        <f>I15</f>
        <v>17700</v>
      </c>
      <c r="J14" s="240" t="s">
        <v>26</v>
      </c>
      <c r="K14" s="240" t="s">
        <v>26</v>
      </c>
      <c r="L14" s="240" t="s">
        <v>26</v>
      </c>
      <c r="M14" s="240" t="s">
        <v>26</v>
      </c>
      <c r="N14" s="240" t="s">
        <v>26</v>
      </c>
      <c r="O14" s="240" t="s">
        <v>26</v>
      </c>
      <c r="P14" s="240" t="s">
        <v>26</v>
      </c>
      <c r="Q14" s="426">
        <f t="shared" ref="Q14:Q19" si="1">F14</f>
        <v>27700</v>
      </c>
    </row>
    <row r="15" spans="1:18" s="305" customFormat="1" ht="31.5" hidden="1">
      <c r="A15" s="303"/>
      <c r="B15" s="317" t="s">
        <v>266</v>
      </c>
      <c r="C15" s="184"/>
      <c r="D15" s="184"/>
      <c r="E15" s="304" t="s">
        <v>267</v>
      </c>
      <c r="F15" s="432">
        <f t="shared" si="0"/>
        <v>27700</v>
      </c>
      <c r="G15" s="316">
        <f>G16</f>
        <v>27700</v>
      </c>
      <c r="H15" s="316" t="s">
        <v>26</v>
      </c>
      <c r="I15" s="316">
        <f>I16</f>
        <v>17700</v>
      </c>
      <c r="J15" s="316" t="s">
        <v>26</v>
      </c>
      <c r="K15" s="316" t="s">
        <v>26</v>
      </c>
      <c r="L15" s="316" t="s">
        <v>26</v>
      </c>
      <c r="M15" s="316" t="s">
        <v>26</v>
      </c>
      <c r="N15" s="316" t="s">
        <v>26</v>
      </c>
      <c r="O15" s="316" t="s">
        <v>26</v>
      </c>
      <c r="P15" s="316" t="s">
        <v>26</v>
      </c>
      <c r="Q15" s="432">
        <f t="shared" si="1"/>
        <v>27700</v>
      </c>
    </row>
    <row r="16" spans="1:18" s="54" customFormat="1" ht="37.5">
      <c r="A16" s="2"/>
      <c r="B16" s="184" t="s">
        <v>294</v>
      </c>
      <c r="C16" s="176" t="s">
        <v>336</v>
      </c>
      <c r="D16" s="176" t="s">
        <v>254</v>
      </c>
      <c r="E16" s="308" t="s">
        <v>253</v>
      </c>
      <c r="F16" s="429">
        <f t="shared" si="0"/>
        <v>27700</v>
      </c>
      <c r="G16" s="247">
        <v>27700</v>
      </c>
      <c r="H16" s="240" t="s">
        <v>26</v>
      </c>
      <c r="I16" s="247">
        <v>17700</v>
      </c>
      <c r="J16" s="240" t="s">
        <v>26</v>
      </c>
      <c r="K16" s="240" t="s">
        <v>26</v>
      </c>
      <c r="L16" s="240" t="s">
        <v>26</v>
      </c>
      <c r="M16" s="240" t="s">
        <v>26</v>
      </c>
      <c r="N16" s="240" t="s">
        <v>26</v>
      </c>
      <c r="O16" s="240" t="s">
        <v>26</v>
      </c>
      <c r="P16" s="240" t="s">
        <v>26</v>
      </c>
      <c r="Q16" s="429">
        <f t="shared" si="1"/>
        <v>27700</v>
      </c>
    </row>
    <row r="17" spans="1:17" s="54" customFormat="1" ht="18.75" hidden="1">
      <c r="A17" s="2"/>
      <c r="B17" s="184" t="s">
        <v>235</v>
      </c>
      <c r="C17" s="184"/>
      <c r="D17" s="184"/>
      <c r="E17" s="312" t="s">
        <v>257</v>
      </c>
      <c r="F17" s="426">
        <f t="shared" si="0"/>
        <v>30847</v>
      </c>
      <c r="G17" s="240">
        <f>G18</f>
        <v>30847</v>
      </c>
      <c r="H17" s="240" t="s">
        <v>26</v>
      </c>
      <c r="I17" s="240" t="s">
        <v>26</v>
      </c>
      <c r="J17" s="240" t="s">
        <v>26</v>
      </c>
      <c r="K17" s="240" t="s">
        <v>26</v>
      </c>
      <c r="L17" s="240" t="s">
        <v>26</v>
      </c>
      <c r="M17" s="240" t="s">
        <v>26</v>
      </c>
      <c r="N17" s="240" t="s">
        <v>26</v>
      </c>
      <c r="O17" s="240" t="s">
        <v>26</v>
      </c>
      <c r="P17" s="240" t="s">
        <v>26</v>
      </c>
      <c r="Q17" s="426">
        <f t="shared" si="1"/>
        <v>30847</v>
      </c>
    </row>
    <row r="18" spans="1:17" s="294" customFormat="1" ht="31.5" hidden="1">
      <c r="A18" s="293"/>
      <c r="B18" s="325" t="s">
        <v>268</v>
      </c>
      <c r="C18" s="325"/>
      <c r="D18" s="325"/>
      <c r="E18" s="326" t="s">
        <v>269</v>
      </c>
      <c r="F18" s="432">
        <f t="shared" si="0"/>
        <v>30847</v>
      </c>
      <c r="G18" s="316">
        <f>G19</f>
        <v>30847</v>
      </c>
      <c r="H18" s="240" t="s">
        <v>26</v>
      </c>
      <c r="I18" s="240">
        <f>I19</f>
        <v>5700</v>
      </c>
      <c r="J18" s="240" t="s">
        <v>26</v>
      </c>
      <c r="K18" s="240" t="s">
        <v>26</v>
      </c>
      <c r="L18" s="240" t="s">
        <v>26</v>
      </c>
      <c r="M18" s="240" t="s">
        <v>26</v>
      </c>
      <c r="N18" s="240" t="s">
        <v>26</v>
      </c>
      <c r="O18" s="240" t="s">
        <v>26</v>
      </c>
      <c r="P18" s="240" t="s">
        <v>26</v>
      </c>
      <c r="Q18" s="432">
        <f t="shared" si="1"/>
        <v>30847</v>
      </c>
    </row>
    <row r="19" spans="1:17" s="54" customFormat="1" ht="37.5">
      <c r="A19" s="2"/>
      <c r="B19" s="184" t="s">
        <v>301</v>
      </c>
      <c r="C19" s="176" t="s">
        <v>337</v>
      </c>
      <c r="D19" s="176" t="s">
        <v>259</v>
      </c>
      <c r="E19" s="308" t="s">
        <v>258</v>
      </c>
      <c r="F19" s="429">
        <f t="shared" si="0"/>
        <v>30847</v>
      </c>
      <c r="G19" s="247">
        <v>30847</v>
      </c>
      <c r="H19" s="247" t="s">
        <v>26</v>
      </c>
      <c r="I19" s="247">
        <v>5700</v>
      </c>
      <c r="J19" s="247" t="s">
        <v>26</v>
      </c>
      <c r="K19" s="247" t="s">
        <v>26</v>
      </c>
      <c r="L19" s="247" t="s">
        <v>26</v>
      </c>
      <c r="M19" s="247" t="s">
        <v>26</v>
      </c>
      <c r="N19" s="247" t="s">
        <v>26</v>
      </c>
      <c r="O19" s="247" t="s">
        <v>26</v>
      </c>
      <c r="P19" s="247" t="s">
        <v>26</v>
      </c>
      <c r="Q19" s="429">
        <f t="shared" si="1"/>
        <v>30847</v>
      </c>
    </row>
    <row r="20" spans="1:17" s="54" customFormat="1" ht="75.75" hidden="1" customHeight="1">
      <c r="A20" s="2"/>
      <c r="B20" s="184"/>
      <c r="C20" s="176"/>
      <c r="D20" s="176"/>
      <c r="E20" s="110"/>
      <c r="F20" s="247"/>
      <c r="G20" s="247"/>
      <c r="H20" s="240" t="s">
        <v>26</v>
      </c>
      <c r="I20" s="240" t="s">
        <v>26</v>
      </c>
      <c r="J20" s="240" t="s">
        <v>26</v>
      </c>
      <c r="K20" s="240" t="s">
        <v>26</v>
      </c>
      <c r="L20" s="240" t="s">
        <v>26</v>
      </c>
      <c r="M20" s="240" t="s">
        <v>26</v>
      </c>
      <c r="N20" s="240" t="s">
        <v>26</v>
      </c>
      <c r="O20" s="240" t="s">
        <v>26</v>
      </c>
      <c r="P20" s="240" t="s">
        <v>26</v>
      </c>
      <c r="Q20" s="247"/>
    </row>
    <row r="21" spans="1:17" s="305" customFormat="1" ht="48" hidden="1" customHeight="1">
      <c r="A21" s="303"/>
      <c r="B21" s="424" t="s">
        <v>236</v>
      </c>
      <c r="C21" s="424"/>
      <c r="D21" s="424"/>
      <c r="E21" s="425" t="s">
        <v>196</v>
      </c>
      <c r="F21" s="426">
        <f t="shared" ref="F21:F32" si="2">G21</f>
        <v>35000</v>
      </c>
      <c r="G21" s="426">
        <f>G22+G23</f>
        <v>35000</v>
      </c>
      <c r="H21" s="426" t="s">
        <v>26</v>
      </c>
      <c r="I21" s="426" t="s">
        <v>26</v>
      </c>
      <c r="J21" s="426" t="s">
        <v>26</v>
      </c>
      <c r="K21" s="426" t="s">
        <v>26</v>
      </c>
      <c r="L21" s="426" t="s">
        <v>26</v>
      </c>
      <c r="M21" s="426" t="s">
        <v>26</v>
      </c>
      <c r="N21" s="426" t="s">
        <v>26</v>
      </c>
      <c r="O21" s="426" t="s">
        <v>26</v>
      </c>
      <c r="P21" s="426" t="s">
        <v>26</v>
      </c>
      <c r="Q21" s="426">
        <f>F21</f>
        <v>35000</v>
      </c>
    </row>
    <row r="22" spans="1:17" s="54" customFormat="1" ht="64.900000000000006" customHeight="1">
      <c r="A22" s="2"/>
      <c r="B22" s="424" t="s">
        <v>316</v>
      </c>
      <c r="C22" s="427" t="s">
        <v>338</v>
      </c>
      <c r="D22" s="427" t="s">
        <v>237</v>
      </c>
      <c r="E22" s="428" t="s">
        <v>238</v>
      </c>
      <c r="F22" s="429">
        <f t="shared" si="2"/>
        <v>20000</v>
      </c>
      <c r="G22" s="429">
        <v>20000</v>
      </c>
      <c r="H22" s="426" t="s">
        <v>26</v>
      </c>
      <c r="I22" s="426" t="s">
        <v>26</v>
      </c>
      <c r="J22" s="426" t="s">
        <v>26</v>
      </c>
      <c r="K22" s="426" t="s">
        <v>26</v>
      </c>
      <c r="L22" s="426" t="s">
        <v>26</v>
      </c>
      <c r="M22" s="426" t="s">
        <v>26</v>
      </c>
      <c r="N22" s="426" t="s">
        <v>26</v>
      </c>
      <c r="O22" s="426" t="s">
        <v>26</v>
      </c>
      <c r="P22" s="426" t="s">
        <v>26</v>
      </c>
      <c r="Q22" s="429">
        <f>F22</f>
        <v>20000</v>
      </c>
    </row>
    <row r="23" spans="1:17" s="294" customFormat="1" ht="48" hidden="1" customHeight="1">
      <c r="A23" s="293"/>
      <c r="B23" s="430"/>
      <c r="C23" s="430" t="s">
        <v>300</v>
      </c>
      <c r="D23" s="430"/>
      <c r="E23" s="431" t="s">
        <v>290</v>
      </c>
      <c r="F23" s="432">
        <f t="shared" si="2"/>
        <v>15000</v>
      </c>
      <c r="G23" s="432">
        <f>G24</f>
        <v>15000</v>
      </c>
      <c r="H23" s="432" t="s">
        <v>26</v>
      </c>
      <c r="I23" s="432" t="s">
        <v>26</v>
      </c>
      <c r="J23" s="432" t="s">
        <v>26</v>
      </c>
      <c r="K23" s="432" t="s">
        <v>26</v>
      </c>
      <c r="L23" s="432" t="s">
        <v>26</v>
      </c>
      <c r="M23" s="432" t="s">
        <v>26</v>
      </c>
      <c r="N23" s="432" t="s">
        <v>26</v>
      </c>
      <c r="O23" s="432" t="s">
        <v>26</v>
      </c>
      <c r="P23" s="432" t="s">
        <v>26</v>
      </c>
      <c r="Q23" s="432">
        <f>F23</f>
        <v>15000</v>
      </c>
    </row>
    <row r="24" spans="1:17" s="54" customFormat="1" ht="48" customHeight="1">
      <c r="A24" s="2"/>
      <c r="B24" s="424" t="s">
        <v>299</v>
      </c>
      <c r="C24" s="427" t="s">
        <v>339</v>
      </c>
      <c r="D24" s="427" t="s">
        <v>291</v>
      </c>
      <c r="E24" s="433" t="s">
        <v>292</v>
      </c>
      <c r="F24" s="429">
        <f t="shared" si="2"/>
        <v>15000</v>
      </c>
      <c r="G24" s="429">
        <v>15000</v>
      </c>
      <c r="H24" s="426" t="s">
        <v>26</v>
      </c>
      <c r="I24" s="426" t="s">
        <v>26</v>
      </c>
      <c r="J24" s="426" t="s">
        <v>26</v>
      </c>
      <c r="K24" s="426" t="s">
        <v>26</v>
      </c>
      <c r="L24" s="426" t="s">
        <v>26</v>
      </c>
      <c r="M24" s="426" t="s">
        <v>26</v>
      </c>
      <c r="N24" s="426" t="s">
        <v>26</v>
      </c>
      <c r="O24" s="426" t="s">
        <v>26</v>
      </c>
      <c r="P24" s="426" t="s">
        <v>26</v>
      </c>
      <c r="Q24" s="429">
        <f>F24</f>
        <v>15000</v>
      </c>
    </row>
    <row r="25" spans="1:17" s="54" customFormat="1" ht="18.75" hidden="1" customHeight="1">
      <c r="A25" s="2"/>
      <c r="B25" s="184">
        <v>4000</v>
      </c>
      <c r="C25" s="176"/>
      <c r="D25" s="176"/>
      <c r="E25" s="313" t="s">
        <v>192</v>
      </c>
      <c r="F25" s="426">
        <f t="shared" si="2"/>
        <v>337040</v>
      </c>
      <c r="G25" s="240">
        <f>G26</f>
        <v>337040</v>
      </c>
      <c r="H25" s="240">
        <f>H26</f>
        <v>227200</v>
      </c>
      <c r="I25" s="240">
        <f>I26</f>
        <v>31500</v>
      </c>
      <c r="J25" s="240" t="s">
        <v>26</v>
      </c>
      <c r="K25" s="240">
        <v>1100</v>
      </c>
      <c r="L25" s="240" t="s">
        <v>26</v>
      </c>
      <c r="M25" s="240">
        <v>1100</v>
      </c>
      <c r="N25" s="240" t="s">
        <v>26</v>
      </c>
      <c r="O25" s="240">
        <v>1100</v>
      </c>
      <c r="P25" s="240" t="s">
        <v>26</v>
      </c>
      <c r="Q25" s="240">
        <v>338140</v>
      </c>
    </row>
    <row r="26" spans="1:17" s="54" customFormat="1" ht="34.9" customHeight="1">
      <c r="A26" s="2"/>
      <c r="B26" s="184" t="s">
        <v>298</v>
      </c>
      <c r="C26" s="176" t="s">
        <v>340</v>
      </c>
      <c r="D26" s="176" t="s">
        <v>193</v>
      </c>
      <c r="E26" s="308" t="s">
        <v>260</v>
      </c>
      <c r="F26" s="429">
        <f t="shared" si="2"/>
        <v>337040</v>
      </c>
      <c r="G26" s="247">
        <v>337040</v>
      </c>
      <c r="H26" s="247">
        <v>227200</v>
      </c>
      <c r="I26" s="247">
        <v>31500</v>
      </c>
      <c r="J26" s="247" t="s">
        <v>26</v>
      </c>
      <c r="K26" s="247">
        <v>1100</v>
      </c>
      <c r="L26" s="247" t="s">
        <v>26</v>
      </c>
      <c r="M26" s="247">
        <v>1100</v>
      </c>
      <c r="N26" s="247" t="s">
        <v>26</v>
      </c>
      <c r="O26" s="247">
        <v>1100</v>
      </c>
      <c r="P26" s="247" t="s">
        <v>26</v>
      </c>
      <c r="Q26" s="247">
        <f>F25+K25</f>
        <v>338140</v>
      </c>
    </row>
    <row r="27" spans="1:17" s="54" customFormat="1" ht="19.5" hidden="1" customHeight="1">
      <c r="A27" s="2"/>
      <c r="B27" s="184" t="s">
        <v>239</v>
      </c>
      <c r="C27" s="184"/>
      <c r="D27" s="184"/>
      <c r="E27" s="186" t="s">
        <v>186</v>
      </c>
      <c r="F27" s="426">
        <f t="shared" si="2"/>
        <v>95000</v>
      </c>
      <c r="G27" s="240">
        <f>G28+G29</f>
        <v>95000</v>
      </c>
      <c r="H27" s="240" t="s">
        <v>26</v>
      </c>
      <c r="I27" s="240">
        <v>75000</v>
      </c>
      <c r="J27" s="240" t="s">
        <v>26</v>
      </c>
      <c r="K27" s="240" t="s">
        <v>26</v>
      </c>
      <c r="L27" s="240" t="s">
        <v>26</v>
      </c>
      <c r="M27" s="240" t="s">
        <v>26</v>
      </c>
      <c r="N27" s="240" t="s">
        <v>26</v>
      </c>
      <c r="O27" s="240" t="s">
        <v>26</v>
      </c>
      <c r="P27" s="240" t="s">
        <v>26</v>
      </c>
      <c r="Q27" s="426">
        <f t="shared" ref="Q27:Q32" si="3">F27</f>
        <v>95000</v>
      </c>
    </row>
    <row r="28" spans="1:17" s="54" customFormat="1" ht="39" customHeight="1">
      <c r="A28" s="2"/>
      <c r="B28" s="184" t="s">
        <v>297</v>
      </c>
      <c r="C28" s="176" t="s">
        <v>341</v>
      </c>
      <c r="D28" s="176" t="s">
        <v>188</v>
      </c>
      <c r="E28" s="314" t="s">
        <v>261</v>
      </c>
      <c r="F28" s="429">
        <f t="shared" si="2"/>
        <v>15000</v>
      </c>
      <c r="G28" s="247">
        <v>15000</v>
      </c>
      <c r="H28" s="240" t="s">
        <v>26</v>
      </c>
      <c r="I28" s="240" t="s">
        <v>26</v>
      </c>
      <c r="J28" s="240" t="s">
        <v>26</v>
      </c>
      <c r="K28" s="240" t="s">
        <v>26</v>
      </c>
      <c r="L28" s="240" t="s">
        <v>26</v>
      </c>
      <c r="M28" s="240" t="s">
        <v>26</v>
      </c>
      <c r="N28" s="240" t="s">
        <v>26</v>
      </c>
      <c r="O28" s="240" t="s">
        <v>26</v>
      </c>
      <c r="P28" s="240" t="s">
        <v>26</v>
      </c>
      <c r="Q28" s="429">
        <f t="shared" si="3"/>
        <v>15000</v>
      </c>
    </row>
    <row r="29" spans="1:17" s="54" customFormat="1" ht="19.5" customHeight="1">
      <c r="A29" s="2"/>
      <c r="B29" s="184" t="s">
        <v>295</v>
      </c>
      <c r="C29" s="176" t="s">
        <v>342</v>
      </c>
      <c r="D29" s="176" t="s">
        <v>188</v>
      </c>
      <c r="E29" s="308" t="s">
        <v>262</v>
      </c>
      <c r="F29" s="247">
        <f t="shared" si="2"/>
        <v>80000</v>
      </c>
      <c r="G29" s="247">
        <v>80000</v>
      </c>
      <c r="H29" s="247" t="s">
        <v>26</v>
      </c>
      <c r="I29" s="247">
        <v>75000</v>
      </c>
      <c r="J29" s="247" t="s">
        <v>26</v>
      </c>
      <c r="K29" s="247" t="s">
        <v>26</v>
      </c>
      <c r="L29" s="247" t="s">
        <v>26</v>
      </c>
      <c r="M29" s="247" t="s">
        <v>26</v>
      </c>
      <c r="N29" s="247" t="s">
        <v>26</v>
      </c>
      <c r="O29" s="247" t="s">
        <v>26</v>
      </c>
      <c r="P29" s="247" t="s">
        <v>26</v>
      </c>
      <c r="Q29" s="247">
        <f t="shared" si="3"/>
        <v>80000</v>
      </c>
    </row>
    <row r="30" spans="1:17" s="54" customFormat="1" ht="18.75" hidden="1">
      <c r="A30" s="2"/>
      <c r="B30" s="424">
        <v>9000</v>
      </c>
      <c r="C30" s="427"/>
      <c r="D30" s="427"/>
      <c r="E30" s="434" t="s">
        <v>263</v>
      </c>
      <c r="F30" s="426">
        <f t="shared" si="2"/>
        <v>354803</v>
      </c>
      <c r="G30" s="426">
        <f>G31</f>
        <v>354803</v>
      </c>
      <c r="H30" s="426" t="s">
        <v>26</v>
      </c>
      <c r="I30" s="426" t="s">
        <v>26</v>
      </c>
      <c r="J30" s="426" t="s">
        <v>26</v>
      </c>
      <c r="K30" s="426" t="s">
        <v>26</v>
      </c>
      <c r="L30" s="426" t="s">
        <v>26</v>
      </c>
      <c r="M30" s="426" t="s">
        <v>26</v>
      </c>
      <c r="N30" s="426" t="s">
        <v>26</v>
      </c>
      <c r="O30" s="426" t="s">
        <v>26</v>
      </c>
      <c r="P30" s="426" t="s">
        <v>26</v>
      </c>
      <c r="Q30" s="426">
        <f t="shared" si="3"/>
        <v>354803</v>
      </c>
    </row>
    <row r="31" spans="1:17" s="305" customFormat="1" ht="51.6" hidden="1" customHeight="1">
      <c r="A31" s="303"/>
      <c r="B31" s="430">
        <v>9700</v>
      </c>
      <c r="C31" s="424"/>
      <c r="D31" s="424"/>
      <c r="E31" s="431" t="s">
        <v>264</v>
      </c>
      <c r="F31" s="432">
        <f t="shared" si="2"/>
        <v>354803</v>
      </c>
      <c r="G31" s="432">
        <f>G32</f>
        <v>354803</v>
      </c>
      <c r="H31" s="432" t="s">
        <v>26</v>
      </c>
      <c r="I31" s="432" t="s">
        <v>26</v>
      </c>
      <c r="J31" s="432" t="s">
        <v>26</v>
      </c>
      <c r="K31" s="432" t="s">
        <v>26</v>
      </c>
      <c r="L31" s="432" t="s">
        <v>26</v>
      </c>
      <c r="M31" s="432" t="s">
        <v>26</v>
      </c>
      <c r="N31" s="432" t="s">
        <v>26</v>
      </c>
      <c r="O31" s="432" t="s">
        <v>26</v>
      </c>
      <c r="P31" s="432" t="s">
        <v>26</v>
      </c>
      <c r="Q31" s="432">
        <f t="shared" si="3"/>
        <v>354803</v>
      </c>
    </row>
    <row r="32" spans="1:17" s="54" customFormat="1" ht="18.75" customHeight="1">
      <c r="A32" s="2"/>
      <c r="B32" s="424" t="s">
        <v>296</v>
      </c>
      <c r="C32" s="427" t="s">
        <v>343</v>
      </c>
      <c r="D32" s="427" t="s">
        <v>187</v>
      </c>
      <c r="E32" s="435" t="s">
        <v>265</v>
      </c>
      <c r="F32" s="429">
        <f t="shared" si="2"/>
        <v>354803</v>
      </c>
      <c r="G32" s="429">
        <v>354803</v>
      </c>
      <c r="H32" s="426" t="s">
        <v>26</v>
      </c>
      <c r="I32" s="426" t="s">
        <v>26</v>
      </c>
      <c r="J32" s="426" t="s">
        <v>26</v>
      </c>
      <c r="K32" s="426" t="s">
        <v>26</v>
      </c>
      <c r="L32" s="426" t="s">
        <v>26</v>
      </c>
      <c r="M32" s="426" t="s">
        <v>26</v>
      </c>
      <c r="N32" s="426" t="s">
        <v>26</v>
      </c>
      <c r="O32" s="426" t="s">
        <v>26</v>
      </c>
      <c r="P32" s="426" t="s">
        <v>26</v>
      </c>
      <c r="Q32" s="429">
        <f t="shared" si="3"/>
        <v>354803</v>
      </c>
    </row>
    <row r="33" spans="1:17" s="54" customFormat="1" ht="19.149999999999999" hidden="1" customHeight="1">
      <c r="A33" s="2"/>
      <c r="B33" s="184"/>
      <c r="C33" s="176"/>
      <c r="D33" s="176"/>
      <c r="E33" s="306" t="s">
        <v>217</v>
      </c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</row>
    <row r="34" spans="1:17" s="54" customFormat="1" ht="37.5" hidden="1">
      <c r="A34" s="2"/>
      <c r="B34" s="191" t="s">
        <v>91</v>
      </c>
      <c r="C34" s="175"/>
      <c r="D34" s="176"/>
      <c r="E34" s="179" t="s">
        <v>88</v>
      </c>
      <c r="F34" s="187"/>
      <c r="G34" s="187"/>
      <c r="H34" s="187"/>
      <c r="I34" s="187"/>
      <c r="J34" s="188"/>
      <c r="K34" s="187"/>
      <c r="L34" s="187"/>
      <c r="M34" s="187"/>
      <c r="N34" s="187"/>
      <c r="O34" s="187"/>
      <c r="P34" s="187"/>
      <c r="Q34" s="187"/>
    </row>
    <row r="35" spans="1:17" s="54" customFormat="1" ht="37.5" hidden="1">
      <c r="A35" s="2"/>
      <c r="B35" s="191" t="s">
        <v>92</v>
      </c>
      <c r="C35" s="175"/>
      <c r="D35" s="176"/>
      <c r="E35" s="179" t="s">
        <v>89</v>
      </c>
      <c r="F35" s="187"/>
      <c r="G35" s="187"/>
      <c r="H35" s="187"/>
      <c r="I35" s="187"/>
      <c r="J35" s="188"/>
      <c r="K35" s="187"/>
      <c r="L35" s="187"/>
      <c r="M35" s="187"/>
      <c r="N35" s="187"/>
      <c r="O35" s="187"/>
      <c r="P35" s="187"/>
      <c r="Q35" s="187"/>
    </row>
    <row r="36" spans="1:17" s="54" customFormat="1" ht="18.75" hidden="1">
      <c r="A36" s="2"/>
      <c r="B36" s="191">
        <v>110000</v>
      </c>
      <c r="C36" s="175"/>
      <c r="D36" s="176"/>
      <c r="E36" s="185" t="s">
        <v>192</v>
      </c>
      <c r="F36" s="190"/>
      <c r="G36" s="190"/>
      <c r="H36" s="190"/>
      <c r="I36" s="190"/>
      <c r="J36" s="190"/>
      <c r="K36" s="188"/>
      <c r="L36" s="190"/>
      <c r="M36" s="190"/>
      <c r="N36" s="190"/>
      <c r="O36" s="188"/>
      <c r="P36" s="188"/>
      <c r="Q36" s="190"/>
    </row>
    <row r="37" spans="1:17" s="54" customFormat="1" ht="18.75" hidden="1">
      <c r="A37" s="2"/>
      <c r="B37" s="177"/>
      <c r="C37" s="175"/>
      <c r="D37" s="176"/>
      <c r="E37" s="178"/>
      <c r="F37" s="190"/>
      <c r="G37" s="190"/>
      <c r="H37" s="190"/>
      <c r="I37" s="190"/>
      <c r="J37" s="190"/>
      <c r="K37" s="189"/>
      <c r="L37" s="190"/>
      <c r="M37" s="190"/>
      <c r="N37" s="190"/>
      <c r="O37" s="189"/>
      <c r="P37" s="189"/>
      <c r="Q37" s="190"/>
    </row>
    <row r="38" spans="1:17" s="54" customFormat="1" ht="56.25">
      <c r="A38" s="2"/>
      <c r="B38" s="463" t="s">
        <v>348</v>
      </c>
      <c r="C38" s="464">
        <v>7370</v>
      </c>
      <c r="D38" s="465" t="s">
        <v>110</v>
      </c>
      <c r="E38" s="127" t="s">
        <v>349</v>
      </c>
      <c r="F38" s="466">
        <v>3300</v>
      </c>
      <c r="G38" s="466">
        <v>3300</v>
      </c>
      <c r="H38" s="426" t="s">
        <v>26</v>
      </c>
      <c r="I38" s="426" t="s">
        <v>26</v>
      </c>
      <c r="J38" s="426" t="s">
        <v>26</v>
      </c>
      <c r="K38" s="426" t="s">
        <v>26</v>
      </c>
      <c r="L38" s="426" t="s">
        <v>26</v>
      </c>
      <c r="M38" s="426" t="s">
        <v>26</v>
      </c>
      <c r="N38" s="426" t="s">
        <v>26</v>
      </c>
      <c r="O38" s="426" t="s">
        <v>26</v>
      </c>
      <c r="P38" s="426" t="s">
        <v>26</v>
      </c>
      <c r="Q38" s="466">
        <v>3300</v>
      </c>
    </row>
    <row r="39" spans="1:17" s="54" customFormat="1" ht="33.75" customHeight="1">
      <c r="A39" s="2"/>
      <c r="B39" s="175"/>
      <c r="C39" s="175"/>
      <c r="D39" s="176"/>
      <c r="E39" s="468" t="s">
        <v>83</v>
      </c>
      <c r="F39" s="467">
        <v>3300</v>
      </c>
      <c r="G39" s="467">
        <v>3300</v>
      </c>
      <c r="H39" s="426" t="s">
        <v>26</v>
      </c>
      <c r="I39" s="426" t="s">
        <v>26</v>
      </c>
      <c r="J39" s="426" t="s">
        <v>26</v>
      </c>
      <c r="K39" s="426" t="s">
        <v>26</v>
      </c>
      <c r="L39" s="426" t="s">
        <v>26</v>
      </c>
      <c r="M39" s="426" t="s">
        <v>26</v>
      </c>
      <c r="N39" s="426" t="s">
        <v>26</v>
      </c>
      <c r="O39" s="426" t="s">
        <v>26</v>
      </c>
      <c r="P39" s="426" t="s">
        <v>26</v>
      </c>
      <c r="Q39" s="467">
        <v>3300</v>
      </c>
    </row>
    <row r="40" spans="1:17" ht="18.75" customHeight="1">
      <c r="B40" s="774" t="s">
        <v>115</v>
      </c>
      <c r="C40" s="774"/>
      <c r="D40" s="774"/>
      <c r="E40" s="774"/>
      <c r="F40" s="774"/>
      <c r="G40" s="774"/>
      <c r="H40" s="774"/>
      <c r="I40" s="774"/>
      <c r="J40" s="774"/>
      <c r="K40" s="774"/>
      <c r="L40" s="774"/>
      <c r="M40" s="774"/>
      <c r="N40" s="774"/>
      <c r="O40" s="774"/>
      <c r="P40" s="774"/>
      <c r="Q40" s="774"/>
    </row>
    <row r="42" spans="1:17" s="291" customFormat="1" ht="18.75">
      <c r="A42" s="289"/>
      <c r="B42" s="290" t="e">
        <f>#REF!</f>
        <v>#REF!</v>
      </c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</row>
    <row r="46" spans="1:17" hidden="1"/>
    <row r="47" spans="1:17" hidden="1"/>
    <row r="48" spans="1:1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</sheetData>
  <mergeCells count="26">
    <mergeCell ref="B4:Q4"/>
    <mergeCell ref="B5:Q5"/>
    <mergeCell ref="B40:Q40"/>
    <mergeCell ref="N9:N10"/>
    <mergeCell ref="G8:G10"/>
    <mergeCell ref="C7:C10"/>
    <mergeCell ref="P8:P10"/>
    <mergeCell ref="N8:O8"/>
    <mergeCell ref="E7:E10"/>
    <mergeCell ref="H9:H10"/>
    <mergeCell ref="N1:Q1"/>
    <mergeCell ref="N2:Q2"/>
    <mergeCell ref="B3:Q3"/>
    <mergeCell ref="B7:B10"/>
    <mergeCell ref="D7:D10"/>
    <mergeCell ref="L8:L10"/>
    <mergeCell ref="J8:J10"/>
    <mergeCell ref="I9:I10"/>
    <mergeCell ref="K8:K10"/>
    <mergeCell ref="F7:J7"/>
    <mergeCell ref="Q7:Q10"/>
    <mergeCell ref="K7:P7"/>
    <mergeCell ref="O9:O10"/>
    <mergeCell ref="M8:M10"/>
    <mergeCell ref="F8:F10"/>
    <mergeCell ref="H8:I8"/>
  </mergeCells>
  <phoneticPr fontId="2" type="noConversion"/>
  <printOptions horizontalCentered="1"/>
  <pageMargins left="0.39370078740157483" right="0.39370078740157483" top="1.1811023622047245" bottom="0.59055118110236227" header="0.51181102362204722" footer="0.31496062992125984"/>
  <pageSetup paperSize="9" scale="57" fitToHeight="0" orientation="landscape" horizontalDpi="4294967293" verticalDpi="300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2:U23"/>
  <sheetViews>
    <sheetView showGridLines="0" showZeros="0" topLeftCell="B1" zoomScale="110" zoomScaleNormal="110" workbookViewId="0">
      <selection activeCell="B23" sqref="B23:C23"/>
    </sheetView>
  </sheetViews>
  <sheetFormatPr defaultColWidth="9.1640625" defaultRowHeight="12.75"/>
  <cols>
    <col min="1" max="1" width="0" style="2" hidden="1" customWidth="1"/>
    <col min="2" max="3" width="12" style="36" customWidth="1"/>
    <col min="4" max="4" width="11.83203125" style="36" customWidth="1"/>
    <col min="5" max="5" width="41" style="36" customWidth="1"/>
    <col min="6" max="6" width="12.33203125" style="36" customWidth="1"/>
    <col min="7" max="9" width="12.6640625" style="36" customWidth="1"/>
    <col min="10" max="10" width="14.1640625" style="36" customWidth="1"/>
    <col min="11" max="13" width="13" style="36" customWidth="1"/>
    <col min="14" max="14" width="13.33203125" style="36" customWidth="1"/>
    <col min="15" max="17" width="13.1640625" style="36" customWidth="1"/>
    <col min="18" max="16384" width="9.1640625" style="36"/>
  </cols>
  <sheetData>
    <row r="2" spans="1:21" ht="64.5" customHeight="1">
      <c r="B2" s="2"/>
      <c r="C2" s="2"/>
      <c r="D2" s="2"/>
      <c r="E2" s="35"/>
      <c r="F2" s="35"/>
      <c r="G2" s="35"/>
      <c r="H2" s="35"/>
      <c r="I2" s="35"/>
      <c r="J2" s="35"/>
      <c r="K2" s="35"/>
      <c r="L2" s="35"/>
      <c r="M2" s="781" t="s">
        <v>81</v>
      </c>
      <c r="N2" s="781"/>
      <c r="O2" s="781"/>
      <c r="P2" s="781"/>
      <c r="Q2" s="781"/>
    </row>
    <row r="3" spans="1:21" ht="32.65" customHeight="1">
      <c r="B3" s="2"/>
      <c r="C3" s="2"/>
      <c r="D3" s="2"/>
      <c r="E3" s="782" t="s">
        <v>82</v>
      </c>
      <c r="F3" s="782"/>
      <c r="G3" s="782"/>
      <c r="H3" s="782"/>
      <c r="I3" s="782"/>
      <c r="J3" s="782"/>
      <c r="K3" s="782"/>
      <c r="L3" s="782"/>
      <c r="M3" s="782"/>
      <c r="N3" s="1"/>
      <c r="O3" s="1"/>
      <c r="P3" s="1"/>
      <c r="Q3" s="1"/>
    </row>
    <row r="4" spans="1:21" ht="48.75" customHeight="1">
      <c r="B4" s="4"/>
      <c r="C4" s="4"/>
      <c r="D4" s="37"/>
      <c r="E4" s="782"/>
      <c r="F4" s="782"/>
      <c r="G4" s="782"/>
      <c r="H4" s="782"/>
      <c r="I4" s="782"/>
      <c r="J4" s="782"/>
      <c r="K4" s="782"/>
      <c r="L4" s="782"/>
      <c r="M4" s="782"/>
      <c r="N4" s="2"/>
      <c r="O4" s="2"/>
      <c r="P4" s="2"/>
      <c r="Q4" s="38"/>
      <c r="R4" s="35"/>
      <c r="S4" s="35"/>
      <c r="T4" s="35"/>
      <c r="U4" s="35"/>
    </row>
    <row r="5" spans="1:21" ht="15.75" customHeight="1">
      <c r="B5" s="4"/>
      <c r="C5" s="4"/>
      <c r="D5" s="37"/>
      <c r="E5" s="128"/>
      <c r="F5" s="128"/>
      <c r="G5" s="128"/>
      <c r="H5" s="128"/>
      <c r="I5" s="128"/>
      <c r="J5" s="128"/>
      <c r="K5" s="128"/>
      <c r="L5" s="128"/>
      <c r="M5" s="128"/>
      <c r="N5" s="2"/>
      <c r="O5" s="2"/>
      <c r="P5" s="2"/>
      <c r="Q5" s="104" t="s">
        <v>71</v>
      </c>
      <c r="R5" s="35"/>
      <c r="S5" s="35"/>
      <c r="T5" s="35"/>
      <c r="U5" s="35"/>
    </row>
    <row r="6" spans="1:21" ht="30.75" customHeight="1">
      <c r="A6" s="39"/>
      <c r="B6" s="783" t="s">
        <v>113</v>
      </c>
      <c r="C6" s="783" t="s">
        <v>112</v>
      </c>
      <c r="D6" s="783" t="s">
        <v>27</v>
      </c>
      <c r="E6" s="784" t="s">
        <v>116</v>
      </c>
      <c r="F6" s="787" t="s">
        <v>28</v>
      </c>
      <c r="G6" s="787"/>
      <c r="H6" s="787"/>
      <c r="I6" s="788"/>
      <c r="J6" s="789" t="s">
        <v>29</v>
      </c>
      <c r="K6" s="787"/>
      <c r="L6" s="787"/>
      <c r="M6" s="787"/>
      <c r="N6" s="754" t="s">
        <v>30</v>
      </c>
      <c r="O6" s="754"/>
      <c r="P6" s="754"/>
      <c r="Q6" s="754"/>
      <c r="R6" s="35"/>
      <c r="S6" s="35"/>
      <c r="T6" s="35"/>
      <c r="U6" s="35"/>
    </row>
    <row r="7" spans="1:21" ht="28.5" customHeight="1">
      <c r="A7" s="40"/>
      <c r="B7" s="766"/>
      <c r="C7" s="766"/>
      <c r="D7" s="766"/>
      <c r="E7" s="785"/>
      <c r="F7" s="784" t="s">
        <v>37</v>
      </c>
      <c r="G7" s="784" t="s">
        <v>38</v>
      </c>
      <c r="H7" s="137" t="s">
        <v>93</v>
      </c>
      <c r="I7" s="784" t="s">
        <v>39</v>
      </c>
      <c r="J7" s="784" t="s">
        <v>37</v>
      </c>
      <c r="K7" s="784" t="s">
        <v>38</v>
      </c>
      <c r="L7" s="137" t="s">
        <v>93</v>
      </c>
      <c r="M7" s="784" t="s">
        <v>39</v>
      </c>
      <c r="N7" s="784" t="s">
        <v>37</v>
      </c>
      <c r="O7" s="784" t="s">
        <v>38</v>
      </c>
      <c r="P7" s="137" t="s">
        <v>93</v>
      </c>
      <c r="Q7" s="784" t="s">
        <v>39</v>
      </c>
      <c r="R7" s="35"/>
      <c r="S7" s="35"/>
      <c r="T7" s="35"/>
      <c r="U7" s="35"/>
    </row>
    <row r="8" spans="1:21" ht="60" customHeight="1">
      <c r="A8" s="136"/>
      <c r="B8" s="767"/>
      <c r="C8" s="767"/>
      <c r="D8" s="767"/>
      <c r="E8" s="786"/>
      <c r="F8" s="786"/>
      <c r="G8" s="786"/>
      <c r="H8" s="137" t="s">
        <v>80</v>
      </c>
      <c r="I8" s="786"/>
      <c r="J8" s="786"/>
      <c r="K8" s="786"/>
      <c r="L8" s="137" t="s">
        <v>80</v>
      </c>
      <c r="M8" s="786"/>
      <c r="N8" s="786"/>
      <c r="O8" s="786"/>
      <c r="P8" s="137" t="s">
        <v>80</v>
      </c>
      <c r="Q8" s="786"/>
      <c r="R8" s="35"/>
      <c r="S8" s="35"/>
      <c r="T8" s="35"/>
      <c r="U8" s="35"/>
    </row>
    <row r="9" spans="1:21" s="42" customFormat="1" ht="20.65" customHeight="1">
      <c r="A9" s="41"/>
      <c r="B9" s="120" t="s">
        <v>78</v>
      </c>
      <c r="C9" s="120"/>
      <c r="D9" s="120"/>
      <c r="E9" s="106" t="s">
        <v>72</v>
      </c>
      <c r="F9" s="129"/>
      <c r="G9" s="129"/>
      <c r="H9" s="129"/>
      <c r="I9" s="129"/>
      <c r="J9" s="129"/>
      <c r="K9" s="129"/>
      <c r="L9" s="129"/>
      <c r="M9" s="130"/>
      <c r="N9" s="130"/>
      <c r="O9" s="130"/>
      <c r="P9" s="130"/>
      <c r="Q9" s="130"/>
    </row>
    <row r="10" spans="1:21" ht="27">
      <c r="B10" s="120" t="s">
        <v>46</v>
      </c>
      <c r="C10" s="120"/>
      <c r="D10" s="120"/>
      <c r="E10" s="106" t="s">
        <v>73</v>
      </c>
      <c r="F10" s="131"/>
      <c r="G10" s="131"/>
      <c r="H10" s="131"/>
      <c r="I10" s="131"/>
      <c r="J10" s="131"/>
      <c r="K10" s="131"/>
      <c r="L10" s="131"/>
      <c r="M10" s="132"/>
      <c r="N10" s="132"/>
      <c r="O10" s="132"/>
      <c r="P10" s="132"/>
      <c r="Q10" s="132"/>
    </row>
    <row r="11" spans="1:21" ht="60">
      <c r="B11" s="120" t="s">
        <v>98</v>
      </c>
      <c r="C11" s="121"/>
      <c r="D11" s="121"/>
      <c r="E11" s="110" t="s">
        <v>99</v>
      </c>
      <c r="F11" s="133"/>
      <c r="G11" s="133"/>
      <c r="H11" s="133"/>
      <c r="I11" s="133"/>
      <c r="J11" s="133"/>
      <c r="K11" s="133"/>
      <c r="L11" s="133"/>
      <c r="M11" s="134"/>
      <c r="N11" s="134"/>
      <c r="O11" s="134"/>
      <c r="P11" s="134"/>
      <c r="Q11" s="134"/>
    </row>
    <row r="12" spans="1:21" ht="96.75" customHeight="1">
      <c r="B12" s="140" t="s">
        <v>101</v>
      </c>
      <c r="C12" s="141" t="s">
        <v>103</v>
      </c>
      <c r="D12" s="141" t="s">
        <v>100</v>
      </c>
      <c r="E12" s="114" t="s">
        <v>104</v>
      </c>
      <c r="F12" s="133"/>
      <c r="G12" s="133"/>
      <c r="H12" s="133"/>
      <c r="I12" s="133"/>
      <c r="J12" s="133"/>
      <c r="K12" s="133"/>
      <c r="L12" s="133"/>
      <c r="M12" s="134"/>
      <c r="N12" s="134"/>
      <c r="O12" s="134"/>
      <c r="P12" s="134"/>
      <c r="Q12" s="134"/>
    </row>
    <row r="13" spans="1:21" ht="107.25" customHeight="1">
      <c r="B13" s="140" t="s">
        <v>102</v>
      </c>
      <c r="C13" s="141" t="s">
        <v>105</v>
      </c>
      <c r="D13" s="141" t="s">
        <v>100</v>
      </c>
      <c r="E13" s="114" t="s">
        <v>106</v>
      </c>
      <c r="F13" s="133"/>
      <c r="G13" s="133"/>
      <c r="H13" s="133"/>
      <c r="I13" s="133"/>
      <c r="J13" s="133"/>
      <c r="K13" s="133"/>
      <c r="L13" s="133"/>
      <c r="M13" s="134"/>
      <c r="N13" s="134"/>
      <c r="O13" s="134"/>
      <c r="P13" s="134"/>
      <c r="Q13" s="134"/>
    </row>
    <row r="14" spans="1:21" ht="14.25">
      <c r="B14" s="105" t="s">
        <v>60</v>
      </c>
      <c r="C14" s="105" t="s">
        <v>60</v>
      </c>
      <c r="D14" s="120"/>
      <c r="E14" s="106" t="s">
        <v>60</v>
      </c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</row>
    <row r="15" spans="1:21" ht="14.25">
      <c r="B15" s="105" t="s">
        <v>60</v>
      </c>
      <c r="C15" s="105" t="s">
        <v>60</v>
      </c>
      <c r="D15" s="120"/>
      <c r="E15" s="106" t="s">
        <v>60</v>
      </c>
      <c r="F15" s="133"/>
      <c r="G15" s="133"/>
      <c r="H15" s="133"/>
      <c r="I15" s="133"/>
      <c r="J15" s="133"/>
      <c r="K15" s="133"/>
      <c r="L15" s="133"/>
      <c r="M15" s="134"/>
      <c r="N15" s="134"/>
      <c r="O15" s="134"/>
      <c r="P15" s="134"/>
      <c r="Q15" s="134"/>
    </row>
    <row r="16" spans="1:21" ht="14.25">
      <c r="B16" s="105" t="s">
        <v>60</v>
      </c>
      <c r="C16" s="105" t="s">
        <v>60</v>
      </c>
      <c r="D16" s="120"/>
      <c r="E16" s="106" t="s">
        <v>60</v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1:17" ht="14.25">
      <c r="B17" s="105" t="s">
        <v>60</v>
      </c>
      <c r="C17" s="105" t="s">
        <v>60</v>
      </c>
      <c r="D17" s="120"/>
      <c r="E17" s="106" t="s">
        <v>60</v>
      </c>
      <c r="F17" s="135"/>
      <c r="G17" s="135"/>
      <c r="H17" s="135"/>
      <c r="I17" s="135"/>
      <c r="J17" s="135"/>
      <c r="K17" s="135"/>
      <c r="L17" s="135"/>
      <c r="M17" s="115"/>
      <c r="N17" s="115"/>
      <c r="O17" s="115"/>
      <c r="P17" s="115"/>
      <c r="Q17" s="115"/>
    </row>
    <row r="18" spans="1:17" ht="54.6" customHeight="1">
      <c r="B18" s="109"/>
      <c r="C18" s="109"/>
      <c r="D18" s="121"/>
      <c r="E18" s="106" t="s">
        <v>83</v>
      </c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</row>
    <row r="20" spans="1:17" s="6" customFormat="1" ht="25.5" customHeight="1">
      <c r="A20" s="7"/>
      <c r="B20" s="774" t="s">
        <v>114</v>
      </c>
      <c r="C20" s="774"/>
      <c r="D20" s="774"/>
      <c r="E20" s="774"/>
      <c r="F20" s="774"/>
      <c r="G20" s="774"/>
      <c r="H20" s="774"/>
      <c r="I20" s="774"/>
      <c r="J20" s="774"/>
      <c r="K20" s="774"/>
      <c r="L20" s="774"/>
      <c r="M20" s="774"/>
      <c r="N20" s="774"/>
      <c r="O20" s="774"/>
      <c r="P20" s="774"/>
      <c r="Q20" s="774"/>
    </row>
    <row r="21" spans="1:17" s="6" customFormat="1" ht="26.25" customHeight="1">
      <c r="A21" s="7"/>
      <c r="B21" s="774" t="s">
        <v>115</v>
      </c>
      <c r="C21" s="774"/>
      <c r="D21" s="774"/>
      <c r="E21" s="774"/>
      <c r="F21" s="774"/>
      <c r="G21" s="774"/>
      <c r="H21" s="774"/>
      <c r="I21" s="774"/>
      <c r="J21" s="774"/>
      <c r="K21" s="774"/>
      <c r="L21" s="774"/>
      <c r="M21" s="774"/>
      <c r="N21" s="774"/>
      <c r="O21" s="774"/>
      <c r="P21" s="774"/>
      <c r="Q21" s="774"/>
    </row>
    <row r="23" spans="1:17">
      <c r="B23" s="144" t="s">
        <v>123</v>
      </c>
      <c r="C23" s="145"/>
    </row>
  </sheetData>
  <mergeCells count="20">
    <mergeCell ref="N6:Q6"/>
    <mergeCell ref="F7:F8"/>
    <mergeCell ref="Q7:Q8"/>
    <mergeCell ref="G7:G8"/>
    <mergeCell ref="I7:I8"/>
    <mergeCell ref="J7:J8"/>
    <mergeCell ref="K7:K8"/>
    <mergeCell ref="M7:M8"/>
    <mergeCell ref="N7:N8"/>
    <mergeCell ref="O7:O8"/>
    <mergeCell ref="B20:Q20"/>
    <mergeCell ref="B21:Q21"/>
    <mergeCell ref="M2:Q2"/>
    <mergeCell ref="E3:M4"/>
    <mergeCell ref="B6:B8"/>
    <mergeCell ref="C6:C8"/>
    <mergeCell ref="D6:D8"/>
    <mergeCell ref="E6:E8"/>
    <mergeCell ref="F6:I6"/>
    <mergeCell ref="J6:M6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03599E8-4603-4E6F-B14C-17D02A5EC3C8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30</vt:i4>
      </vt:variant>
    </vt:vector>
  </HeadingPairs>
  <TitlesOfParts>
    <vt:vector size="49" baseType="lpstr">
      <vt:lpstr>Дод-субвен</vt:lpstr>
      <vt:lpstr>Дод-розподіл субвен</vt:lpstr>
      <vt:lpstr>Дод 1-12-доходи</vt:lpstr>
      <vt:lpstr>Дод-доходи (2)</vt:lpstr>
      <vt:lpstr>дод.2</vt:lpstr>
      <vt:lpstr>Дод-дох субвен</vt:lpstr>
      <vt:lpstr>Дод 2-12-джерела</vt:lpstr>
      <vt:lpstr>Дод-розподіл</vt:lpstr>
      <vt:lpstr>дод.4</vt:lpstr>
      <vt:lpstr>Дод-розподі-субвл (2)</vt:lpstr>
      <vt:lpstr>Дод 3-12-розподіл</vt:lpstr>
      <vt:lpstr>Дод-трансферти</vt:lpstr>
      <vt:lpstr>Дод 6-10-розвиток</vt:lpstr>
      <vt:lpstr>Дод 7-12-програми</vt:lpstr>
      <vt:lpstr>Дод 7-03-програми</vt:lpstr>
      <vt:lpstr>Дод-трансферти (2)</vt:lpstr>
      <vt:lpstr>5-розвиток.</vt:lpstr>
      <vt:lpstr>Дод-розвиток</vt:lpstr>
      <vt:lpstr>4-розвиток</vt:lpstr>
      <vt:lpstr>'4-розвиток'!Заголовки_для_печати</vt:lpstr>
      <vt:lpstr>'5-розвиток.'!Заголовки_для_печати</vt:lpstr>
      <vt:lpstr>'Дод 1-12-доходи'!Заголовки_для_печати</vt:lpstr>
      <vt:lpstr>'Дод 3-12-розподіл'!Заголовки_для_печати</vt:lpstr>
      <vt:lpstr>'Дод 7-03-програми'!Заголовки_для_печати</vt:lpstr>
      <vt:lpstr>'Дод 7-12-програми'!Заголовки_для_печати</vt:lpstr>
      <vt:lpstr>дод.2!Заголовки_для_печати</vt:lpstr>
      <vt:lpstr>'Дод-дох субвен'!Заголовки_для_печати</vt:lpstr>
      <vt:lpstr>'Дод-доходи (2)'!Заголовки_для_печати</vt:lpstr>
      <vt:lpstr>'Дод-розвиток'!Заголовки_для_печати</vt:lpstr>
      <vt:lpstr>'Дод-розподіл'!Заголовки_для_печати</vt:lpstr>
      <vt:lpstr>'Дод-розподіл субвен'!Заголовки_для_печати</vt:lpstr>
      <vt:lpstr>'Дод-розподі-субвл (2)'!Заголовки_для_печати</vt:lpstr>
      <vt:lpstr>'4-розвиток'!Область_печати</vt:lpstr>
      <vt:lpstr>'5-розвиток.'!Область_печати</vt:lpstr>
      <vt:lpstr>'Дод 1-12-доходи'!Область_печати</vt:lpstr>
      <vt:lpstr>'Дод 2-12-джерела'!Область_печати</vt:lpstr>
      <vt:lpstr>'Дод 3-12-розподіл'!Область_печати</vt:lpstr>
      <vt:lpstr>'Дод 6-10-розвиток'!Область_печати</vt:lpstr>
      <vt:lpstr>'Дод 7-03-програми'!Область_печати</vt:lpstr>
      <vt:lpstr>дод.2!Область_печати</vt:lpstr>
      <vt:lpstr>дод.4!Область_печати</vt:lpstr>
      <vt:lpstr>'Дод-дох субвен'!Область_печати</vt:lpstr>
      <vt:lpstr>'Дод-доходи (2)'!Область_печати</vt:lpstr>
      <vt:lpstr>'Дод-розвиток'!Область_печати</vt:lpstr>
      <vt:lpstr>'Дод-розподіл'!Область_печати</vt:lpstr>
      <vt:lpstr>'Дод-розподі-субвл (2)'!Область_печати</vt:lpstr>
      <vt:lpstr>'Дод-субвен'!Область_печати</vt:lpstr>
      <vt:lpstr>'Дод-трансферти'!Область_печати</vt:lpstr>
      <vt:lpstr>'Дод-трансферти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Андрей</cp:lastModifiedBy>
  <cp:lastPrinted>2020-12-15T07:29:10Z</cp:lastPrinted>
  <dcterms:created xsi:type="dcterms:W3CDTF">2014-01-17T10:52:16Z</dcterms:created>
  <dcterms:modified xsi:type="dcterms:W3CDTF">2020-12-15T13:30:25Z</dcterms:modified>
</cp:coreProperties>
</file>