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1 рік\Бюджет 2021\Звіт про виконання бюджету 1 кв 2021\Аналізи виконання бюджету\"/>
    </mc:Choice>
  </mc:AlternateContent>
  <xr:revisionPtr revIDLastSave="0" documentId="13_ncr:1_{E9542DB5-7F93-45BA-B558-4A0397036C4C}" xr6:coauthVersionLast="45" xr6:coauthVersionMax="47" xr10:uidLastSave="{00000000-0000-0000-0000-000000000000}"/>
  <bookViews>
    <workbookView xWindow="-108" yWindow="-108" windowWidth="23256" windowHeight="12576" xr2:uid="{D914EDBD-2580-41D4-B93D-D55C1DCE72A7}"/>
  </bookViews>
  <sheets>
    <sheet name="січень-лютий" sheetId="4" r:id="rId1"/>
  </sheets>
  <definedNames>
    <definedName name="_xlnm.Print_Titles" localSheetId="0">'січень-лютий'!$2:$5</definedName>
    <definedName name="_xlnm.Print_Area" localSheetId="0">'січень-лютий'!$B$1:$X$62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4" l="1"/>
  <c r="T59" i="4"/>
  <c r="U59" i="4" s="1"/>
  <c r="S59" i="4"/>
  <c r="V59" i="4" s="1"/>
  <c r="R59" i="4"/>
  <c r="O59" i="4"/>
  <c r="N59" i="4"/>
  <c r="H59" i="4"/>
  <c r="G59" i="4"/>
  <c r="T58" i="4"/>
  <c r="S58" i="4"/>
  <c r="V58" i="4" s="1"/>
  <c r="R58" i="4"/>
  <c r="O58" i="4"/>
  <c r="N58" i="4"/>
  <c r="N57" i="4" s="1"/>
  <c r="H58" i="4"/>
  <c r="G58" i="4"/>
  <c r="M57" i="4"/>
  <c r="L57" i="4"/>
  <c r="O57" i="4" s="1"/>
  <c r="K57" i="4"/>
  <c r="G57" i="4"/>
  <c r="F57" i="4"/>
  <c r="E57" i="4"/>
  <c r="H57" i="4" s="1"/>
  <c r="D57" i="4"/>
  <c r="T56" i="4"/>
  <c r="S56" i="4"/>
  <c r="R56" i="4"/>
  <c r="O56" i="4"/>
  <c r="N56" i="4"/>
  <c r="H56" i="4"/>
  <c r="G56" i="4"/>
  <c r="T55" i="4"/>
  <c r="S55" i="4"/>
  <c r="R55" i="4"/>
  <c r="O55" i="4"/>
  <c r="N55" i="4"/>
  <c r="H55" i="4"/>
  <c r="G55" i="4"/>
  <c r="T54" i="4"/>
  <c r="S54" i="4"/>
  <c r="V54" i="4" s="1"/>
  <c r="R54" i="4"/>
  <c r="O54" i="4"/>
  <c r="N54" i="4"/>
  <c r="H54" i="4"/>
  <c r="G54" i="4"/>
  <c r="T53" i="4"/>
  <c r="S53" i="4"/>
  <c r="V53" i="4" s="1"/>
  <c r="R53" i="4"/>
  <c r="O53" i="4"/>
  <c r="N53" i="4"/>
  <c r="H53" i="4"/>
  <c r="G53" i="4"/>
  <c r="T52" i="4"/>
  <c r="S52" i="4"/>
  <c r="R52" i="4"/>
  <c r="O52" i="4"/>
  <c r="N52" i="4"/>
  <c r="H52" i="4"/>
  <c r="G52" i="4"/>
  <c r="T51" i="4"/>
  <c r="S51" i="4"/>
  <c r="R51" i="4"/>
  <c r="O51" i="4"/>
  <c r="N51" i="4"/>
  <c r="H51" i="4"/>
  <c r="G51" i="4"/>
  <c r="T50" i="4"/>
  <c r="S50" i="4"/>
  <c r="V50" i="4" s="1"/>
  <c r="R50" i="4"/>
  <c r="O50" i="4"/>
  <c r="N50" i="4"/>
  <c r="H50" i="4"/>
  <c r="G50" i="4"/>
  <c r="T49" i="4"/>
  <c r="S49" i="4"/>
  <c r="R49" i="4"/>
  <c r="O49" i="4"/>
  <c r="N49" i="4"/>
  <c r="H49" i="4"/>
  <c r="G49" i="4"/>
  <c r="T48" i="4"/>
  <c r="S48" i="4"/>
  <c r="R48" i="4"/>
  <c r="O48" i="4"/>
  <c r="N48" i="4"/>
  <c r="H48" i="4"/>
  <c r="G48" i="4"/>
  <c r="T47" i="4"/>
  <c r="S47" i="4"/>
  <c r="R47" i="4"/>
  <c r="O47" i="4"/>
  <c r="N47" i="4"/>
  <c r="H47" i="4"/>
  <c r="G47" i="4"/>
  <c r="T46" i="4"/>
  <c r="S46" i="4"/>
  <c r="R46" i="4"/>
  <c r="O46" i="4"/>
  <c r="N46" i="4"/>
  <c r="H46" i="4"/>
  <c r="G46" i="4"/>
  <c r="T45" i="4"/>
  <c r="S45" i="4"/>
  <c r="V45" i="4" s="1"/>
  <c r="R45" i="4"/>
  <c r="O45" i="4"/>
  <c r="N45" i="4"/>
  <c r="H45" i="4"/>
  <c r="G45" i="4"/>
  <c r="T44" i="4"/>
  <c r="S44" i="4"/>
  <c r="R44" i="4"/>
  <c r="O44" i="4"/>
  <c r="N44" i="4"/>
  <c r="H44" i="4"/>
  <c r="G44" i="4"/>
  <c r="T43" i="4"/>
  <c r="S43" i="4"/>
  <c r="R43" i="4"/>
  <c r="O43" i="4"/>
  <c r="N43" i="4"/>
  <c r="H43" i="4"/>
  <c r="G43" i="4"/>
  <c r="T42" i="4"/>
  <c r="S42" i="4"/>
  <c r="V42" i="4" s="1"/>
  <c r="R42" i="4"/>
  <c r="O42" i="4"/>
  <c r="N42" i="4"/>
  <c r="H42" i="4"/>
  <c r="G42" i="4"/>
  <c r="T41" i="4"/>
  <c r="S41" i="4"/>
  <c r="R41" i="4"/>
  <c r="O41" i="4"/>
  <c r="N41" i="4"/>
  <c r="H41" i="4"/>
  <c r="G41" i="4"/>
  <c r="T40" i="4"/>
  <c r="S40" i="4"/>
  <c r="R40" i="4"/>
  <c r="O40" i="4"/>
  <c r="N40" i="4"/>
  <c r="H40" i="4"/>
  <c r="G40" i="4"/>
  <c r="T39" i="4"/>
  <c r="S39" i="4"/>
  <c r="R39" i="4"/>
  <c r="O39" i="4"/>
  <c r="N39" i="4"/>
  <c r="H39" i="4"/>
  <c r="G39" i="4"/>
  <c r="T38" i="4"/>
  <c r="S38" i="4"/>
  <c r="R38" i="4"/>
  <c r="O38" i="4"/>
  <c r="N38" i="4"/>
  <c r="H38" i="4"/>
  <c r="G38" i="4"/>
  <c r="T37" i="4"/>
  <c r="S37" i="4"/>
  <c r="R37" i="4"/>
  <c r="O37" i="4"/>
  <c r="N37" i="4"/>
  <c r="H37" i="4"/>
  <c r="G37" i="4"/>
  <c r="T36" i="4"/>
  <c r="S36" i="4"/>
  <c r="R36" i="4"/>
  <c r="O36" i="4"/>
  <c r="N36" i="4"/>
  <c r="H36" i="4"/>
  <c r="G36" i="4"/>
  <c r="T35" i="4"/>
  <c r="S35" i="4"/>
  <c r="R35" i="4"/>
  <c r="O35" i="4"/>
  <c r="N35" i="4"/>
  <c r="H35" i="4"/>
  <c r="G35" i="4"/>
  <c r="T34" i="4"/>
  <c r="S34" i="4"/>
  <c r="V34" i="4" s="1"/>
  <c r="R34" i="4"/>
  <c r="O34" i="4"/>
  <c r="N34" i="4"/>
  <c r="H34" i="4"/>
  <c r="G34" i="4"/>
  <c r="T33" i="4"/>
  <c r="S33" i="4"/>
  <c r="R33" i="4"/>
  <c r="O33" i="4"/>
  <c r="N33" i="4"/>
  <c r="H33" i="4"/>
  <c r="G33" i="4"/>
  <c r="T32" i="4"/>
  <c r="S32" i="4"/>
  <c r="R32" i="4"/>
  <c r="O32" i="4"/>
  <c r="N32" i="4"/>
  <c r="H32" i="4"/>
  <c r="G32" i="4"/>
  <c r="T31" i="4"/>
  <c r="S31" i="4"/>
  <c r="R31" i="4"/>
  <c r="O31" i="4"/>
  <c r="N31" i="4"/>
  <c r="H31" i="4"/>
  <c r="G31" i="4"/>
  <c r="T30" i="4"/>
  <c r="S30" i="4"/>
  <c r="V30" i="4" s="1"/>
  <c r="R30" i="4"/>
  <c r="O30" i="4"/>
  <c r="N30" i="4"/>
  <c r="H30" i="4"/>
  <c r="G30" i="4"/>
  <c r="T29" i="4"/>
  <c r="S29" i="4"/>
  <c r="V29" i="4" s="1"/>
  <c r="R29" i="4"/>
  <c r="O29" i="4"/>
  <c r="N29" i="4"/>
  <c r="H29" i="4"/>
  <c r="G29" i="4"/>
  <c r="M28" i="4"/>
  <c r="L28" i="4"/>
  <c r="K28" i="4"/>
  <c r="F28" i="4"/>
  <c r="E28" i="4"/>
  <c r="D28" i="4"/>
  <c r="T27" i="4"/>
  <c r="S27" i="4"/>
  <c r="R27" i="4"/>
  <c r="O27" i="4"/>
  <c r="N27" i="4"/>
  <c r="H27" i="4"/>
  <c r="G27" i="4"/>
  <c r="T26" i="4"/>
  <c r="S26" i="4"/>
  <c r="R26" i="4"/>
  <c r="O26" i="4"/>
  <c r="N26" i="4"/>
  <c r="H26" i="4"/>
  <c r="G26" i="4"/>
  <c r="T25" i="4"/>
  <c r="S25" i="4"/>
  <c r="R25" i="4"/>
  <c r="O25" i="4"/>
  <c r="N25" i="4"/>
  <c r="H25" i="4"/>
  <c r="G25" i="4"/>
  <c r="O24" i="4"/>
  <c r="N24" i="4"/>
  <c r="M24" i="4"/>
  <c r="L24" i="4"/>
  <c r="K24" i="4"/>
  <c r="F24" i="4"/>
  <c r="E24" i="4"/>
  <c r="D24" i="4"/>
  <c r="T23" i="4"/>
  <c r="S23" i="4"/>
  <c r="V23" i="4" s="1"/>
  <c r="R23" i="4"/>
  <c r="O23" i="4"/>
  <c r="N23" i="4"/>
  <c r="H23" i="4"/>
  <c r="G23" i="4"/>
  <c r="T22" i="4"/>
  <c r="S22" i="4"/>
  <c r="R22" i="4"/>
  <c r="O22" i="4"/>
  <c r="N22" i="4"/>
  <c r="H22" i="4"/>
  <c r="G22" i="4"/>
  <c r="T21" i="4"/>
  <c r="S21" i="4"/>
  <c r="R21" i="4"/>
  <c r="O21" i="4"/>
  <c r="N21" i="4"/>
  <c r="H21" i="4"/>
  <c r="G21" i="4"/>
  <c r="G20" i="4" s="1"/>
  <c r="M20" i="4"/>
  <c r="L20" i="4"/>
  <c r="K20" i="4"/>
  <c r="F20" i="4"/>
  <c r="E20" i="4"/>
  <c r="D20" i="4"/>
  <c r="T19" i="4"/>
  <c r="V19" i="4" s="1"/>
  <c r="S19" i="4"/>
  <c r="R19" i="4"/>
  <c r="O19" i="4"/>
  <c r="N19" i="4"/>
  <c r="H19" i="4"/>
  <c r="G19" i="4"/>
  <c r="T18" i="4"/>
  <c r="S18" i="4"/>
  <c r="R18" i="4"/>
  <c r="O18" i="4"/>
  <c r="N18" i="4"/>
  <c r="H18" i="4"/>
  <c r="G18" i="4"/>
  <c r="T17" i="4"/>
  <c r="V17" i="4" s="1"/>
  <c r="S17" i="4"/>
  <c r="R17" i="4"/>
  <c r="O17" i="4"/>
  <c r="N17" i="4"/>
  <c r="H17" i="4"/>
  <c r="G17" i="4"/>
  <c r="T16" i="4"/>
  <c r="S16" i="4"/>
  <c r="R16" i="4"/>
  <c r="O16" i="4"/>
  <c r="N16" i="4"/>
  <c r="H16" i="4"/>
  <c r="G16" i="4"/>
  <c r="M15" i="4"/>
  <c r="L15" i="4"/>
  <c r="K15" i="4"/>
  <c r="K8" i="4" s="1"/>
  <c r="F15" i="4"/>
  <c r="T15" i="4" s="1"/>
  <c r="E15" i="4"/>
  <c r="S15" i="4" s="1"/>
  <c r="D15" i="4"/>
  <c r="T14" i="4"/>
  <c r="S14" i="4"/>
  <c r="R14" i="4"/>
  <c r="O14" i="4"/>
  <c r="N14" i="4"/>
  <c r="H14" i="4"/>
  <c r="G14" i="4"/>
  <c r="T13" i="4"/>
  <c r="S13" i="4"/>
  <c r="V13" i="4" s="1"/>
  <c r="R13" i="4"/>
  <c r="O13" i="4"/>
  <c r="N13" i="4"/>
  <c r="N11" i="4" s="1"/>
  <c r="H13" i="4"/>
  <c r="G13" i="4"/>
  <c r="T12" i="4"/>
  <c r="S12" i="4"/>
  <c r="R12" i="4"/>
  <c r="O12" i="4"/>
  <c r="N12" i="4"/>
  <c r="H12" i="4"/>
  <c r="G12" i="4"/>
  <c r="M11" i="4"/>
  <c r="M8" i="4" s="1"/>
  <c r="L11" i="4"/>
  <c r="O11" i="4" s="1"/>
  <c r="K11" i="4"/>
  <c r="F11" i="4"/>
  <c r="E11" i="4"/>
  <c r="S11" i="4" s="1"/>
  <c r="R11" i="4"/>
  <c r="T10" i="4"/>
  <c r="S10" i="4"/>
  <c r="R10" i="4"/>
  <c r="O10" i="4"/>
  <c r="N10" i="4"/>
  <c r="H10" i="4"/>
  <c r="G10" i="4"/>
  <c r="T9" i="4"/>
  <c r="S9" i="4"/>
  <c r="R9" i="4"/>
  <c r="O9" i="4"/>
  <c r="N9" i="4"/>
  <c r="H9" i="4"/>
  <c r="G9" i="4"/>
  <c r="U53" i="4" l="1"/>
  <c r="Q54" i="4"/>
  <c r="P53" i="4"/>
  <c r="V33" i="4"/>
  <c r="V38" i="4"/>
  <c r="V46" i="4"/>
  <c r="U30" i="4"/>
  <c r="I56" i="4"/>
  <c r="J59" i="4"/>
  <c r="U37" i="4"/>
  <c r="V41" i="4"/>
  <c r="V49" i="4"/>
  <c r="U34" i="4"/>
  <c r="V37" i="4"/>
  <c r="U33" i="4"/>
  <c r="U45" i="4"/>
  <c r="U23" i="4"/>
  <c r="G24" i="4"/>
  <c r="U41" i="4"/>
  <c r="U49" i="4"/>
  <c r="N15" i="4"/>
  <c r="N8" i="4" s="1"/>
  <c r="S57" i="4"/>
  <c r="V57" i="4" s="1"/>
  <c r="M7" i="4"/>
  <c r="M6" i="4" s="1"/>
  <c r="Q25" i="4" s="1"/>
  <c r="O20" i="4"/>
  <c r="V22" i="4"/>
  <c r="U22" i="4"/>
  <c r="V27" i="4"/>
  <c r="U27" i="4"/>
  <c r="H24" i="4"/>
  <c r="T24" i="4"/>
  <c r="H20" i="4"/>
  <c r="V16" i="4"/>
  <c r="H15" i="4"/>
  <c r="U16" i="4"/>
  <c r="V14" i="4"/>
  <c r="U14" i="4"/>
  <c r="G11" i="4"/>
  <c r="E8" i="4"/>
  <c r="E7" i="4" s="1"/>
  <c r="R24" i="4"/>
  <c r="V9" i="4"/>
  <c r="U9" i="4"/>
  <c r="Q29" i="4"/>
  <c r="Q53" i="4"/>
  <c r="P44" i="4"/>
  <c r="Q45" i="4"/>
  <c r="P48" i="4"/>
  <c r="Q49" i="4"/>
  <c r="Q41" i="4"/>
  <c r="U54" i="4"/>
  <c r="U46" i="4"/>
  <c r="U50" i="4"/>
  <c r="J49" i="4"/>
  <c r="J41" i="4"/>
  <c r="H28" i="4"/>
  <c r="U38" i="4"/>
  <c r="U42" i="4"/>
  <c r="J33" i="4"/>
  <c r="X58" i="4"/>
  <c r="X57" i="4" s="1"/>
  <c r="P52" i="4"/>
  <c r="P56" i="4"/>
  <c r="N28" i="4"/>
  <c r="P32" i="4"/>
  <c r="Q33" i="4"/>
  <c r="P36" i="4"/>
  <c r="Q37" i="4"/>
  <c r="P40" i="4"/>
  <c r="U29" i="4"/>
  <c r="I36" i="4"/>
  <c r="I44" i="4"/>
  <c r="I52" i="4"/>
  <c r="I58" i="4"/>
  <c r="X59" i="4"/>
  <c r="W58" i="4"/>
  <c r="J29" i="4"/>
  <c r="G28" i="4"/>
  <c r="J37" i="4"/>
  <c r="J45" i="4"/>
  <c r="J53" i="4"/>
  <c r="Q59" i="4"/>
  <c r="T28" i="4"/>
  <c r="X29" i="4" s="1"/>
  <c r="I32" i="4"/>
  <c r="I40" i="4"/>
  <c r="I48" i="4"/>
  <c r="S20" i="4"/>
  <c r="N20" i="4"/>
  <c r="U17" i="4"/>
  <c r="U13" i="4"/>
  <c r="Q22" i="4"/>
  <c r="Q18" i="4"/>
  <c r="V10" i="4"/>
  <c r="U10" i="4"/>
  <c r="S8" i="4"/>
  <c r="V15" i="4"/>
  <c r="O15" i="4"/>
  <c r="L8" i="4"/>
  <c r="V18" i="4"/>
  <c r="U18" i="4"/>
  <c r="Q20" i="4"/>
  <c r="V12" i="4"/>
  <c r="U12" i="4"/>
  <c r="D8" i="4"/>
  <c r="R15" i="4"/>
  <c r="T11" i="4"/>
  <c r="H11" i="4"/>
  <c r="F8" i="4"/>
  <c r="Q15" i="4"/>
  <c r="G15" i="4"/>
  <c r="K7" i="4"/>
  <c r="K6" i="4" s="1"/>
  <c r="P20" i="4" s="1"/>
  <c r="U19" i="4"/>
  <c r="T20" i="4"/>
  <c r="U21" i="4"/>
  <c r="U20" i="4" s="1"/>
  <c r="V21" i="4"/>
  <c r="V26" i="4"/>
  <c r="U26" i="4"/>
  <c r="P59" i="4"/>
  <c r="I59" i="4"/>
  <c r="I53" i="4"/>
  <c r="I49" i="4"/>
  <c r="I45" i="4"/>
  <c r="I41" i="4"/>
  <c r="I37" i="4"/>
  <c r="I33" i="4"/>
  <c r="I29" i="4"/>
  <c r="I54" i="4"/>
  <c r="I50" i="4"/>
  <c r="I46" i="4"/>
  <c r="I42" i="4"/>
  <c r="I38" i="4"/>
  <c r="I34" i="4"/>
  <c r="I30" i="4"/>
  <c r="I55" i="4"/>
  <c r="I51" i="4"/>
  <c r="I47" i="4"/>
  <c r="I43" i="4"/>
  <c r="I39" i="4"/>
  <c r="I35" i="4"/>
  <c r="I31" i="4"/>
  <c r="R28" i="4"/>
  <c r="W29" i="4" s="1"/>
  <c r="V32" i="4"/>
  <c r="U32" i="4"/>
  <c r="V36" i="4"/>
  <c r="U36" i="4"/>
  <c r="V40" i="4"/>
  <c r="U40" i="4"/>
  <c r="V44" i="4"/>
  <c r="U44" i="4"/>
  <c r="V48" i="4"/>
  <c r="U48" i="4"/>
  <c r="V52" i="4"/>
  <c r="U52" i="4"/>
  <c r="V56" i="4"/>
  <c r="U56" i="4"/>
  <c r="U58" i="4"/>
  <c r="U57" i="4" s="1"/>
  <c r="T57" i="4"/>
  <c r="R20" i="4"/>
  <c r="Q24" i="4"/>
  <c r="V25" i="4"/>
  <c r="U25" i="4"/>
  <c r="S24" i="4"/>
  <c r="O28" i="4"/>
  <c r="V31" i="4"/>
  <c r="S28" i="4"/>
  <c r="U31" i="4"/>
  <c r="V35" i="4"/>
  <c r="U35" i="4"/>
  <c r="V39" i="4"/>
  <c r="U39" i="4"/>
  <c r="V43" i="4"/>
  <c r="U43" i="4"/>
  <c r="V47" i="4"/>
  <c r="U47" i="4"/>
  <c r="V51" i="4"/>
  <c r="U51" i="4"/>
  <c r="V55" i="4"/>
  <c r="U55" i="4"/>
  <c r="P58" i="4"/>
  <c r="W59" i="4"/>
  <c r="P31" i="4"/>
  <c r="J32" i="4"/>
  <c r="Q32" i="4"/>
  <c r="P35" i="4"/>
  <c r="J36" i="4"/>
  <c r="Q36" i="4"/>
  <c r="P39" i="4"/>
  <c r="J40" i="4"/>
  <c r="Q40" i="4"/>
  <c r="P43" i="4"/>
  <c r="J44" i="4"/>
  <c r="Q44" i="4"/>
  <c r="P47" i="4"/>
  <c r="J48" i="4"/>
  <c r="Q48" i="4"/>
  <c r="P51" i="4"/>
  <c r="J52" i="4"/>
  <c r="Q52" i="4"/>
  <c r="P55" i="4"/>
  <c r="J56" i="4"/>
  <c r="Q56" i="4"/>
  <c r="J58" i="4"/>
  <c r="J57" i="4" s="1"/>
  <c r="Q58" i="4"/>
  <c r="P30" i="4"/>
  <c r="J31" i="4"/>
  <c r="Q31" i="4"/>
  <c r="P34" i="4"/>
  <c r="J35" i="4"/>
  <c r="Q35" i="4"/>
  <c r="P38" i="4"/>
  <c r="J39" i="4"/>
  <c r="Q39" i="4"/>
  <c r="P42" i="4"/>
  <c r="J43" i="4"/>
  <c r="Q43" i="4"/>
  <c r="P46" i="4"/>
  <c r="J47" i="4"/>
  <c r="Q47" i="4"/>
  <c r="P50" i="4"/>
  <c r="J51" i="4"/>
  <c r="Q51" i="4"/>
  <c r="P54" i="4"/>
  <c r="J55" i="4"/>
  <c r="Q55" i="4"/>
  <c r="P29" i="4"/>
  <c r="J30" i="4"/>
  <c r="Q30" i="4"/>
  <c r="P33" i="4"/>
  <c r="J34" i="4"/>
  <c r="Q34" i="4"/>
  <c r="P37" i="4"/>
  <c r="J38" i="4"/>
  <c r="Q38" i="4"/>
  <c r="P41" i="4"/>
  <c r="J42" i="4"/>
  <c r="Q42" i="4"/>
  <c r="P45" i="4"/>
  <c r="J46" i="4"/>
  <c r="Q46" i="4"/>
  <c r="P49" i="4"/>
  <c r="J50" i="4"/>
  <c r="Q50" i="4"/>
  <c r="J54" i="4"/>
  <c r="R57" i="4"/>
  <c r="Q57" i="4" l="1"/>
  <c r="I57" i="4"/>
  <c r="P57" i="4"/>
  <c r="Q16" i="4"/>
  <c r="Q13" i="4"/>
  <c r="Q9" i="4"/>
  <c r="Q14" i="4"/>
  <c r="Q19" i="4"/>
  <c r="Q17" i="4"/>
  <c r="Q11" i="4"/>
  <c r="Q21" i="4"/>
  <c r="Q23" i="4"/>
  <c r="Q8" i="4"/>
  <c r="Q27" i="4"/>
  <c r="M65" i="4"/>
  <c r="V24" i="4"/>
  <c r="Q10" i="4"/>
  <c r="Q26" i="4"/>
  <c r="M61" i="4"/>
  <c r="M62" i="4" s="1"/>
  <c r="U24" i="4"/>
  <c r="G8" i="4"/>
  <c r="G7" i="4" s="1"/>
  <c r="G6" i="4" s="1"/>
  <c r="U11" i="4"/>
  <c r="Q12" i="4"/>
  <c r="U15" i="4"/>
  <c r="U8" i="4" s="1"/>
  <c r="U7" i="4" s="1"/>
  <c r="U6" i="4" s="1"/>
  <c r="X40" i="4"/>
  <c r="X56" i="4"/>
  <c r="X44" i="4"/>
  <c r="W34" i="4"/>
  <c r="W57" i="4"/>
  <c r="X50" i="4"/>
  <c r="X42" i="4"/>
  <c r="X34" i="4"/>
  <c r="V28" i="4"/>
  <c r="X35" i="4"/>
  <c r="X45" i="4"/>
  <c r="X54" i="4"/>
  <c r="X46" i="4"/>
  <c r="X38" i="4"/>
  <c r="X30" i="4"/>
  <c r="X48" i="4"/>
  <c r="X32" i="4"/>
  <c r="W54" i="4"/>
  <c r="X49" i="4"/>
  <c r="Q28" i="4"/>
  <c r="X52" i="4"/>
  <c r="X36" i="4"/>
  <c r="U28" i="4"/>
  <c r="W30" i="4"/>
  <c r="W48" i="4"/>
  <c r="X39" i="4"/>
  <c r="J28" i="4"/>
  <c r="W56" i="4"/>
  <c r="W38" i="4"/>
  <c r="X43" i="4"/>
  <c r="X33" i="4"/>
  <c r="X53" i="4"/>
  <c r="X37" i="4"/>
  <c r="X55" i="4"/>
  <c r="W40" i="4"/>
  <c r="W50" i="4"/>
  <c r="X51" i="4"/>
  <c r="X41" i="4"/>
  <c r="X47" i="4"/>
  <c r="X31" i="4"/>
  <c r="N7" i="4"/>
  <c r="N6" i="4" s="1"/>
  <c r="K61" i="4"/>
  <c r="K62" i="4" s="1"/>
  <c r="Q7" i="4"/>
  <c r="Q6" i="4" s="1"/>
  <c r="W33" i="4"/>
  <c r="S7" i="4"/>
  <c r="P28" i="4"/>
  <c r="T8" i="4"/>
  <c r="W36" i="4"/>
  <c r="W42" i="4"/>
  <c r="P27" i="4"/>
  <c r="K65" i="4"/>
  <c r="P25" i="4"/>
  <c r="P26" i="4"/>
  <c r="P22" i="4"/>
  <c r="P16" i="4"/>
  <c r="P14" i="4"/>
  <c r="P19" i="4"/>
  <c r="P23" i="4"/>
  <c r="P17" i="4"/>
  <c r="P11" i="4"/>
  <c r="P9" i="4"/>
  <c r="P18" i="4"/>
  <c r="P12" i="4"/>
  <c r="P10" i="4"/>
  <c r="P21" i="4"/>
  <c r="P15" i="4"/>
  <c r="P13" i="4"/>
  <c r="E6" i="4"/>
  <c r="F7" i="4"/>
  <c r="F6" i="4" s="1"/>
  <c r="P24" i="4"/>
  <c r="V11" i="4"/>
  <c r="W53" i="4"/>
  <c r="W49" i="4"/>
  <c r="W45" i="4"/>
  <c r="W41" i="4"/>
  <c r="W37" i="4"/>
  <c r="W55" i="4"/>
  <c r="W51" i="4"/>
  <c r="W47" i="4"/>
  <c r="W43" i="4"/>
  <c r="W39" i="4"/>
  <c r="W35" i="4"/>
  <c r="W31" i="4"/>
  <c r="W44" i="4"/>
  <c r="W32" i="4"/>
  <c r="W46" i="4"/>
  <c r="I28" i="4"/>
  <c r="W52" i="4"/>
  <c r="V20" i="4"/>
  <c r="H8" i="4"/>
  <c r="D7" i="4"/>
  <c r="D6" i="4" s="1"/>
  <c r="P8" i="4"/>
  <c r="P7" i="4" s="1"/>
  <c r="P6" i="4" s="1"/>
  <c r="O8" i="4"/>
  <c r="L7" i="4"/>
  <c r="R8" i="4"/>
  <c r="M60" i="4" l="1"/>
  <c r="K60" i="4"/>
  <c r="X28" i="4"/>
  <c r="W28" i="4"/>
  <c r="O7" i="4"/>
  <c r="L6" i="4"/>
  <c r="J25" i="4"/>
  <c r="F65" i="4"/>
  <c r="J26" i="4"/>
  <c r="J23" i="4"/>
  <c r="J17" i="4"/>
  <c r="J9" i="4"/>
  <c r="J27" i="4"/>
  <c r="J18" i="4"/>
  <c r="J12" i="4"/>
  <c r="J10" i="4"/>
  <c r="J21" i="4"/>
  <c r="J19" i="4"/>
  <c r="J13" i="4"/>
  <c r="J24" i="4"/>
  <c r="J22" i="4"/>
  <c r="J16" i="4"/>
  <c r="J14" i="4"/>
  <c r="J11" i="4"/>
  <c r="J15" i="4"/>
  <c r="F61" i="4"/>
  <c r="J20" i="4"/>
  <c r="T7" i="4"/>
  <c r="T6" i="4" s="1"/>
  <c r="X8" i="4" s="1"/>
  <c r="J8" i="4"/>
  <c r="D65" i="4"/>
  <c r="I27" i="4"/>
  <c r="I25" i="4"/>
  <c r="I22" i="4"/>
  <c r="I16" i="4"/>
  <c r="I14" i="4"/>
  <c r="I26" i="4"/>
  <c r="I21" i="4"/>
  <c r="I23" i="4"/>
  <c r="I20" i="4"/>
  <c r="I17" i="4"/>
  <c r="I9" i="4"/>
  <c r="I18" i="4"/>
  <c r="I12" i="4"/>
  <c r="I10" i="4"/>
  <c r="I19" i="4"/>
  <c r="I13" i="4"/>
  <c r="D61" i="4"/>
  <c r="I15" i="4"/>
  <c r="I11" i="4"/>
  <c r="I24" i="4"/>
  <c r="E65" i="4"/>
  <c r="H6" i="4"/>
  <c r="E61" i="4"/>
  <c r="S6" i="4"/>
  <c r="R7" i="4"/>
  <c r="R6" i="4" s="1"/>
  <c r="I8" i="4"/>
  <c r="H7" i="4"/>
  <c r="V8" i="4"/>
  <c r="V7" i="4" l="1"/>
  <c r="R61" i="4"/>
  <c r="R60" i="4" s="1"/>
  <c r="D62" i="4"/>
  <c r="R62" i="4" s="1"/>
  <c r="D60" i="4"/>
  <c r="I7" i="4"/>
  <c r="I6" i="4" s="1"/>
  <c r="R65" i="4"/>
  <c r="W16" i="4"/>
  <c r="W14" i="4"/>
  <c r="W25" i="4"/>
  <c r="W18" i="4"/>
  <c r="W10" i="4"/>
  <c r="W12" i="4"/>
  <c r="W23" i="4"/>
  <c r="W26" i="4"/>
  <c r="W17" i="4"/>
  <c r="W9" i="4"/>
  <c r="W19" i="4"/>
  <c r="W21" i="4"/>
  <c r="W13" i="4"/>
  <c r="W22" i="4"/>
  <c r="W24" i="4"/>
  <c r="W11" i="4"/>
  <c r="W27" i="4"/>
  <c r="W15" i="4"/>
  <c r="W20" i="4"/>
  <c r="E62" i="4"/>
  <c r="E60" i="4"/>
  <c r="J7" i="4"/>
  <c r="J6" i="4" s="1"/>
  <c r="F60" i="4"/>
  <c r="T61" i="4"/>
  <c r="T60" i="4" s="1"/>
  <c r="F62" i="4"/>
  <c r="T62" i="4" s="1"/>
  <c r="L65" i="4"/>
  <c r="O6" i="4"/>
  <c r="L61" i="4"/>
  <c r="S61" i="4" s="1"/>
  <c r="S60" i="4" s="1"/>
  <c r="S65" i="4"/>
  <c r="V6" i="4"/>
  <c r="W8" i="4"/>
  <c r="T65" i="4"/>
  <c r="X13" i="4"/>
  <c r="X15" i="4"/>
  <c r="X12" i="4"/>
  <c r="X21" i="4"/>
  <c r="X25" i="4"/>
  <c r="X23" i="4"/>
  <c r="X10" i="4"/>
  <c r="X14" i="4"/>
  <c r="X16" i="4"/>
  <c r="X17" i="4"/>
  <c r="X18" i="4"/>
  <c r="X27" i="4"/>
  <c r="X22" i="4"/>
  <c r="X9" i="4"/>
  <c r="X26" i="4"/>
  <c r="X19" i="4"/>
  <c r="X24" i="4"/>
  <c r="X20" i="4"/>
  <c r="X7" i="4" s="1"/>
  <c r="X11" i="4"/>
  <c r="X6" i="4" l="1"/>
  <c r="W7" i="4"/>
  <c r="W6" i="4" s="1"/>
  <c r="L62" i="4"/>
  <c r="S62" i="4" s="1"/>
  <c r="L60" i="4"/>
</calcChain>
</file>

<file path=xl/sharedStrings.xml><?xml version="1.0" encoding="utf-8"?>
<sst xmlns="http://schemas.openxmlformats.org/spreadsheetml/2006/main" count="187" uniqueCount="128">
  <si>
    <t>Показники</t>
  </si>
  <si>
    <t>%</t>
  </si>
  <si>
    <t>ДОХОДИ, у т.ч.:</t>
  </si>
  <si>
    <t>Надання кредитів</t>
  </si>
  <si>
    <t>Повернення кредитів</t>
  </si>
  <si>
    <t>Інформація про виконання бюджету Ямпільської селищної територіальної громади</t>
  </si>
  <si>
    <t>Загальний фонд</t>
  </si>
  <si>
    <t>1) податкові надходження, у т.ч.:</t>
  </si>
  <si>
    <t>1.1) податок та збір на доходи фізичних осіб;</t>
  </si>
  <si>
    <t>1.2) рентна плата та плата за використання інших природних ресурсів;</t>
  </si>
  <si>
    <t>1.3) акцизний податок:</t>
  </si>
  <si>
    <t>1.3.1) з вироблених в Україні підакцизних товарів (продукції);</t>
  </si>
  <si>
    <t>1.3.2) з ввезених на митну територію України підакцизних товарів (продукції);</t>
  </si>
  <si>
    <t>1.3.3) з реалізації суб’єктами господарювання роздрібної торгівлі підакцизних товарів;</t>
  </si>
  <si>
    <t>1.4) місцеві податки, у т.ч.</t>
  </si>
  <si>
    <t>1.4.1) податок на нерухоме майно, відмінне від земельної ділянки;</t>
  </si>
  <si>
    <t xml:space="preserve">1.4.2) земельний податок та орендна плата; </t>
  </si>
  <si>
    <t>1.4.3) єдиний податок;</t>
  </si>
  <si>
    <t>2) неподаткові надходження, у т.ч.:</t>
  </si>
  <si>
    <t>Спеціальний фонд</t>
  </si>
  <si>
    <t>1.5) екологічний податок;</t>
  </si>
  <si>
    <t>2.1) інші надходження;</t>
  </si>
  <si>
    <t>2.2) власні надходження бюджетних установ;</t>
  </si>
  <si>
    <t>офіційні трансферти, у т.ч.:</t>
  </si>
  <si>
    <t>базова дотація;</t>
  </si>
  <si>
    <t>освітня субвенція;</t>
  </si>
  <si>
    <t>субвенції з місцевих бюджетів іншим місцевим бюджетам.</t>
  </si>
  <si>
    <t>3) цільові фонди.</t>
  </si>
  <si>
    <t>Код</t>
  </si>
  <si>
    <t>Фактичні показники за 2021 рік, гривень</t>
  </si>
  <si>
    <t>Уточнений річний план на 2021 рік, гривень</t>
  </si>
  <si>
    <t>Уточнений план за період, гривень</t>
  </si>
  <si>
    <t>18010100, 18010200, 18010300, 18010400</t>
  </si>
  <si>
    <t>18010500, 18010600, 18010700, 18010900</t>
  </si>
  <si>
    <t>18050300, 18050400, 18050500</t>
  </si>
  <si>
    <t>х</t>
  </si>
  <si>
    <t>21000000, 22000000, 24000000</t>
  </si>
  <si>
    <t>Виконання за період</t>
  </si>
  <si>
    <t>гривень (+/-)</t>
  </si>
  <si>
    <t>питома вага,%</t>
  </si>
  <si>
    <t>Уточнений річний план</t>
  </si>
  <si>
    <t>Фактичні показники</t>
  </si>
  <si>
    <t>доходи без урахування трансфертів:</t>
  </si>
  <si>
    <t>Разом</t>
  </si>
  <si>
    <t>0111</t>
  </si>
  <si>
    <t>Вищі органи державного управління, органи місцевої влади та місцевого самоврядування</t>
  </si>
  <si>
    <t>Інша діяльність у сфері державного управління</t>
  </si>
  <si>
    <t>0133</t>
  </si>
  <si>
    <t>Міжбюджетні трансферти</t>
  </si>
  <si>
    <t>0180</t>
  </si>
  <si>
    <t>Протипожежний захист та рятування</t>
  </si>
  <si>
    <t>0320</t>
  </si>
  <si>
    <t>0620</t>
  </si>
  <si>
    <t>Комунальне господарство</t>
  </si>
  <si>
    <t>0721</t>
  </si>
  <si>
    <t xml:space="preserve">Поліклініки загального профілю та амбулаторії </t>
  </si>
  <si>
    <t>Фельдшерсько-акушерські пункти</t>
  </si>
  <si>
    <t>0725</t>
  </si>
  <si>
    <t>0731</t>
  </si>
  <si>
    <t>Лікарні загального профілю</t>
  </si>
  <si>
    <t>0763</t>
  </si>
  <si>
    <t>Інші заклади та заходи у сфері охорони здоров'я</t>
  </si>
  <si>
    <t>0810</t>
  </si>
  <si>
    <t>Фізична культура і спорт</t>
  </si>
  <si>
    <t>0824</t>
  </si>
  <si>
    <t>Бібліотеки, музеї і виставки</t>
  </si>
  <si>
    <t>0828</t>
  </si>
  <si>
    <t>Клубні заклади</t>
  </si>
  <si>
    <t>0829</t>
  </si>
  <si>
    <t>Інші заходи і заклади в галузі культури та мистецтва, творчі спілки</t>
  </si>
  <si>
    <t>0910</t>
  </si>
  <si>
    <t>Дошкільна освіта</t>
  </si>
  <si>
    <t>0921</t>
  </si>
  <si>
    <t>Заклади загальної середньої освіти</t>
  </si>
  <si>
    <t>0960</t>
  </si>
  <si>
    <t>Позашкільна освіта та заходи із позашкільної роботи з дітьми</t>
  </si>
  <si>
    <t>0990</t>
  </si>
  <si>
    <t>Інші заклади та заходи у сфері освіти</t>
  </si>
  <si>
    <t>1010</t>
  </si>
  <si>
    <t>Соціальний захист на випадок непрацездатності</t>
  </si>
  <si>
    <t>1020</t>
  </si>
  <si>
    <t>Соціальний захист пенсіонерів</t>
  </si>
  <si>
    <t>1030</t>
  </si>
  <si>
    <t>Соціальний захист ветеранів війни та праці</t>
  </si>
  <si>
    <t>1040</t>
  </si>
  <si>
    <t>Соціальний захист сім'ї, дітей та молоді</t>
  </si>
  <si>
    <t>1050</t>
  </si>
  <si>
    <t>Соціальний захист безробітних</t>
  </si>
  <si>
    <t>1070</t>
  </si>
  <si>
    <t>Соціальний захист інших категорій населення</t>
  </si>
  <si>
    <t>1090</t>
  </si>
  <si>
    <t>Інша діяльність у сфері соціального захисту</t>
  </si>
  <si>
    <t>0456</t>
  </si>
  <si>
    <t>Дорожнє господарство</t>
  </si>
  <si>
    <t>0490</t>
  </si>
  <si>
    <t xml:space="preserve">Інша економічна діяльність </t>
  </si>
  <si>
    <t>0511</t>
  </si>
  <si>
    <t xml:space="preserve">Охорона та раціональне використання природних ресурсів </t>
  </si>
  <si>
    <t>0513</t>
  </si>
  <si>
    <t>Ліквідація іншого забруднення навколишнього природного середовища</t>
  </si>
  <si>
    <t>0150, 0160</t>
  </si>
  <si>
    <t>8710</t>
  </si>
  <si>
    <t>9770</t>
  </si>
  <si>
    <t>8130</t>
  </si>
  <si>
    <t>7461</t>
  </si>
  <si>
    <t>7691</t>
  </si>
  <si>
    <t>8311</t>
  </si>
  <si>
    <t>8313</t>
  </si>
  <si>
    <t>2113</t>
  </si>
  <si>
    <t>2112</t>
  </si>
  <si>
    <t>2010</t>
  </si>
  <si>
    <t>2144</t>
  </si>
  <si>
    <t>5031, 5061</t>
  </si>
  <si>
    <t>4060</t>
  </si>
  <si>
    <t>4081, 4082</t>
  </si>
  <si>
    <t>1021, 1031</t>
  </si>
  <si>
    <t>1070, 1080</t>
  </si>
  <si>
    <t>1141, 1200</t>
  </si>
  <si>
    <t>3160, 3171</t>
  </si>
  <si>
    <t>3032, 3033, 3035, 3050</t>
  </si>
  <si>
    <t>4030, 4040</t>
  </si>
  <si>
    <t>баланс</t>
  </si>
  <si>
    <t>Внутрішнє фінансування</t>
  </si>
  <si>
    <t>Фінансування за активними операціями</t>
  </si>
  <si>
    <t>ВИДАТКИ, у т.ч.:</t>
  </si>
  <si>
    <t>КРЕДИТУВАННЯ, у т.ч.:</t>
  </si>
  <si>
    <t>ФІНАНСУВАННЯ, у т.ч.:</t>
  </si>
  <si>
    <t>СІЧЕНЬ-ЛЮТИЙ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</si>
</sst>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26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26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i/>
      <sz val="22"/>
      <name val="Times New Roman"/>
      <family val="1"/>
      <charset val="204"/>
    </font>
    <font>
      <sz val="2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4" fillId="0" borderId="0" applyNumberFormat="0" applyFill="0" applyBorder="0" applyAlignment="0" applyProtection="0"/>
  </cellStyleXfs>
  <cellXfs count="128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/>
    <xf numFmtId="164" fontId="11" fillId="0" borderId="1" xfId="1" applyNumberFormat="1" applyFont="1" applyFill="1" applyBorder="1" applyAlignment="1">
      <alignment horizontal="center" vertical="center"/>
    </xf>
    <xf numFmtId="166" fontId="7" fillId="0" borderId="0" xfId="0" applyNumberFormat="1" applyFont="1" applyFill="1"/>
    <xf numFmtId="4" fontId="5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5" fillId="0" borderId="0" xfId="0" applyFont="1" applyFill="1"/>
    <xf numFmtId="166" fontId="14" fillId="0" borderId="0" xfId="0" applyNumberFormat="1" applyFont="1" applyFill="1"/>
    <xf numFmtId="0" fontId="7" fillId="0" borderId="0" xfId="0" applyFont="1" applyFill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5" fillId="0" borderId="0" xfId="0" applyFont="1" applyFill="1"/>
    <xf numFmtId="4" fontId="13" fillId="0" borderId="1" xfId="0" applyNumberFormat="1" applyFont="1" applyFill="1" applyBorder="1" applyAlignment="1">
      <alignment horizontal="center" vertical="center"/>
    </xf>
    <xf numFmtId="164" fontId="13" fillId="0" borderId="1" xfId="1" applyNumberFormat="1" applyFont="1" applyFill="1" applyBorder="1" applyAlignment="1">
      <alignment horizontal="center" vertical="center"/>
    </xf>
    <xf numFmtId="0" fontId="13" fillId="0" borderId="0" xfId="0" applyFont="1" applyFill="1"/>
    <xf numFmtId="164" fontId="17" fillId="4" borderId="1" xfId="1" applyNumberFormat="1" applyFont="1" applyFill="1" applyBorder="1" applyAlignment="1">
      <alignment horizontal="center" vertical="center"/>
    </xf>
    <xf numFmtId="4" fontId="17" fillId="4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center" vertical="center"/>
    </xf>
    <xf numFmtId="0" fontId="19" fillId="0" borderId="0" xfId="0" applyFont="1" applyFill="1"/>
    <xf numFmtId="4" fontId="10" fillId="0" borderId="0" xfId="0" applyNumberFormat="1" applyFont="1" applyFill="1"/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justify" vertical="center"/>
    </xf>
    <xf numFmtId="165" fontId="23" fillId="0" borderId="0" xfId="0" applyNumberFormat="1" applyFont="1" applyFill="1" applyAlignment="1">
      <alignment horizontal="right" vertical="center"/>
    </xf>
    <xf numFmtId="2" fontId="23" fillId="0" borderId="0" xfId="0" applyNumberFormat="1" applyFont="1" applyFill="1" applyAlignment="1">
      <alignment horizontal="right" vertical="center"/>
    </xf>
    <xf numFmtId="0" fontId="13" fillId="0" borderId="2" xfId="0" quotePrefix="1" applyFont="1" applyFill="1" applyBorder="1" applyAlignment="1">
      <alignment horizontal="center" vertical="center" wrapText="1"/>
    </xf>
    <xf numFmtId="164" fontId="17" fillId="4" borderId="7" xfId="1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7" xfId="1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164" fontId="5" fillId="0" borderId="7" xfId="1" applyNumberFormat="1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 wrapText="1"/>
    </xf>
    <xf numFmtId="0" fontId="11" fillId="0" borderId="6" xfId="0" quotePrefix="1" applyFont="1" applyFill="1" applyBorder="1" applyAlignment="1">
      <alignment horizontal="center" vertical="center" wrapText="1"/>
    </xf>
    <xf numFmtId="164" fontId="11" fillId="0" borderId="7" xfId="1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/>
    </xf>
    <xf numFmtId="164" fontId="5" fillId="0" borderId="9" xfId="1" applyNumberFormat="1" applyFont="1" applyFill="1" applyBorder="1" applyAlignment="1">
      <alignment horizontal="center" vertical="center"/>
    </xf>
    <xf numFmtId="164" fontId="11" fillId="0" borderId="9" xfId="1" applyNumberFormat="1" applyFont="1" applyFill="1" applyBorder="1" applyAlignment="1">
      <alignment horizontal="center" vertical="center"/>
    </xf>
    <xf numFmtId="164" fontId="11" fillId="0" borderId="10" xfId="1" applyNumberFormat="1" applyFont="1" applyFill="1" applyBorder="1" applyAlignment="1">
      <alignment horizontal="center" vertical="center"/>
    </xf>
    <xf numFmtId="0" fontId="11" fillId="0" borderId="11" xfId="0" quotePrefix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4" fontId="11" fillId="0" borderId="12" xfId="1" applyNumberFormat="1" applyFont="1" applyFill="1" applyBorder="1" applyAlignment="1">
      <alignment horizontal="center" vertical="center"/>
    </xf>
    <xf numFmtId="164" fontId="11" fillId="0" borderId="13" xfId="1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/>
    </xf>
    <xf numFmtId="164" fontId="5" fillId="0" borderId="15" xfId="1" applyNumberFormat="1" applyFont="1" applyFill="1" applyBorder="1" applyAlignment="1">
      <alignment horizontal="center" vertical="center"/>
    </xf>
    <xf numFmtId="164" fontId="11" fillId="0" borderId="15" xfId="1" applyNumberFormat="1" applyFont="1" applyFill="1" applyBorder="1" applyAlignment="1">
      <alignment horizontal="center" vertical="center"/>
    </xf>
    <xf numFmtId="164" fontId="11" fillId="0" borderId="16" xfId="1" applyNumberFormat="1" applyFont="1" applyFill="1" applyBorder="1" applyAlignment="1">
      <alignment horizontal="center" vertical="center"/>
    </xf>
    <xf numFmtId="3" fontId="5" fillId="0" borderId="12" xfId="2" applyNumberFormat="1" applyFont="1" applyFill="1" applyBorder="1" applyAlignment="1">
      <alignment horizontal="center" vertical="center" wrapText="1"/>
    </xf>
    <xf numFmtId="0" fontId="13" fillId="0" borderId="12" xfId="2" applyNumberFormat="1" applyFont="1" applyFill="1" applyBorder="1" applyAlignment="1">
      <alignment horizontal="center" vertical="center" wrapText="1"/>
    </xf>
    <xf numFmtId="0" fontId="13" fillId="0" borderId="13" xfId="2" applyNumberFormat="1" applyFont="1" applyFill="1" applyBorder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 indent="2"/>
    </xf>
    <xf numFmtId="0" fontId="11" fillId="0" borderId="2" xfId="0" applyFont="1" applyFill="1" applyBorder="1" applyAlignment="1">
      <alignment horizontal="left" vertical="center" wrapText="1" indent="3"/>
    </xf>
    <xf numFmtId="0" fontId="19" fillId="0" borderId="2" xfId="0" applyFont="1" applyFill="1" applyBorder="1" applyAlignment="1">
      <alignment horizontal="left" vertical="center" wrapText="1"/>
    </xf>
    <xf numFmtId="0" fontId="24" fillId="4" borderId="2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 indent="2"/>
    </xf>
    <xf numFmtId="0" fontId="25" fillId="0" borderId="2" xfId="0" applyFont="1" applyFill="1" applyBorder="1" applyAlignment="1">
      <alignment horizontal="left" vertical="center" wrapText="1"/>
    </xf>
    <xf numFmtId="0" fontId="25" fillId="0" borderId="17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4" fontId="19" fillId="0" borderId="20" xfId="0" applyNumberFormat="1" applyFont="1" applyFill="1" applyBorder="1" applyAlignment="1">
      <alignment horizontal="center" vertical="center"/>
    </xf>
    <xf numFmtId="4" fontId="5" fillId="0" borderId="20" xfId="0" applyNumberFormat="1" applyFont="1" applyFill="1" applyBorder="1" applyAlignment="1">
      <alignment horizontal="center" vertical="center"/>
    </xf>
    <xf numFmtId="4" fontId="13" fillId="0" borderId="20" xfId="0" applyNumberFormat="1" applyFont="1" applyFill="1" applyBorder="1" applyAlignment="1">
      <alignment horizontal="center" vertical="center"/>
    </xf>
    <xf numFmtId="4" fontId="17" fillId="4" borderId="20" xfId="0" applyNumberFormat="1" applyFont="1" applyFill="1" applyBorder="1" applyAlignment="1">
      <alignment horizontal="center" vertical="center"/>
    </xf>
    <xf numFmtId="4" fontId="5" fillId="0" borderId="22" xfId="0" applyNumberFormat="1" applyFont="1" applyFill="1" applyBorder="1" applyAlignment="1">
      <alignment horizontal="center" vertical="center"/>
    </xf>
    <xf numFmtId="4" fontId="5" fillId="0" borderId="21" xfId="0" applyNumberFormat="1" applyFont="1" applyFill="1" applyBorder="1" applyAlignment="1">
      <alignment horizontal="center" vertical="center"/>
    </xf>
    <xf numFmtId="4" fontId="19" fillId="0" borderId="6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164" fontId="13" fillId="0" borderId="7" xfId="1" applyNumberFormat="1" applyFont="1" applyFill="1" applyBorder="1" applyAlignment="1">
      <alignment horizontal="center" vertical="center"/>
    </xf>
    <xf numFmtId="4" fontId="17" fillId="4" borderId="6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left" vertical="center" wrapText="1"/>
    </xf>
    <xf numFmtId="4" fontId="5" fillId="0" borderId="14" xfId="0" applyNumberFormat="1" applyFont="1" applyFill="1" applyBorder="1" applyAlignment="1">
      <alignment horizontal="center" vertical="center"/>
    </xf>
    <xf numFmtId="4" fontId="5" fillId="0" borderId="23" xfId="0" applyNumberFormat="1" applyFont="1" applyFill="1" applyBorder="1" applyAlignment="1">
      <alignment horizontal="center" vertical="center"/>
    </xf>
    <xf numFmtId="0" fontId="20" fillId="3" borderId="25" xfId="3" applyFont="1" applyFill="1" applyBorder="1" applyAlignment="1">
      <alignment horizontal="center" vertical="center" wrapText="1"/>
    </xf>
    <xf numFmtId="0" fontId="20" fillId="3" borderId="26" xfId="3" applyFont="1" applyFill="1" applyBorder="1" applyAlignment="1">
      <alignment vertical="center" wrapText="1"/>
    </xf>
    <xf numFmtId="4" fontId="18" fillId="3" borderId="25" xfId="3" applyNumberFormat="1" applyFont="1" applyFill="1" applyBorder="1" applyAlignment="1">
      <alignment horizontal="center" vertical="center"/>
    </xf>
    <xf numFmtId="4" fontId="18" fillId="3" borderId="27" xfId="3" applyNumberFormat="1" applyFont="1" applyFill="1" applyBorder="1" applyAlignment="1">
      <alignment horizontal="center" vertical="center"/>
    </xf>
    <xf numFmtId="164" fontId="18" fillId="3" borderId="27" xfId="1" applyNumberFormat="1" applyFont="1" applyFill="1" applyBorder="1" applyAlignment="1">
      <alignment horizontal="center" vertical="center"/>
    </xf>
    <xf numFmtId="164" fontId="18" fillId="3" borderId="28" xfId="1" applyNumberFormat="1" applyFont="1" applyFill="1" applyBorder="1" applyAlignment="1">
      <alignment horizontal="center" vertical="center"/>
    </xf>
    <xf numFmtId="4" fontId="18" fillId="3" borderId="29" xfId="3" applyNumberFormat="1" applyFont="1" applyFill="1" applyBorder="1" applyAlignment="1">
      <alignment horizontal="center" vertical="center"/>
    </xf>
    <xf numFmtId="0" fontId="11" fillId="0" borderId="14" xfId="0" quotePrefix="1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left" vertical="center" wrapText="1"/>
    </xf>
    <xf numFmtId="0" fontId="18" fillId="3" borderId="25" xfId="3" applyFont="1" applyFill="1" applyBorder="1" applyAlignment="1">
      <alignment horizontal="center" vertical="center" wrapText="1"/>
    </xf>
    <xf numFmtId="0" fontId="18" fillId="3" borderId="26" xfId="3" applyFont="1" applyFill="1" applyBorder="1" applyAlignment="1">
      <alignment vertical="center" wrapText="1"/>
    </xf>
    <xf numFmtId="0" fontId="17" fillId="4" borderId="30" xfId="3" applyFont="1" applyFill="1" applyBorder="1" applyAlignment="1">
      <alignment horizontal="center" vertical="center" wrapText="1"/>
    </xf>
    <xf numFmtId="0" fontId="17" fillId="4" borderId="19" xfId="3" applyFont="1" applyFill="1" applyBorder="1" applyAlignment="1">
      <alignment vertical="center" wrapText="1"/>
    </xf>
    <xf numFmtId="4" fontId="17" fillId="4" borderId="14" xfId="3" applyNumberFormat="1" applyFont="1" applyFill="1" applyBorder="1" applyAlignment="1">
      <alignment horizontal="center" vertical="center"/>
    </xf>
    <xf numFmtId="4" fontId="17" fillId="4" borderId="15" xfId="3" applyNumberFormat="1" applyFont="1" applyFill="1" applyBorder="1" applyAlignment="1">
      <alignment horizontal="center" vertical="center"/>
    </xf>
    <xf numFmtId="164" fontId="17" fillId="4" borderId="15" xfId="1" applyNumberFormat="1" applyFont="1" applyFill="1" applyBorder="1" applyAlignment="1">
      <alignment horizontal="center" vertical="center"/>
    </xf>
    <xf numFmtId="164" fontId="17" fillId="4" borderId="16" xfId="1" applyNumberFormat="1" applyFont="1" applyFill="1" applyBorder="1" applyAlignment="1">
      <alignment horizontal="center" vertical="center"/>
    </xf>
    <xf numFmtId="4" fontId="17" fillId="4" borderId="23" xfId="3" applyNumberFormat="1" applyFont="1" applyFill="1" applyBorder="1" applyAlignment="1">
      <alignment horizontal="center" vertical="center"/>
    </xf>
    <xf numFmtId="0" fontId="18" fillId="3" borderId="31" xfId="3" applyFont="1" applyFill="1" applyBorder="1" applyAlignment="1">
      <alignment horizontal="center" vertical="center" wrapText="1"/>
    </xf>
    <xf numFmtId="164" fontId="5" fillId="0" borderId="16" xfId="1" applyNumberFormat="1" applyFont="1" applyFill="1" applyBorder="1" applyAlignment="1">
      <alignment horizontal="center" vertical="center"/>
    </xf>
    <xf numFmtId="4" fontId="5" fillId="0" borderId="30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5" fillId="0" borderId="32" xfId="0" applyNumberFormat="1" applyFont="1" applyFill="1" applyBorder="1" applyAlignment="1">
      <alignment horizontal="center" vertical="center"/>
    </xf>
    <xf numFmtId="4" fontId="5" fillId="0" borderId="33" xfId="0" applyNumberFormat="1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center" vertical="center" wrapText="1"/>
    </xf>
    <xf numFmtId="3" fontId="5" fillId="0" borderId="7" xfId="2" applyNumberFormat="1" applyFont="1" applyFill="1" applyBorder="1" applyAlignment="1">
      <alignment horizontal="center" vertical="center" wrapText="1"/>
    </xf>
    <xf numFmtId="0" fontId="12" fillId="0" borderId="20" xfId="2" applyFont="1" applyFill="1" applyBorder="1" applyAlignment="1">
      <alignment horizontal="center" vertical="center" wrapText="1"/>
    </xf>
    <xf numFmtId="0" fontId="12" fillId="0" borderId="2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2" xfId="2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2" fillId="0" borderId="11" xfId="2" applyFont="1" applyFill="1" applyBorder="1" applyAlignment="1">
      <alignment horizontal="center" vertical="center" wrapText="1"/>
    </xf>
  </cellXfs>
  <cellStyles count="5">
    <cellStyle name="Відсотковий" xfId="1" builtinId="5"/>
    <cellStyle name="Звичайний" xfId="0" builtinId="0"/>
    <cellStyle name="Колірна тема 1" xfId="3" builtinId="29"/>
    <cellStyle name="Назва" xfId="2" builtinId="15"/>
    <cellStyle name="Пояснение" xfId="4" xr:uid="{80743BFC-4999-4246-8A48-E35DD982BC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BCC53-C220-49C9-83F0-275A771F9449}">
  <dimension ref="A1:AD65"/>
  <sheetViews>
    <sheetView tabSelected="1" zoomScale="40" zoomScaleNormal="40" zoomScaleSheetLayoutView="25" workbookViewId="0">
      <pane xSplit="3" ySplit="5" topLeftCell="F6" activePane="bottomRight" state="frozen"/>
      <selection pane="topRight" activeCell="C1" sqref="C1"/>
      <selection pane="bottomLeft" activeCell="A6" sqref="A6"/>
      <selection pane="bottomRight" activeCell="F4" sqref="F4:F5"/>
    </sheetView>
  </sheetViews>
  <sheetFormatPr defaultColWidth="9.109375" defaultRowHeight="15.6" x14ac:dyDescent="0.3"/>
  <cols>
    <col min="1" max="1" width="11" style="1" customWidth="1"/>
    <col min="2" max="2" width="27.6640625" style="10" customWidth="1"/>
    <col min="3" max="3" width="65.33203125" style="1" customWidth="1"/>
    <col min="4" max="4" width="34.6640625" style="1" customWidth="1"/>
    <col min="5" max="5" width="31.6640625" style="1" customWidth="1"/>
    <col min="6" max="6" width="33.5546875" style="1" customWidth="1"/>
    <col min="7" max="7" width="32.109375" style="5" customWidth="1"/>
    <col min="8" max="8" width="20.33203125" style="5" customWidth="1"/>
    <col min="9" max="9" width="18.33203125" style="5" bestFit="1" customWidth="1"/>
    <col min="10" max="10" width="18.6640625" style="9" customWidth="1"/>
    <col min="11" max="11" width="31.33203125" style="1" customWidth="1"/>
    <col min="12" max="12" width="29.44140625" style="1" customWidth="1"/>
    <col min="13" max="13" width="28.33203125" style="1" customWidth="1"/>
    <col min="14" max="14" width="31.33203125" style="5" customWidth="1"/>
    <col min="15" max="15" width="20.21875" style="5" customWidth="1"/>
    <col min="16" max="16" width="18.5546875" style="5" customWidth="1"/>
    <col min="17" max="17" width="19.33203125" style="9" customWidth="1"/>
    <col min="18" max="18" width="33.33203125" style="1" customWidth="1"/>
    <col min="19" max="19" width="30.33203125" style="1" customWidth="1"/>
    <col min="20" max="20" width="32.44140625" style="1" customWidth="1"/>
    <col min="21" max="21" width="33.44140625" style="5" customWidth="1"/>
    <col min="22" max="22" width="20.6640625" style="5" customWidth="1"/>
    <col min="23" max="23" width="19.33203125" style="5" customWidth="1"/>
    <col min="24" max="24" width="19" style="9" customWidth="1"/>
    <col min="25" max="16384" width="9.109375" style="1"/>
  </cols>
  <sheetData>
    <row r="1" spans="2:30" ht="75.75" customHeight="1" thickBot="1" x14ac:dyDescent="0.35">
      <c r="B1" s="110" t="s">
        <v>5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</row>
    <row r="2" spans="2:30" ht="31.95" customHeight="1" thickBot="1" x14ac:dyDescent="0.35">
      <c r="B2" s="111" t="s">
        <v>28</v>
      </c>
      <c r="C2" s="114" t="s">
        <v>0</v>
      </c>
      <c r="D2" s="117" t="s">
        <v>127</v>
      </c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8"/>
      <c r="S2" s="118"/>
      <c r="T2" s="118"/>
      <c r="U2" s="118"/>
      <c r="V2" s="118"/>
      <c r="W2" s="118"/>
      <c r="X2" s="119"/>
    </row>
    <row r="3" spans="2:30" ht="26.25" customHeight="1" x14ac:dyDescent="0.3">
      <c r="B3" s="112"/>
      <c r="C3" s="115"/>
      <c r="D3" s="120" t="s">
        <v>6</v>
      </c>
      <c r="E3" s="121"/>
      <c r="F3" s="121"/>
      <c r="G3" s="121"/>
      <c r="H3" s="121"/>
      <c r="I3" s="121"/>
      <c r="J3" s="122"/>
      <c r="K3" s="120" t="s">
        <v>19</v>
      </c>
      <c r="L3" s="121"/>
      <c r="M3" s="121"/>
      <c r="N3" s="121"/>
      <c r="O3" s="121"/>
      <c r="P3" s="121"/>
      <c r="Q3" s="122"/>
      <c r="R3" s="123" t="s">
        <v>43</v>
      </c>
      <c r="S3" s="124"/>
      <c r="T3" s="124"/>
      <c r="U3" s="124"/>
      <c r="V3" s="124"/>
      <c r="W3" s="124"/>
      <c r="X3" s="125"/>
    </row>
    <row r="4" spans="2:30" s="2" customFormat="1" ht="25.2" customHeight="1" x14ac:dyDescent="0.3">
      <c r="B4" s="112"/>
      <c r="C4" s="115"/>
      <c r="D4" s="126" t="s">
        <v>30</v>
      </c>
      <c r="E4" s="108" t="s">
        <v>31</v>
      </c>
      <c r="F4" s="108" t="s">
        <v>29</v>
      </c>
      <c r="G4" s="104" t="s">
        <v>37</v>
      </c>
      <c r="H4" s="104"/>
      <c r="I4" s="104" t="s">
        <v>39</v>
      </c>
      <c r="J4" s="105"/>
      <c r="K4" s="126" t="s">
        <v>30</v>
      </c>
      <c r="L4" s="108" t="s">
        <v>31</v>
      </c>
      <c r="M4" s="108" t="s">
        <v>29</v>
      </c>
      <c r="N4" s="104" t="s">
        <v>37</v>
      </c>
      <c r="O4" s="104"/>
      <c r="P4" s="104" t="s">
        <v>39</v>
      </c>
      <c r="Q4" s="105"/>
      <c r="R4" s="106" t="s">
        <v>30</v>
      </c>
      <c r="S4" s="108" t="s">
        <v>31</v>
      </c>
      <c r="T4" s="108" t="s">
        <v>29</v>
      </c>
      <c r="U4" s="104" t="s">
        <v>37</v>
      </c>
      <c r="V4" s="104"/>
      <c r="W4" s="104" t="s">
        <v>39</v>
      </c>
      <c r="X4" s="105"/>
    </row>
    <row r="5" spans="2:30" s="2" customFormat="1" ht="63" customHeight="1" thickBot="1" x14ac:dyDescent="0.35">
      <c r="B5" s="113"/>
      <c r="C5" s="116"/>
      <c r="D5" s="127"/>
      <c r="E5" s="109"/>
      <c r="F5" s="109"/>
      <c r="G5" s="51" t="s">
        <v>38</v>
      </c>
      <c r="H5" s="51" t="s">
        <v>1</v>
      </c>
      <c r="I5" s="52" t="s">
        <v>40</v>
      </c>
      <c r="J5" s="53" t="s">
        <v>41</v>
      </c>
      <c r="K5" s="127"/>
      <c r="L5" s="109"/>
      <c r="M5" s="109"/>
      <c r="N5" s="51" t="s">
        <v>38</v>
      </c>
      <c r="O5" s="51" t="s">
        <v>1</v>
      </c>
      <c r="P5" s="52" t="s">
        <v>40</v>
      </c>
      <c r="Q5" s="53" t="s">
        <v>41</v>
      </c>
      <c r="R5" s="107"/>
      <c r="S5" s="109"/>
      <c r="T5" s="109"/>
      <c r="U5" s="51" t="s">
        <v>38</v>
      </c>
      <c r="V5" s="51" t="s">
        <v>1</v>
      </c>
      <c r="W5" s="52" t="s">
        <v>40</v>
      </c>
      <c r="X5" s="53" t="s">
        <v>41</v>
      </c>
    </row>
    <row r="6" spans="2:30" s="3" customFormat="1" ht="48" customHeight="1" thickBot="1" x14ac:dyDescent="0.4">
      <c r="B6" s="98" t="s">
        <v>35</v>
      </c>
      <c r="C6" s="90" t="s">
        <v>2</v>
      </c>
      <c r="D6" s="82">
        <f>D7+D24</f>
        <v>69054389</v>
      </c>
      <c r="E6" s="83">
        <f>E7+E24</f>
        <v>11366622</v>
      </c>
      <c r="F6" s="83">
        <f>F7+F24</f>
        <v>11739743.039999999</v>
      </c>
      <c r="G6" s="83">
        <f>G7+G24</f>
        <v>373121.0400000001</v>
      </c>
      <c r="H6" s="84">
        <f>IF(E6=0,"-",F6/E6)</f>
        <v>1.0328260269409855</v>
      </c>
      <c r="I6" s="84">
        <f>I7+I24</f>
        <v>1</v>
      </c>
      <c r="J6" s="85">
        <f t="shared" ref="J6:N6" si="0">J7+J24</f>
        <v>1</v>
      </c>
      <c r="K6" s="82">
        <f t="shared" si="0"/>
        <v>836545</v>
      </c>
      <c r="L6" s="83">
        <f t="shared" si="0"/>
        <v>142581.5</v>
      </c>
      <c r="M6" s="83">
        <f t="shared" si="0"/>
        <v>195809.47999999998</v>
      </c>
      <c r="N6" s="83">
        <f t="shared" si="0"/>
        <v>53227.979999999996</v>
      </c>
      <c r="O6" s="84">
        <f>IF(L6=0,"-",M6/L6)</f>
        <v>1.373316173556878</v>
      </c>
      <c r="P6" s="84">
        <f>P7+P24</f>
        <v>1</v>
      </c>
      <c r="Q6" s="85">
        <f t="shared" ref="Q6:U6" si="1">Q7+Q24</f>
        <v>0.48929949663315586</v>
      </c>
      <c r="R6" s="86">
        <f t="shared" si="1"/>
        <v>69890934</v>
      </c>
      <c r="S6" s="83">
        <f t="shared" si="1"/>
        <v>11509203.5</v>
      </c>
      <c r="T6" s="83">
        <f t="shared" si="1"/>
        <v>11935552.52</v>
      </c>
      <c r="U6" s="83">
        <f t="shared" si="1"/>
        <v>426349.02000000008</v>
      </c>
      <c r="V6" s="84">
        <f>IF(S6=0,"-",T6/S6)</f>
        <v>1.0370441812068054</v>
      </c>
      <c r="W6" s="84">
        <f>W7+W24</f>
        <v>1</v>
      </c>
      <c r="X6" s="85">
        <f>X7+X24</f>
        <v>0.99162166981105948</v>
      </c>
      <c r="Y6" s="22"/>
      <c r="Z6" s="22"/>
      <c r="AA6" s="22"/>
      <c r="AB6" s="22"/>
      <c r="AC6" s="22"/>
      <c r="AD6" s="22"/>
    </row>
    <row r="7" spans="2:30" s="12" customFormat="1" ht="60" x14ac:dyDescent="0.5">
      <c r="B7" s="91" t="s">
        <v>35</v>
      </c>
      <c r="C7" s="92" t="s">
        <v>42</v>
      </c>
      <c r="D7" s="93">
        <f>D8+D20+D23</f>
        <v>40755866</v>
      </c>
      <c r="E7" s="94">
        <f>E8+E20+E23</f>
        <v>6935414</v>
      </c>
      <c r="F7" s="94">
        <f>F8+F20+F23</f>
        <v>7321466.04</v>
      </c>
      <c r="G7" s="94">
        <f>G8+G20+G23</f>
        <v>386052.0400000001</v>
      </c>
      <c r="H7" s="95">
        <f t="shared" ref="H7:H27" si="2">IF(E7=0,"-",F7/E7)</f>
        <v>1.0556638781765588</v>
      </c>
      <c r="I7" s="95">
        <f>I8+I20</f>
        <v>0.59019950201861904</v>
      </c>
      <c r="J7" s="96">
        <f>J8+J20</f>
        <v>0.62364789544831467</v>
      </c>
      <c r="K7" s="93">
        <f>K8+K20+K23</f>
        <v>836545</v>
      </c>
      <c r="L7" s="94">
        <f>L8+L20+L23</f>
        <v>142581.5</v>
      </c>
      <c r="M7" s="94">
        <f>M8+M20+M23</f>
        <v>195809.47999999998</v>
      </c>
      <c r="N7" s="94">
        <f>N8+N20+N23</f>
        <v>53227.979999999996</v>
      </c>
      <c r="O7" s="95">
        <f t="shared" ref="O7:O27" si="3">IF(L7=0,"-",M7/L7)</f>
        <v>1.373316173556878</v>
      </c>
      <c r="P7" s="95">
        <f>P8+P20</f>
        <v>1</v>
      </c>
      <c r="Q7" s="96">
        <f>Q8+Q20</f>
        <v>0.48929949663315586</v>
      </c>
      <c r="R7" s="97">
        <f>R8+R20+R23</f>
        <v>41592411</v>
      </c>
      <c r="S7" s="94">
        <f>S8+S20+S23</f>
        <v>7077995.5</v>
      </c>
      <c r="T7" s="94">
        <f>T8+T20+T23</f>
        <v>7517275.5199999996</v>
      </c>
      <c r="U7" s="94">
        <f>U8+U20+U23</f>
        <v>439280.02000000008</v>
      </c>
      <c r="V7" s="95">
        <f t="shared" ref="V7:V27" si="4">IF(S7=0,"-",T7/S7)</f>
        <v>1.0620627718681086</v>
      </c>
      <c r="W7" s="95">
        <f>W8+W20</f>
        <v>0.59510452385712864</v>
      </c>
      <c r="X7" s="96">
        <f>X8+X20</f>
        <v>0.62144383408904802</v>
      </c>
    </row>
    <row r="8" spans="2:30" s="21" customFormat="1" ht="66.75" customHeight="1" x14ac:dyDescent="0.5">
      <c r="B8" s="29">
        <v>10000000</v>
      </c>
      <c r="C8" s="55" t="s">
        <v>7</v>
      </c>
      <c r="D8" s="70">
        <f>D9+D10+D11+D15+D19</f>
        <v>40126958</v>
      </c>
      <c r="E8" s="19">
        <f>E9+E10+E11+E15+E19</f>
        <v>6828228</v>
      </c>
      <c r="F8" s="19">
        <f>F9+F10+F11+F15+F19</f>
        <v>7188996.4199999999</v>
      </c>
      <c r="G8" s="19">
        <f>G9+G10+G11+G15+G19</f>
        <v>360768.4200000001</v>
      </c>
      <c r="H8" s="20">
        <f t="shared" si="2"/>
        <v>1.0528348526147633</v>
      </c>
      <c r="I8" s="20">
        <f>D8/$D$6</f>
        <v>0.58109207222150649</v>
      </c>
      <c r="J8" s="30">
        <f t="shared" ref="J8:J27" si="5">F8/$F$6</f>
        <v>0.61236403518419769</v>
      </c>
      <c r="K8" s="70">
        <f>K9+K10+K11+K15+K19</f>
        <v>20302</v>
      </c>
      <c r="L8" s="19">
        <f>L9+L10+L11+L15+L19</f>
        <v>6541</v>
      </c>
      <c r="M8" s="19">
        <f>M9+M10+M11+M15+M19</f>
        <v>10569.68</v>
      </c>
      <c r="N8" s="19">
        <f>N9+N10+N11+N15+N19</f>
        <v>4028.6800000000003</v>
      </c>
      <c r="O8" s="20">
        <f t="shared" si="3"/>
        <v>1.6159119400703257</v>
      </c>
      <c r="P8" s="20">
        <f>K8/$K$6</f>
        <v>2.4268867783562152E-2</v>
      </c>
      <c r="Q8" s="30">
        <f>M8/$M$6</f>
        <v>5.3979408964264661E-2</v>
      </c>
      <c r="R8" s="64">
        <f>R9+R10+R11+R15+R19</f>
        <v>40147260</v>
      </c>
      <c r="S8" s="19">
        <f>S9+S10+S11+S15+S19</f>
        <v>6834769</v>
      </c>
      <c r="T8" s="19">
        <f>T9+T10+T11+T15+T19</f>
        <v>7199566.0999999996</v>
      </c>
      <c r="U8" s="19">
        <f>U9+U10+U11+U15+U19</f>
        <v>364797.10000000009</v>
      </c>
      <c r="V8" s="20">
        <f t="shared" si="4"/>
        <v>1.0533737277733892</v>
      </c>
      <c r="W8" s="20">
        <f>R8/$R$6</f>
        <v>0.57442729267289516</v>
      </c>
      <c r="X8" s="30">
        <f>T8/$T$6</f>
        <v>0.60320342002902094</v>
      </c>
    </row>
    <row r="9" spans="2:30" s="13" customFormat="1" ht="74.25" customHeight="1" x14ac:dyDescent="0.45">
      <c r="B9" s="31">
        <v>11010000</v>
      </c>
      <c r="C9" s="56" t="s">
        <v>8</v>
      </c>
      <c r="D9" s="71">
        <v>18659725</v>
      </c>
      <c r="E9" s="6">
        <v>2686109</v>
      </c>
      <c r="F9" s="6">
        <v>2686111.33</v>
      </c>
      <c r="G9" s="6">
        <f>F9-E9</f>
        <v>2.3300000000745058</v>
      </c>
      <c r="H9" s="11">
        <f t="shared" si="2"/>
        <v>1.0000008674257077</v>
      </c>
      <c r="I9" s="11">
        <f t="shared" ref="I9:I27" si="6">D9/$D$6</f>
        <v>0.27021779890051595</v>
      </c>
      <c r="J9" s="32">
        <f t="shared" si="5"/>
        <v>0.22880495091313346</v>
      </c>
      <c r="K9" s="71"/>
      <c r="L9" s="6"/>
      <c r="M9" s="6"/>
      <c r="N9" s="6">
        <f>M9-L9</f>
        <v>0</v>
      </c>
      <c r="O9" s="11" t="str">
        <f t="shared" si="3"/>
        <v>-</v>
      </c>
      <c r="P9" s="11">
        <f>K9/$K$6</f>
        <v>0</v>
      </c>
      <c r="Q9" s="32">
        <f>M9/$M$6</f>
        <v>0</v>
      </c>
      <c r="R9" s="65">
        <f>D9+K9</f>
        <v>18659725</v>
      </c>
      <c r="S9" s="6">
        <f t="shared" ref="S9:T19" si="7">E9+L9</f>
        <v>2686109</v>
      </c>
      <c r="T9" s="6">
        <f t="shared" si="7"/>
        <v>2686111.33</v>
      </c>
      <c r="U9" s="6">
        <f>T9-S9</f>
        <v>2.3300000000745058</v>
      </c>
      <c r="V9" s="11">
        <f t="shared" si="4"/>
        <v>1.0000008674257077</v>
      </c>
      <c r="W9" s="11">
        <f>R9/$R$6</f>
        <v>0.26698348315104786</v>
      </c>
      <c r="X9" s="32">
        <f>T9/$T$6</f>
        <v>0.22505127646993925</v>
      </c>
    </row>
    <row r="10" spans="2:30" s="13" customFormat="1" ht="109.5" customHeight="1" x14ac:dyDescent="0.45">
      <c r="B10" s="31">
        <v>13000000</v>
      </c>
      <c r="C10" s="56" t="s">
        <v>9</v>
      </c>
      <c r="D10" s="71">
        <v>4172574</v>
      </c>
      <c r="E10" s="6">
        <v>1527048</v>
      </c>
      <c r="F10" s="6">
        <v>1887808.09</v>
      </c>
      <c r="G10" s="6">
        <f>F10-E10</f>
        <v>360760.09000000008</v>
      </c>
      <c r="H10" s="11">
        <f t="shared" si="2"/>
        <v>1.2362467257086878</v>
      </c>
      <c r="I10" s="11">
        <f t="shared" si="6"/>
        <v>6.0424457596750296E-2</v>
      </c>
      <c r="J10" s="32">
        <f t="shared" si="5"/>
        <v>0.16080489015541521</v>
      </c>
      <c r="K10" s="71"/>
      <c r="L10" s="6"/>
      <c r="M10" s="6"/>
      <c r="N10" s="6">
        <f>M10-L10</f>
        <v>0</v>
      </c>
      <c r="O10" s="11" t="str">
        <f t="shared" si="3"/>
        <v>-</v>
      </c>
      <c r="P10" s="11">
        <f t="shared" ref="P10:P19" si="8">K10/$K$6</f>
        <v>0</v>
      </c>
      <c r="Q10" s="32">
        <f t="shared" ref="Q10:Q19" si="9">M10/$M$6</f>
        <v>0</v>
      </c>
      <c r="R10" s="65">
        <f>D10+K10</f>
        <v>4172574</v>
      </c>
      <c r="S10" s="6">
        <f t="shared" si="7"/>
        <v>1527048</v>
      </c>
      <c r="T10" s="6">
        <f t="shared" si="7"/>
        <v>1887808.09</v>
      </c>
      <c r="U10" s="6">
        <f>T10-S10</f>
        <v>360760.09000000008</v>
      </c>
      <c r="V10" s="11">
        <f t="shared" si="4"/>
        <v>1.2362467257086878</v>
      </c>
      <c r="W10" s="11">
        <f t="shared" ref="W10:W19" si="10">R10/$R$6</f>
        <v>5.9701219617411323E-2</v>
      </c>
      <c r="X10" s="32">
        <f t="shared" ref="X10:X19" si="11">T10/$T$6</f>
        <v>0.15816679511372969</v>
      </c>
    </row>
    <row r="11" spans="2:30" s="13" customFormat="1" ht="48.75" customHeight="1" x14ac:dyDescent="0.45">
      <c r="B11" s="31">
        <v>14000000</v>
      </c>
      <c r="C11" s="56" t="s">
        <v>10</v>
      </c>
      <c r="D11" s="71">
        <f t="shared" ref="D11" si="12">SUM(D12:D14)</f>
        <v>2192657</v>
      </c>
      <c r="E11" s="6">
        <f t="shared" ref="E11" si="13">SUM(E12:E14)</f>
        <v>17332</v>
      </c>
      <c r="F11" s="6">
        <f>SUM(F12:F14)</f>
        <v>17332.68</v>
      </c>
      <c r="G11" s="6">
        <f>SUM(G12:G14)</f>
        <v>0.68000000000029104</v>
      </c>
      <c r="H11" s="11">
        <f t="shared" si="2"/>
        <v>1.0000392337872144</v>
      </c>
      <c r="I11" s="11">
        <f t="shared" si="6"/>
        <v>3.175260880231668E-2</v>
      </c>
      <c r="J11" s="32">
        <f t="shared" si="5"/>
        <v>1.4764105092371768E-3</v>
      </c>
      <c r="K11" s="71">
        <f t="shared" ref="K11:L11" si="14">SUM(K12:K14)</f>
        <v>0</v>
      </c>
      <c r="L11" s="6">
        <f t="shared" si="14"/>
        <v>0</v>
      </c>
      <c r="M11" s="6">
        <f>SUM(M12:M14)</f>
        <v>0</v>
      </c>
      <c r="N11" s="6">
        <f>SUM(N12:N14)</f>
        <v>0</v>
      </c>
      <c r="O11" s="11" t="str">
        <f t="shared" si="3"/>
        <v>-</v>
      </c>
      <c r="P11" s="11">
        <f t="shared" si="8"/>
        <v>0</v>
      </c>
      <c r="Q11" s="32">
        <f t="shared" si="9"/>
        <v>0</v>
      </c>
      <c r="R11" s="65">
        <f>D11+K11</f>
        <v>2192657</v>
      </c>
      <c r="S11" s="6">
        <f t="shared" si="7"/>
        <v>17332</v>
      </c>
      <c r="T11" s="6">
        <f t="shared" si="7"/>
        <v>17332.68</v>
      </c>
      <c r="U11" s="6">
        <f>SUM(U12:U14)</f>
        <v>0.68000000000029104</v>
      </c>
      <c r="V11" s="11">
        <f t="shared" si="4"/>
        <v>1.0000392337872144</v>
      </c>
      <c r="W11" s="11">
        <f t="shared" si="10"/>
        <v>3.1372552554527318E-2</v>
      </c>
      <c r="X11" s="32">
        <f t="shared" si="11"/>
        <v>1.4521891609924399E-3</v>
      </c>
    </row>
    <row r="12" spans="2:30" s="16" customFormat="1" ht="93" customHeight="1" x14ac:dyDescent="0.4">
      <c r="B12" s="31">
        <v>14020000</v>
      </c>
      <c r="C12" s="57" t="s">
        <v>11</v>
      </c>
      <c r="D12" s="72">
        <v>467609</v>
      </c>
      <c r="E12" s="14">
        <v>0</v>
      </c>
      <c r="F12" s="14">
        <v>0</v>
      </c>
      <c r="G12" s="14">
        <f t="shared" ref="G12:G14" si="15">F12-E12</f>
        <v>0</v>
      </c>
      <c r="H12" s="15" t="str">
        <f t="shared" si="2"/>
        <v>-</v>
      </c>
      <c r="I12" s="15">
        <f t="shared" si="6"/>
        <v>6.7716043364021367E-3</v>
      </c>
      <c r="J12" s="73">
        <f t="shared" si="5"/>
        <v>0</v>
      </c>
      <c r="K12" s="72"/>
      <c r="L12" s="14"/>
      <c r="M12" s="14"/>
      <c r="N12" s="14">
        <f t="shared" ref="N12:N14" si="16">M12-L12</f>
        <v>0</v>
      </c>
      <c r="O12" s="15" t="str">
        <f t="shared" si="3"/>
        <v>-</v>
      </c>
      <c r="P12" s="11">
        <f t="shared" si="8"/>
        <v>0</v>
      </c>
      <c r="Q12" s="32">
        <f t="shared" si="9"/>
        <v>0</v>
      </c>
      <c r="R12" s="66">
        <f>D12+K12</f>
        <v>467609</v>
      </c>
      <c r="S12" s="14">
        <f t="shared" si="7"/>
        <v>0</v>
      </c>
      <c r="T12" s="14">
        <f t="shared" si="7"/>
        <v>0</v>
      </c>
      <c r="U12" s="14">
        <f t="shared" ref="U12:U14" si="17">T12-S12</f>
        <v>0</v>
      </c>
      <c r="V12" s="15" t="str">
        <f t="shared" si="4"/>
        <v>-</v>
      </c>
      <c r="W12" s="11">
        <f t="shared" si="10"/>
        <v>6.6905530265198628E-3</v>
      </c>
      <c r="X12" s="32">
        <f t="shared" si="11"/>
        <v>0</v>
      </c>
    </row>
    <row r="13" spans="2:30" s="16" customFormat="1" ht="113.25" customHeight="1" x14ac:dyDescent="0.4">
      <c r="B13" s="31">
        <v>14030000</v>
      </c>
      <c r="C13" s="57" t="s">
        <v>12</v>
      </c>
      <c r="D13" s="72">
        <v>1626491</v>
      </c>
      <c r="E13" s="14">
        <v>0</v>
      </c>
      <c r="F13" s="14">
        <v>0</v>
      </c>
      <c r="G13" s="14">
        <f t="shared" si="15"/>
        <v>0</v>
      </c>
      <c r="H13" s="15" t="str">
        <f t="shared" si="2"/>
        <v>-</v>
      </c>
      <c r="I13" s="15">
        <f t="shared" si="6"/>
        <v>2.3553767161707852E-2</v>
      </c>
      <c r="J13" s="73">
        <f t="shared" si="5"/>
        <v>0</v>
      </c>
      <c r="K13" s="72"/>
      <c r="L13" s="14"/>
      <c r="M13" s="14"/>
      <c r="N13" s="14">
        <f t="shared" si="16"/>
        <v>0</v>
      </c>
      <c r="O13" s="15" t="str">
        <f t="shared" si="3"/>
        <v>-</v>
      </c>
      <c r="P13" s="11">
        <f t="shared" si="8"/>
        <v>0</v>
      </c>
      <c r="Q13" s="32">
        <f t="shared" si="9"/>
        <v>0</v>
      </c>
      <c r="R13" s="66">
        <f t="shared" ref="R13:R14" si="18">D13+K13</f>
        <v>1626491</v>
      </c>
      <c r="S13" s="14">
        <f t="shared" si="7"/>
        <v>0</v>
      </c>
      <c r="T13" s="14">
        <f t="shared" si="7"/>
        <v>0</v>
      </c>
      <c r="U13" s="14">
        <f t="shared" si="17"/>
        <v>0</v>
      </c>
      <c r="V13" s="15" t="str">
        <f t="shared" si="4"/>
        <v>-</v>
      </c>
      <c r="W13" s="11">
        <f t="shared" si="10"/>
        <v>2.3271845243905312E-2</v>
      </c>
      <c r="X13" s="32">
        <f t="shared" si="11"/>
        <v>0</v>
      </c>
    </row>
    <row r="14" spans="2:30" s="16" customFormat="1" ht="129" customHeight="1" x14ac:dyDescent="0.4">
      <c r="B14" s="31">
        <v>14040000</v>
      </c>
      <c r="C14" s="57" t="s">
        <v>13</v>
      </c>
      <c r="D14" s="72">
        <v>98557</v>
      </c>
      <c r="E14" s="14">
        <v>17332</v>
      </c>
      <c r="F14" s="14">
        <v>17332.68</v>
      </c>
      <c r="G14" s="14">
        <f t="shared" si="15"/>
        <v>0.68000000000029104</v>
      </c>
      <c r="H14" s="15">
        <f t="shared" si="2"/>
        <v>1.0000392337872144</v>
      </c>
      <c r="I14" s="15">
        <f t="shared" si="6"/>
        <v>1.4272373042066885E-3</v>
      </c>
      <c r="J14" s="73">
        <f t="shared" si="5"/>
        <v>1.4764105092371768E-3</v>
      </c>
      <c r="K14" s="72"/>
      <c r="L14" s="14"/>
      <c r="M14" s="14"/>
      <c r="N14" s="14">
        <f t="shared" si="16"/>
        <v>0</v>
      </c>
      <c r="O14" s="15" t="str">
        <f t="shared" si="3"/>
        <v>-</v>
      </c>
      <c r="P14" s="11">
        <f t="shared" si="8"/>
        <v>0</v>
      </c>
      <c r="Q14" s="32">
        <f t="shared" si="9"/>
        <v>0</v>
      </c>
      <c r="R14" s="66">
        <f t="shared" si="18"/>
        <v>98557</v>
      </c>
      <c r="S14" s="14">
        <f t="shared" si="7"/>
        <v>17332</v>
      </c>
      <c r="T14" s="14">
        <f t="shared" si="7"/>
        <v>17332.68</v>
      </c>
      <c r="U14" s="14">
        <f t="shared" si="17"/>
        <v>0.68000000000029104</v>
      </c>
      <c r="V14" s="15">
        <f t="shared" si="4"/>
        <v>1.0000392337872144</v>
      </c>
      <c r="W14" s="11">
        <f t="shared" si="10"/>
        <v>1.4101542841021412E-3</v>
      </c>
      <c r="X14" s="32">
        <f t="shared" si="11"/>
        <v>1.4521891609924399E-3</v>
      </c>
    </row>
    <row r="15" spans="2:30" s="13" customFormat="1" ht="52.5" customHeight="1" x14ac:dyDescent="0.45">
      <c r="B15" s="31">
        <v>18000000</v>
      </c>
      <c r="C15" s="56" t="s">
        <v>14</v>
      </c>
      <c r="D15" s="71">
        <f>SUM(D16:D18)</f>
        <v>15102002</v>
      </c>
      <c r="E15" s="6">
        <f>SUM(E16:E18)</f>
        <v>2597739</v>
      </c>
      <c r="F15" s="6">
        <f>SUM(F16:F18)</f>
        <v>2597744.3199999998</v>
      </c>
      <c r="G15" s="6">
        <f>SUM(G16:G18)</f>
        <v>5.3199999999342253</v>
      </c>
      <c r="H15" s="11">
        <f t="shared" si="2"/>
        <v>1.0000020479347618</v>
      </c>
      <c r="I15" s="11">
        <f t="shared" si="6"/>
        <v>0.21869720692192354</v>
      </c>
      <c r="J15" s="32">
        <f t="shared" si="5"/>
        <v>0.2212777836064119</v>
      </c>
      <c r="K15" s="71">
        <f>SUM(K16:K18)</f>
        <v>0</v>
      </c>
      <c r="L15" s="6">
        <f>SUM(L16:L18)</f>
        <v>0</v>
      </c>
      <c r="M15" s="6">
        <f>SUM(M16:M18)</f>
        <v>0</v>
      </c>
      <c r="N15" s="6">
        <f>SUM(N16:N18)</f>
        <v>0</v>
      </c>
      <c r="O15" s="11" t="str">
        <f t="shared" si="3"/>
        <v>-</v>
      </c>
      <c r="P15" s="11">
        <f t="shared" si="8"/>
        <v>0</v>
      </c>
      <c r="Q15" s="32">
        <f t="shared" si="9"/>
        <v>0</v>
      </c>
      <c r="R15" s="65">
        <f>D15+K15</f>
        <v>15102002</v>
      </c>
      <c r="S15" s="6">
        <f t="shared" si="7"/>
        <v>2597739</v>
      </c>
      <c r="T15" s="6">
        <f t="shared" si="7"/>
        <v>2597744.3199999998</v>
      </c>
      <c r="U15" s="6">
        <f>SUM(U16:U18)</f>
        <v>5.3199999999342253</v>
      </c>
      <c r="V15" s="11">
        <f t="shared" si="4"/>
        <v>1.0000020479347618</v>
      </c>
      <c r="W15" s="11">
        <f t="shared" si="10"/>
        <v>0.21607955618392508</v>
      </c>
      <c r="X15" s="32">
        <f t="shared" si="11"/>
        <v>0.21764759659404523</v>
      </c>
    </row>
    <row r="16" spans="2:30" s="16" customFormat="1" ht="117" customHeight="1" x14ac:dyDescent="0.4">
      <c r="B16" s="31" t="s">
        <v>32</v>
      </c>
      <c r="C16" s="57" t="s">
        <v>15</v>
      </c>
      <c r="D16" s="72">
        <v>783401</v>
      </c>
      <c r="E16" s="14">
        <v>92959</v>
      </c>
      <c r="F16" s="14">
        <v>92961.64</v>
      </c>
      <c r="G16" s="14">
        <f t="shared" ref="G16:G27" si="19">F16-E16</f>
        <v>2.6399999999994179</v>
      </c>
      <c r="H16" s="15">
        <f t="shared" si="2"/>
        <v>1.0000283996170354</v>
      </c>
      <c r="I16" s="15">
        <f t="shared" si="6"/>
        <v>1.1344695266219791E-2</v>
      </c>
      <c r="J16" s="73">
        <f t="shared" si="5"/>
        <v>7.9185412903211207E-3</v>
      </c>
      <c r="K16" s="72"/>
      <c r="L16" s="14"/>
      <c r="M16" s="14"/>
      <c r="N16" s="14">
        <f t="shared" ref="N16:N19" si="20">M16-L16</f>
        <v>0</v>
      </c>
      <c r="O16" s="15" t="str">
        <f t="shared" si="3"/>
        <v>-</v>
      </c>
      <c r="P16" s="11">
        <f t="shared" si="8"/>
        <v>0</v>
      </c>
      <c r="Q16" s="32">
        <f t="shared" si="9"/>
        <v>0</v>
      </c>
      <c r="R16" s="66">
        <f t="shared" ref="R16:R18" si="21">D16+K16</f>
        <v>783401</v>
      </c>
      <c r="S16" s="14">
        <f t="shared" si="7"/>
        <v>92959</v>
      </c>
      <c r="T16" s="14">
        <f t="shared" si="7"/>
        <v>92961.64</v>
      </c>
      <c r="U16" s="14">
        <f t="shared" ref="U16:U19" si="22">T16-S16</f>
        <v>2.6399999999994179</v>
      </c>
      <c r="V16" s="15">
        <f t="shared" si="4"/>
        <v>1.0000283996170354</v>
      </c>
      <c r="W16" s="11">
        <f t="shared" si="10"/>
        <v>1.1208907295472687E-2</v>
      </c>
      <c r="X16" s="32">
        <f t="shared" si="11"/>
        <v>7.7886331482541205E-3</v>
      </c>
    </row>
    <row r="17" spans="1:24" s="16" customFormat="1" ht="120.75" customHeight="1" x14ac:dyDescent="0.4">
      <c r="B17" s="31" t="s">
        <v>33</v>
      </c>
      <c r="C17" s="57" t="s">
        <v>16</v>
      </c>
      <c r="D17" s="72">
        <v>9777286</v>
      </c>
      <c r="E17" s="14">
        <v>1514395</v>
      </c>
      <c r="F17" s="14">
        <v>1514396.13</v>
      </c>
      <c r="G17" s="14">
        <f t="shared" si="19"/>
        <v>1.1299999998882413</v>
      </c>
      <c r="H17" s="15">
        <f t="shared" si="2"/>
        <v>1.000000746172564</v>
      </c>
      <c r="I17" s="15">
        <f t="shared" si="6"/>
        <v>0.14158819072311246</v>
      </c>
      <c r="J17" s="73">
        <f t="shared" si="5"/>
        <v>0.12899738306367564</v>
      </c>
      <c r="K17" s="72"/>
      <c r="L17" s="14"/>
      <c r="M17" s="14"/>
      <c r="N17" s="14">
        <f t="shared" si="20"/>
        <v>0</v>
      </c>
      <c r="O17" s="15" t="str">
        <f t="shared" si="3"/>
        <v>-</v>
      </c>
      <c r="P17" s="11">
        <f t="shared" si="8"/>
        <v>0</v>
      </c>
      <c r="Q17" s="32">
        <f t="shared" si="9"/>
        <v>0</v>
      </c>
      <c r="R17" s="66">
        <f t="shared" si="21"/>
        <v>9777286</v>
      </c>
      <c r="S17" s="14">
        <f t="shared" si="7"/>
        <v>1514395</v>
      </c>
      <c r="T17" s="14">
        <f t="shared" si="7"/>
        <v>1514396.13</v>
      </c>
      <c r="U17" s="14">
        <f t="shared" si="22"/>
        <v>1.1299999998882413</v>
      </c>
      <c r="V17" s="15">
        <f t="shared" si="4"/>
        <v>1.000000746172564</v>
      </c>
      <c r="W17" s="11">
        <f t="shared" si="10"/>
        <v>0.1398934803189209</v>
      </c>
      <c r="X17" s="32">
        <f t="shared" si="11"/>
        <v>0.12688110813993553</v>
      </c>
    </row>
    <row r="18" spans="1:24" s="16" customFormat="1" ht="105.75" customHeight="1" x14ac:dyDescent="0.4">
      <c r="B18" s="31" t="s">
        <v>34</v>
      </c>
      <c r="C18" s="57" t="s">
        <v>17</v>
      </c>
      <c r="D18" s="72">
        <v>4541315</v>
      </c>
      <c r="E18" s="14">
        <v>990385</v>
      </c>
      <c r="F18" s="14">
        <v>990386.55</v>
      </c>
      <c r="G18" s="14">
        <f t="shared" si="19"/>
        <v>1.5500000000465661</v>
      </c>
      <c r="H18" s="15">
        <f t="shared" si="2"/>
        <v>1.0000015650479359</v>
      </c>
      <c r="I18" s="15">
        <f t="shared" si="6"/>
        <v>6.5764320932591269E-2</v>
      </c>
      <c r="J18" s="73">
        <f t="shared" si="5"/>
        <v>8.4361859252415128E-2</v>
      </c>
      <c r="K18" s="72"/>
      <c r="L18" s="14"/>
      <c r="M18" s="14"/>
      <c r="N18" s="14">
        <f t="shared" si="20"/>
        <v>0</v>
      </c>
      <c r="O18" s="15" t="str">
        <f t="shared" si="3"/>
        <v>-</v>
      </c>
      <c r="P18" s="11">
        <f t="shared" si="8"/>
        <v>0</v>
      </c>
      <c r="Q18" s="32">
        <f t="shared" si="9"/>
        <v>0</v>
      </c>
      <c r="R18" s="66">
        <f t="shared" si="21"/>
        <v>4541315</v>
      </c>
      <c r="S18" s="14">
        <f t="shared" si="7"/>
        <v>990385</v>
      </c>
      <c r="T18" s="14">
        <f t="shared" si="7"/>
        <v>990386.55</v>
      </c>
      <c r="U18" s="14">
        <f t="shared" si="22"/>
        <v>1.5500000000465661</v>
      </c>
      <c r="V18" s="15">
        <f t="shared" si="4"/>
        <v>1.0000015650479359</v>
      </c>
      <c r="W18" s="11">
        <f t="shared" si="10"/>
        <v>6.4977168569531493E-2</v>
      </c>
      <c r="X18" s="32">
        <f t="shared" si="11"/>
        <v>8.2977855305855594E-2</v>
      </c>
    </row>
    <row r="19" spans="1:24" s="13" customFormat="1" ht="46.5" customHeight="1" x14ac:dyDescent="0.45">
      <c r="B19" s="31">
        <v>19010000</v>
      </c>
      <c r="C19" s="56" t="s">
        <v>20</v>
      </c>
      <c r="D19" s="71"/>
      <c r="E19" s="6"/>
      <c r="F19" s="6"/>
      <c r="G19" s="6">
        <f t="shared" si="19"/>
        <v>0</v>
      </c>
      <c r="H19" s="11" t="str">
        <f t="shared" si="2"/>
        <v>-</v>
      </c>
      <c r="I19" s="11">
        <f t="shared" si="6"/>
        <v>0</v>
      </c>
      <c r="J19" s="32">
        <f t="shared" si="5"/>
        <v>0</v>
      </c>
      <c r="K19" s="71">
        <v>20302</v>
      </c>
      <c r="L19" s="6">
        <v>6541</v>
      </c>
      <c r="M19" s="6">
        <v>10569.68</v>
      </c>
      <c r="N19" s="6">
        <f t="shared" si="20"/>
        <v>4028.6800000000003</v>
      </c>
      <c r="O19" s="11">
        <f t="shared" si="3"/>
        <v>1.6159119400703257</v>
      </c>
      <c r="P19" s="11">
        <f t="shared" si="8"/>
        <v>2.4268867783562152E-2</v>
      </c>
      <c r="Q19" s="32">
        <f t="shared" si="9"/>
        <v>5.3979408964264661E-2</v>
      </c>
      <c r="R19" s="65">
        <f>D19+K19</f>
        <v>20302</v>
      </c>
      <c r="S19" s="6">
        <f t="shared" si="7"/>
        <v>6541</v>
      </c>
      <c r="T19" s="6">
        <f t="shared" si="7"/>
        <v>10569.68</v>
      </c>
      <c r="U19" s="6">
        <f t="shared" si="22"/>
        <v>4028.6800000000003</v>
      </c>
      <c r="V19" s="11">
        <f t="shared" si="4"/>
        <v>1.6159119400703257</v>
      </c>
      <c r="W19" s="11">
        <f t="shared" si="10"/>
        <v>2.9048116598355946E-4</v>
      </c>
      <c r="X19" s="32">
        <f t="shared" si="11"/>
        <v>8.8556269031439864E-4</v>
      </c>
    </row>
    <row r="20" spans="1:24" s="21" customFormat="1" ht="65.25" customHeight="1" x14ac:dyDescent="0.5">
      <c r="B20" s="29">
        <v>20000000</v>
      </c>
      <c r="C20" s="58" t="s">
        <v>18</v>
      </c>
      <c r="D20" s="70">
        <f>SUM(D21:D22)</f>
        <v>628908</v>
      </c>
      <c r="E20" s="19">
        <f>SUM(E21:E22)</f>
        <v>107186</v>
      </c>
      <c r="F20" s="19">
        <f>SUM(F21:F22)</f>
        <v>132469.62</v>
      </c>
      <c r="G20" s="19">
        <f>SUM(G21:G22)</f>
        <v>25283.619999999995</v>
      </c>
      <c r="H20" s="20">
        <f t="shared" si="2"/>
        <v>1.235885470117366</v>
      </c>
      <c r="I20" s="20">
        <f t="shared" si="6"/>
        <v>9.1074297971125342E-3</v>
      </c>
      <c r="J20" s="30">
        <f t="shared" si="5"/>
        <v>1.128386026411699E-2</v>
      </c>
      <c r="K20" s="70">
        <f>SUM(K21:K22)</f>
        <v>816243</v>
      </c>
      <c r="L20" s="19">
        <f>SUM(L21:L22)</f>
        <v>136040.5</v>
      </c>
      <c r="M20" s="19">
        <f>SUM(M21:M22)</f>
        <v>85239.799999999988</v>
      </c>
      <c r="N20" s="19">
        <f>SUM(N21:N22)</f>
        <v>-50800.700000000004</v>
      </c>
      <c r="O20" s="20">
        <f t="shared" si="3"/>
        <v>0.62657664445514383</v>
      </c>
      <c r="P20" s="20">
        <f>K20/$K$6</f>
        <v>0.97573113221643781</v>
      </c>
      <c r="Q20" s="30">
        <f>M20/$M$6</f>
        <v>0.43532008766889119</v>
      </c>
      <c r="R20" s="64">
        <f>SUM(R21:R22)</f>
        <v>1445151</v>
      </c>
      <c r="S20" s="19">
        <f>SUM(S21:S22)</f>
        <v>243226.5</v>
      </c>
      <c r="T20" s="19">
        <f>SUM(T21:T22)</f>
        <v>217709.41999999998</v>
      </c>
      <c r="U20" s="19">
        <f>SUM(U21:U22)</f>
        <v>-25517.08</v>
      </c>
      <c r="V20" s="20">
        <f t="shared" si="4"/>
        <v>0.89508922753071718</v>
      </c>
      <c r="W20" s="20">
        <f>R20/$R$6</f>
        <v>2.0677231184233424E-2</v>
      </c>
      <c r="X20" s="30">
        <f>T20/$T$6</f>
        <v>1.8240414060027108E-2</v>
      </c>
    </row>
    <row r="21" spans="1:24" s="13" customFormat="1" ht="85.5" customHeight="1" x14ac:dyDescent="0.45">
      <c r="B21" s="31" t="s">
        <v>36</v>
      </c>
      <c r="C21" s="56" t="s">
        <v>21</v>
      </c>
      <c r="D21" s="71">
        <v>628908</v>
      </c>
      <c r="E21" s="6">
        <v>107186</v>
      </c>
      <c r="F21" s="6">
        <v>132469.62</v>
      </c>
      <c r="G21" s="6">
        <f t="shared" si="19"/>
        <v>25283.619999999995</v>
      </c>
      <c r="H21" s="11">
        <f t="shared" si="2"/>
        <v>1.235885470117366</v>
      </c>
      <c r="I21" s="11">
        <f t="shared" si="6"/>
        <v>9.1074297971125342E-3</v>
      </c>
      <c r="J21" s="32">
        <f t="shared" si="5"/>
        <v>1.128386026411699E-2</v>
      </c>
      <c r="K21" s="71"/>
      <c r="L21" s="6"/>
      <c r="M21" s="6">
        <v>14734.01</v>
      </c>
      <c r="N21" s="6">
        <f t="shared" ref="N21:N23" si="23">M21-L21</f>
        <v>14734.01</v>
      </c>
      <c r="O21" s="11" t="str">
        <f t="shared" si="3"/>
        <v>-</v>
      </c>
      <c r="P21" s="11">
        <f t="shared" ref="P21:P22" si="24">K21/$K$6</f>
        <v>0</v>
      </c>
      <c r="Q21" s="32">
        <f t="shared" ref="Q21:Q22" si="25">M21/$M$6</f>
        <v>7.5246663236121156E-2</v>
      </c>
      <c r="R21" s="65">
        <f>D21+K21</f>
        <v>628908</v>
      </c>
      <c r="S21" s="6">
        <f t="shared" ref="S21:T23" si="26">E21+L21</f>
        <v>107186</v>
      </c>
      <c r="T21" s="6">
        <f t="shared" si="26"/>
        <v>147203.63</v>
      </c>
      <c r="U21" s="6">
        <f t="shared" ref="U21:U23" si="27">T21-S21</f>
        <v>40017.630000000005</v>
      </c>
      <c r="V21" s="11">
        <f t="shared" si="4"/>
        <v>1.3733475453883903</v>
      </c>
      <c r="W21" s="11">
        <f t="shared" ref="W21:W22" si="28">R21/$R$6</f>
        <v>8.9984203101363611E-3</v>
      </c>
      <c r="X21" s="32">
        <f t="shared" ref="X21:X22" si="29">T21/$T$6</f>
        <v>1.233320617150617E-2</v>
      </c>
    </row>
    <row r="22" spans="1:24" s="13" customFormat="1" ht="72.75" customHeight="1" x14ac:dyDescent="0.45">
      <c r="B22" s="31">
        <v>25000000</v>
      </c>
      <c r="C22" s="56" t="s">
        <v>22</v>
      </c>
      <c r="D22" s="71"/>
      <c r="E22" s="6"/>
      <c r="F22" s="6"/>
      <c r="G22" s="6">
        <f t="shared" si="19"/>
        <v>0</v>
      </c>
      <c r="H22" s="11" t="str">
        <f t="shared" si="2"/>
        <v>-</v>
      </c>
      <c r="I22" s="11">
        <f t="shared" si="6"/>
        <v>0</v>
      </c>
      <c r="J22" s="32">
        <f t="shared" si="5"/>
        <v>0</v>
      </c>
      <c r="K22" s="71">
        <v>816243</v>
      </c>
      <c r="L22" s="6">
        <v>136040.5</v>
      </c>
      <c r="M22" s="6">
        <v>70505.789999999994</v>
      </c>
      <c r="N22" s="6">
        <f t="shared" si="23"/>
        <v>-65534.710000000006</v>
      </c>
      <c r="O22" s="11">
        <f t="shared" si="3"/>
        <v>0.51827058853797214</v>
      </c>
      <c r="P22" s="11">
        <f t="shared" si="24"/>
        <v>0.97573113221643781</v>
      </c>
      <c r="Q22" s="32">
        <f t="shared" si="25"/>
        <v>0.36007342443277007</v>
      </c>
      <c r="R22" s="65">
        <f>D22+K22</f>
        <v>816243</v>
      </c>
      <c r="S22" s="6">
        <f t="shared" si="26"/>
        <v>136040.5</v>
      </c>
      <c r="T22" s="6">
        <f t="shared" si="26"/>
        <v>70505.789999999994</v>
      </c>
      <c r="U22" s="6">
        <f t="shared" si="27"/>
        <v>-65534.710000000006</v>
      </c>
      <c r="V22" s="11">
        <f t="shared" si="4"/>
        <v>0.51827058853797214</v>
      </c>
      <c r="W22" s="11">
        <f t="shared" si="28"/>
        <v>1.1678810874097062E-2</v>
      </c>
      <c r="X22" s="32">
        <f t="shared" si="29"/>
        <v>5.9072078885209411E-3</v>
      </c>
    </row>
    <row r="23" spans="1:24" s="21" customFormat="1" ht="39" customHeight="1" x14ac:dyDescent="0.5">
      <c r="B23" s="29">
        <v>50000000</v>
      </c>
      <c r="C23" s="58" t="s">
        <v>27</v>
      </c>
      <c r="D23" s="70"/>
      <c r="E23" s="19"/>
      <c r="F23" s="19"/>
      <c r="G23" s="19">
        <f t="shared" si="19"/>
        <v>0</v>
      </c>
      <c r="H23" s="20" t="str">
        <f t="shared" si="2"/>
        <v>-</v>
      </c>
      <c r="I23" s="20">
        <f t="shared" si="6"/>
        <v>0</v>
      </c>
      <c r="J23" s="30">
        <f t="shared" si="5"/>
        <v>0</v>
      </c>
      <c r="K23" s="70"/>
      <c r="L23" s="19"/>
      <c r="M23" s="19">
        <v>100000</v>
      </c>
      <c r="N23" s="19">
        <f t="shared" si="23"/>
        <v>100000</v>
      </c>
      <c r="O23" s="20" t="str">
        <f t="shared" si="3"/>
        <v>-</v>
      </c>
      <c r="P23" s="20">
        <f>K23/$K$6</f>
        <v>0</v>
      </c>
      <c r="Q23" s="30">
        <f>M23/$M$6</f>
        <v>0.51070050336684414</v>
      </c>
      <c r="R23" s="64">
        <f>D23+K23</f>
        <v>0</v>
      </c>
      <c r="S23" s="19">
        <f t="shared" si="26"/>
        <v>0</v>
      </c>
      <c r="T23" s="19">
        <f t="shared" si="26"/>
        <v>100000</v>
      </c>
      <c r="U23" s="19">
        <f t="shared" si="27"/>
        <v>100000</v>
      </c>
      <c r="V23" s="20" t="str">
        <f t="shared" si="4"/>
        <v>-</v>
      </c>
      <c r="W23" s="20">
        <f>R23/$R$6</f>
        <v>0</v>
      </c>
      <c r="X23" s="30">
        <f>T23/$T$6</f>
        <v>8.3783301889404273E-3</v>
      </c>
    </row>
    <row r="24" spans="1:24" s="12" customFormat="1" ht="57" customHeight="1" x14ac:dyDescent="0.5">
      <c r="B24" s="33">
        <v>40000000</v>
      </c>
      <c r="C24" s="59" t="s">
        <v>23</v>
      </c>
      <c r="D24" s="74">
        <f>SUM(D25:D27)</f>
        <v>28298523</v>
      </c>
      <c r="E24" s="18">
        <f>SUM(E25:E27)</f>
        <v>4431208</v>
      </c>
      <c r="F24" s="18">
        <f>SUM(F25:F27)</f>
        <v>4418277</v>
      </c>
      <c r="G24" s="18">
        <f>SUM(G25:G27)</f>
        <v>-12931</v>
      </c>
      <c r="H24" s="17">
        <f t="shared" si="2"/>
        <v>0.99708183411837137</v>
      </c>
      <c r="I24" s="17">
        <f t="shared" si="6"/>
        <v>0.40980049798138102</v>
      </c>
      <c r="J24" s="28">
        <f t="shared" si="5"/>
        <v>0.37635210455168533</v>
      </c>
      <c r="K24" s="74">
        <f>SUM(K25:K27)</f>
        <v>0</v>
      </c>
      <c r="L24" s="18">
        <f>SUM(L25:L27)</f>
        <v>0</v>
      </c>
      <c r="M24" s="18">
        <f>SUM(M25:M27)</f>
        <v>0</v>
      </c>
      <c r="N24" s="18">
        <f>SUM(N25:N27)</f>
        <v>0</v>
      </c>
      <c r="O24" s="17" t="str">
        <f t="shared" si="3"/>
        <v>-</v>
      </c>
      <c r="P24" s="17">
        <f>K24/$K$6</f>
        <v>0</v>
      </c>
      <c r="Q24" s="28">
        <f>M24/$M$6</f>
        <v>0</v>
      </c>
      <c r="R24" s="67">
        <f>SUM(R25:R27)</f>
        <v>28298523</v>
      </c>
      <c r="S24" s="18">
        <f>SUM(S25:S27)</f>
        <v>4431208</v>
      </c>
      <c r="T24" s="18">
        <f>SUM(T25:T27)</f>
        <v>4418277</v>
      </c>
      <c r="U24" s="18">
        <f>SUM(U25:U27)</f>
        <v>-12931</v>
      </c>
      <c r="V24" s="17">
        <f t="shared" si="4"/>
        <v>0.99708183411837137</v>
      </c>
      <c r="W24" s="17">
        <f>R24/$R$6</f>
        <v>0.40489547614287141</v>
      </c>
      <c r="X24" s="28">
        <f>T24/$T$6</f>
        <v>0.37017783572201146</v>
      </c>
    </row>
    <row r="25" spans="1:24" ht="63.75" customHeight="1" x14ac:dyDescent="0.3">
      <c r="B25" s="31">
        <v>41020100</v>
      </c>
      <c r="C25" s="56" t="s">
        <v>24</v>
      </c>
      <c r="D25" s="71">
        <v>4290200</v>
      </c>
      <c r="E25" s="6">
        <v>715000</v>
      </c>
      <c r="F25" s="6">
        <v>715000</v>
      </c>
      <c r="G25" s="6">
        <f t="shared" si="19"/>
        <v>0</v>
      </c>
      <c r="H25" s="11">
        <f t="shared" si="2"/>
        <v>1</v>
      </c>
      <c r="I25" s="4">
        <f t="shared" si="6"/>
        <v>6.212783954977865E-2</v>
      </c>
      <c r="J25" s="35">
        <f t="shared" si="5"/>
        <v>6.0904229126977558E-2</v>
      </c>
      <c r="K25" s="71"/>
      <c r="L25" s="6"/>
      <c r="M25" s="6"/>
      <c r="N25" s="6">
        <f t="shared" ref="N25:N27" si="30">M25-L25</f>
        <v>0</v>
      </c>
      <c r="O25" s="11" t="str">
        <f t="shared" si="3"/>
        <v>-</v>
      </c>
      <c r="P25" s="11">
        <f t="shared" ref="P25:P27" si="31">K25/$K$6</f>
        <v>0</v>
      </c>
      <c r="Q25" s="32">
        <f t="shared" ref="Q25:Q27" si="32">M25/$M$6</f>
        <v>0</v>
      </c>
      <c r="R25" s="65">
        <f t="shared" ref="R25:T27" si="33">D25+K25</f>
        <v>4290200</v>
      </c>
      <c r="S25" s="6">
        <f t="shared" si="33"/>
        <v>715000</v>
      </c>
      <c r="T25" s="6">
        <f t="shared" si="33"/>
        <v>715000</v>
      </c>
      <c r="U25" s="6">
        <f t="shared" ref="U25:U27" si="34">T25-S25</f>
        <v>0</v>
      </c>
      <c r="V25" s="11">
        <f t="shared" si="4"/>
        <v>1</v>
      </c>
      <c r="W25" s="11">
        <f t="shared" ref="W25:W27" si="35">R25/$R$6</f>
        <v>6.1384213294388083E-2</v>
      </c>
      <c r="X25" s="32">
        <f t="shared" ref="X25:X27" si="36">T25/$T$6</f>
        <v>5.9905060850924063E-2</v>
      </c>
    </row>
    <row r="26" spans="1:24" ht="63.75" customHeight="1" x14ac:dyDescent="0.3">
      <c r="B26" s="31">
        <v>41033900</v>
      </c>
      <c r="C26" s="56" t="s">
        <v>25</v>
      </c>
      <c r="D26" s="71">
        <v>18240000</v>
      </c>
      <c r="E26" s="6">
        <v>2467800</v>
      </c>
      <c r="F26" s="6">
        <v>2467800</v>
      </c>
      <c r="G26" s="6">
        <f t="shared" si="19"/>
        <v>0</v>
      </c>
      <c r="H26" s="11">
        <f t="shared" si="2"/>
        <v>1</v>
      </c>
      <c r="I26" s="4">
        <f t="shared" si="6"/>
        <v>0.26413961898931582</v>
      </c>
      <c r="J26" s="35">
        <f t="shared" si="5"/>
        <v>0.2102090302651122</v>
      </c>
      <c r="K26" s="71"/>
      <c r="L26" s="6"/>
      <c r="M26" s="6"/>
      <c r="N26" s="6">
        <f t="shared" si="30"/>
        <v>0</v>
      </c>
      <c r="O26" s="11" t="str">
        <f t="shared" si="3"/>
        <v>-</v>
      </c>
      <c r="P26" s="11">
        <f>K26/$K$6</f>
        <v>0</v>
      </c>
      <c r="Q26" s="32">
        <f t="shared" si="32"/>
        <v>0</v>
      </c>
      <c r="R26" s="65">
        <f t="shared" si="33"/>
        <v>18240000</v>
      </c>
      <c r="S26" s="6">
        <f t="shared" si="33"/>
        <v>2467800</v>
      </c>
      <c r="T26" s="6">
        <f t="shared" si="33"/>
        <v>2467800</v>
      </c>
      <c r="U26" s="6">
        <f t="shared" si="34"/>
        <v>0</v>
      </c>
      <c r="V26" s="11">
        <f t="shared" si="4"/>
        <v>1</v>
      </c>
      <c r="W26" s="11">
        <f t="shared" si="35"/>
        <v>0.26097805475027708</v>
      </c>
      <c r="X26" s="32">
        <f t="shared" si="36"/>
        <v>0.20676043240267189</v>
      </c>
    </row>
    <row r="27" spans="1:24" ht="88.5" customHeight="1" thickBot="1" x14ac:dyDescent="0.35">
      <c r="B27" s="36">
        <v>41050000</v>
      </c>
      <c r="C27" s="60" t="s">
        <v>26</v>
      </c>
      <c r="D27" s="75">
        <v>5768323</v>
      </c>
      <c r="E27" s="37">
        <v>1248408</v>
      </c>
      <c r="F27" s="37">
        <v>1235477</v>
      </c>
      <c r="G27" s="37">
        <f t="shared" si="19"/>
        <v>-12931</v>
      </c>
      <c r="H27" s="38">
        <f t="shared" si="2"/>
        <v>0.98964200806146707</v>
      </c>
      <c r="I27" s="39">
        <f t="shared" si="6"/>
        <v>8.3533039442286572E-2</v>
      </c>
      <c r="J27" s="40">
        <f t="shared" si="5"/>
        <v>0.1052388451595956</v>
      </c>
      <c r="K27" s="75"/>
      <c r="L27" s="37"/>
      <c r="M27" s="37"/>
      <c r="N27" s="37">
        <f t="shared" si="30"/>
        <v>0</v>
      </c>
      <c r="O27" s="38" t="str">
        <f t="shared" si="3"/>
        <v>-</v>
      </c>
      <c r="P27" s="38">
        <f t="shared" si="31"/>
        <v>0</v>
      </c>
      <c r="Q27" s="54">
        <f t="shared" si="32"/>
        <v>0</v>
      </c>
      <c r="R27" s="68">
        <f t="shared" si="33"/>
        <v>5768323</v>
      </c>
      <c r="S27" s="37">
        <f t="shared" si="33"/>
        <v>1248408</v>
      </c>
      <c r="T27" s="37">
        <f t="shared" si="33"/>
        <v>1235477</v>
      </c>
      <c r="U27" s="37">
        <f t="shared" si="34"/>
        <v>-12931</v>
      </c>
      <c r="V27" s="38">
        <f t="shared" si="4"/>
        <v>0.98964200806146707</v>
      </c>
      <c r="W27" s="38">
        <f t="shared" si="35"/>
        <v>8.2533208098206273E-2</v>
      </c>
      <c r="X27" s="54">
        <f t="shared" si="36"/>
        <v>0.10351234246841554</v>
      </c>
    </row>
    <row r="28" spans="1:24" s="3" customFormat="1" ht="42" customHeight="1" thickBot="1" x14ac:dyDescent="0.4">
      <c r="B28" s="89" t="s">
        <v>35</v>
      </c>
      <c r="C28" s="90" t="s">
        <v>124</v>
      </c>
      <c r="D28" s="82">
        <f>SUM(D29:D56)</f>
        <v>69463163</v>
      </c>
      <c r="E28" s="83">
        <f t="shared" ref="E28:F28" si="37">SUM(E29:E56)</f>
        <v>13150486</v>
      </c>
      <c r="F28" s="83">
        <f t="shared" si="37"/>
        <v>9567682.9199999999</v>
      </c>
      <c r="G28" s="83">
        <f>SUM(G29:G56)</f>
        <v>-3582803.0800000005</v>
      </c>
      <c r="H28" s="84">
        <f>IF(E28=0,"-",F28/E28)</f>
        <v>0.72755356113834879</v>
      </c>
      <c r="I28" s="84">
        <f>SUM(I29:I56)</f>
        <v>0.99999999999999989</v>
      </c>
      <c r="J28" s="85">
        <f>SUM(J29:J56)</f>
        <v>0.99999999999999989</v>
      </c>
      <c r="K28" s="82">
        <f>SUM(K29:K56)</f>
        <v>1199706</v>
      </c>
      <c r="L28" s="83">
        <f t="shared" ref="L28:M28" si="38">SUM(L29:L56)</f>
        <v>483566.5</v>
      </c>
      <c r="M28" s="83">
        <f t="shared" si="38"/>
        <v>41774.060000000005</v>
      </c>
      <c r="N28" s="83">
        <f>SUM(N29:N56)</f>
        <v>-441792.44</v>
      </c>
      <c r="O28" s="84">
        <f>IF(L28=0,"-",M28/L28)</f>
        <v>8.6387415174541668E-2</v>
      </c>
      <c r="P28" s="84">
        <f>SUM(P29:P56)</f>
        <v>1.0000000000000002</v>
      </c>
      <c r="Q28" s="85">
        <f>SUM(Q29:Q56)</f>
        <v>0.99999999999999978</v>
      </c>
      <c r="R28" s="86">
        <f>SUM(R29:R56)</f>
        <v>70662869</v>
      </c>
      <c r="S28" s="83">
        <f t="shared" ref="S28:T28" si="39">SUM(S29:S56)</f>
        <v>13634052.5</v>
      </c>
      <c r="T28" s="83">
        <f t="shared" si="39"/>
        <v>9609456.9799999986</v>
      </c>
      <c r="U28" s="83">
        <f>SUM(U29:U56)</f>
        <v>-4024595.5200000005</v>
      </c>
      <c r="V28" s="84">
        <f>IF(S28=0,"-",T28/S28)</f>
        <v>0.70481296591750686</v>
      </c>
      <c r="W28" s="84">
        <f>SUM(W29:W56)</f>
        <v>0.99999999999999989</v>
      </c>
      <c r="X28" s="85">
        <f>SUM(X29:X56)</f>
        <v>1.0000000000000002</v>
      </c>
    </row>
    <row r="29" spans="1:24" s="7" customFormat="1" ht="79.2" x14ac:dyDescent="0.3">
      <c r="A29" s="27" t="s">
        <v>100</v>
      </c>
      <c r="B29" s="87" t="s">
        <v>44</v>
      </c>
      <c r="C29" s="88" t="s">
        <v>45</v>
      </c>
      <c r="D29" s="100">
        <v>10631347</v>
      </c>
      <c r="E29" s="101">
        <v>1711948</v>
      </c>
      <c r="F29" s="79">
        <v>1496103.8900000001</v>
      </c>
      <c r="G29" s="47">
        <f>F29-E29</f>
        <v>-215844.10999999987</v>
      </c>
      <c r="H29" s="48">
        <f>IF(E29=0,"-",F29/E29)</f>
        <v>0.87391900338094386</v>
      </c>
      <c r="I29" s="49">
        <f>D29/$D$28</f>
        <v>0.15305014256261265</v>
      </c>
      <c r="J29" s="50">
        <f>F29/$F$28</f>
        <v>0.15637055518140019</v>
      </c>
      <c r="K29" s="78"/>
      <c r="L29" s="47"/>
      <c r="M29" s="47"/>
      <c r="N29" s="47">
        <f>M29-L29</f>
        <v>0</v>
      </c>
      <c r="O29" s="48" t="str">
        <f>IF(L29=0,"-",M29/L29)</f>
        <v>-</v>
      </c>
      <c r="P29" s="49">
        <f>K29/$K$28</f>
        <v>0</v>
      </c>
      <c r="Q29" s="50">
        <f>M29/$M$28</f>
        <v>0</v>
      </c>
      <c r="R29" s="79">
        <f>D29+K29</f>
        <v>10631347</v>
      </c>
      <c r="S29" s="47">
        <f t="shared" ref="S29:T44" si="40">E29+L29</f>
        <v>1711948</v>
      </c>
      <c r="T29" s="47">
        <f t="shared" si="40"/>
        <v>1496103.8900000001</v>
      </c>
      <c r="U29" s="47">
        <f>T29-S29</f>
        <v>-215844.10999999987</v>
      </c>
      <c r="V29" s="48">
        <f>IF(S29=0,"-",T29/S29)</f>
        <v>0.87391900338094386</v>
      </c>
      <c r="W29" s="49">
        <f>R29/$R$28</f>
        <v>0.1504516749808163</v>
      </c>
      <c r="X29" s="50">
        <f>T29/$T$28</f>
        <v>0.15569078389276481</v>
      </c>
    </row>
    <row r="30" spans="1:24" s="8" customFormat="1" ht="52.8" x14ac:dyDescent="0.3">
      <c r="A30" s="27" t="s">
        <v>101</v>
      </c>
      <c r="B30" s="34" t="s">
        <v>47</v>
      </c>
      <c r="C30" s="61" t="s">
        <v>46</v>
      </c>
      <c r="D30" s="102">
        <v>100000</v>
      </c>
      <c r="E30" s="6">
        <v>0</v>
      </c>
      <c r="F30" s="65">
        <v>0</v>
      </c>
      <c r="G30" s="6">
        <f t="shared" ref="G30:G56" si="41">F30-E30</f>
        <v>0</v>
      </c>
      <c r="H30" s="11" t="str">
        <f t="shared" ref="H30:H56" si="42">IF(E30=0,"-",F30/E30)</f>
        <v>-</v>
      </c>
      <c r="I30" s="4">
        <f t="shared" ref="I30:I56" si="43">D30/$D$28</f>
        <v>1.4396119566280044E-3</v>
      </c>
      <c r="J30" s="35">
        <f t="shared" ref="J30:J56" si="44">F30/$F$28</f>
        <v>0</v>
      </c>
      <c r="K30" s="71"/>
      <c r="L30" s="6"/>
      <c r="M30" s="6"/>
      <c r="N30" s="6">
        <f t="shared" ref="N30:N56" si="45">M30-L30</f>
        <v>0</v>
      </c>
      <c r="O30" s="11" t="str">
        <f t="shared" ref="O30:O56" si="46">IF(L30=0,"-",M30/L30)</f>
        <v>-</v>
      </c>
      <c r="P30" s="4">
        <f t="shared" ref="P30:P56" si="47">K30/$K$28</f>
        <v>0</v>
      </c>
      <c r="Q30" s="35">
        <f t="shared" ref="Q30:Q56" si="48">M30/$M$28</f>
        <v>0</v>
      </c>
      <c r="R30" s="65">
        <f t="shared" ref="R30:T56" si="49">D30+K30</f>
        <v>100000</v>
      </c>
      <c r="S30" s="6">
        <f t="shared" si="40"/>
        <v>0</v>
      </c>
      <c r="T30" s="6">
        <f t="shared" si="40"/>
        <v>0</v>
      </c>
      <c r="U30" s="6">
        <f t="shared" ref="U30:U56" si="50">T30-S30</f>
        <v>0</v>
      </c>
      <c r="V30" s="11" t="str">
        <f t="shared" ref="V30:V56" si="51">IF(S30=0,"-",T30/S30)</f>
        <v>-</v>
      </c>
      <c r="W30" s="4">
        <f t="shared" ref="W30:W56" si="52">R30/$R$28</f>
        <v>1.4151703916805303E-3</v>
      </c>
      <c r="X30" s="35">
        <f t="shared" ref="X30:X56" si="53">T30/$T$28</f>
        <v>0</v>
      </c>
    </row>
    <row r="31" spans="1:24" s="7" customFormat="1" ht="28.2" x14ac:dyDescent="0.3">
      <c r="A31" s="27" t="s">
        <v>102</v>
      </c>
      <c r="B31" s="34" t="s">
        <v>49</v>
      </c>
      <c r="C31" s="61" t="s">
        <v>48</v>
      </c>
      <c r="D31" s="102">
        <v>90410</v>
      </c>
      <c r="E31" s="6">
        <v>45204</v>
      </c>
      <c r="F31" s="65">
        <v>0</v>
      </c>
      <c r="G31" s="6">
        <f t="shared" si="41"/>
        <v>-45204</v>
      </c>
      <c r="H31" s="11">
        <f t="shared" si="42"/>
        <v>0</v>
      </c>
      <c r="I31" s="4">
        <f t="shared" si="43"/>
        <v>1.3015531699873788E-3</v>
      </c>
      <c r="J31" s="35">
        <f t="shared" si="44"/>
        <v>0</v>
      </c>
      <c r="K31" s="71"/>
      <c r="L31" s="6"/>
      <c r="M31" s="6"/>
      <c r="N31" s="6">
        <f t="shared" si="45"/>
        <v>0</v>
      </c>
      <c r="O31" s="11" t="str">
        <f t="shared" si="46"/>
        <v>-</v>
      </c>
      <c r="P31" s="4">
        <f t="shared" si="47"/>
        <v>0</v>
      </c>
      <c r="Q31" s="35">
        <f t="shared" si="48"/>
        <v>0</v>
      </c>
      <c r="R31" s="65">
        <f t="shared" si="49"/>
        <v>90410</v>
      </c>
      <c r="S31" s="6">
        <f t="shared" si="40"/>
        <v>45204</v>
      </c>
      <c r="T31" s="6">
        <f t="shared" si="40"/>
        <v>0</v>
      </c>
      <c r="U31" s="6">
        <f t="shared" si="50"/>
        <v>-45204</v>
      </c>
      <c r="V31" s="11">
        <f t="shared" si="51"/>
        <v>0</v>
      </c>
      <c r="W31" s="4">
        <f t="shared" si="52"/>
        <v>1.2794555511183674E-3</v>
      </c>
      <c r="X31" s="35">
        <f t="shared" si="53"/>
        <v>0</v>
      </c>
    </row>
    <row r="32" spans="1:24" s="7" customFormat="1" ht="52.8" x14ac:dyDescent="0.3">
      <c r="A32" s="27" t="s">
        <v>103</v>
      </c>
      <c r="B32" s="34" t="s">
        <v>51</v>
      </c>
      <c r="C32" s="61" t="s">
        <v>50</v>
      </c>
      <c r="D32" s="102">
        <v>93450</v>
      </c>
      <c r="E32" s="6">
        <v>15458</v>
      </c>
      <c r="F32" s="65">
        <v>0</v>
      </c>
      <c r="G32" s="6">
        <f t="shared" si="41"/>
        <v>-15458</v>
      </c>
      <c r="H32" s="11">
        <f t="shared" si="42"/>
        <v>0</v>
      </c>
      <c r="I32" s="4">
        <f t="shared" si="43"/>
        <v>1.3453173734688701E-3</v>
      </c>
      <c r="J32" s="35">
        <f t="shared" si="44"/>
        <v>0</v>
      </c>
      <c r="K32" s="71"/>
      <c r="L32" s="6"/>
      <c r="M32" s="6"/>
      <c r="N32" s="6">
        <f t="shared" si="45"/>
        <v>0</v>
      </c>
      <c r="O32" s="11" t="str">
        <f t="shared" si="46"/>
        <v>-</v>
      </c>
      <c r="P32" s="4">
        <f t="shared" si="47"/>
        <v>0</v>
      </c>
      <c r="Q32" s="35">
        <f t="shared" si="48"/>
        <v>0</v>
      </c>
      <c r="R32" s="65">
        <f t="shared" si="49"/>
        <v>93450</v>
      </c>
      <c r="S32" s="6">
        <f t="shared" si="40"/>
        <v>15458</v>
      </c>
      <c r="T32" s="6">
        <f t="shared" si="40"/>
        <v>0</v>
      </c>
      <c r="U32" s="6">
        <f t="shared" si="50"/>
        <v>-15458</v>
      </c>
      <c r="V32" s="11">
        <f t="shared" si="51"/>
        <v>0</v>
      </c>
      <c r="W32" s="4">
        <f t="shared" si="52"/>
        <v>1.3224767310254556E-3</v>
      </c>
      <c r="X32" s="35">
        <f t="shared" si="53"/>
        <v>0</v>
      </c>
    </row>
    <row r="33" spans="1:24" s="7" customFormat="1" ht="28.2" x14ac:dyDescent="0.3">
      <c r="A33" s="27" t="s">
        <v>104</v>
      </c>
      <c r="B33" s="34" t="s">
        <v>92</v>
      </c>
      <c r="C33" s="61" t="s">
        <v>93</v>
      </c>
      <c r="D33" s="102"/>
      <c r="E33" s="6"/>
      <c r="F33" s="65"/>
      <c r="G33" s="6">
        <f t="shared" si="41"/>
        <v>0</v>
      </c>
      <c r="H33" s="11" t="str">
        <f t="shared" si="42"/>
        <v>-</v>
      </c>
      <c r="I33" s="4">
        <f t="shared" si="43"/>
        <v>0</v>
      </c>
      <c r="J33" s="35">
        <f t="shared" si="44"/>
        <v>0</v>
      </c>
      <c r="K33" s="102">
        <v>29885</v>
      </c>
      <c r="L33" s="6">
        <v>29885</v>
      </c>
      <c r="M33" s="65">
        <v>0</v>
      </c>
      <c r="N33" s="6">
        <f t="shared" si="45"/>
        <v>-29885</v>
      </c>
      <c r="O33" s="11">
        <f t="shared" si="46"/>
        <v>0</v>
      </c>
      <c r="P33" s="4">
        <f t="shared" si="47"/>
        <v>2.4910269682738937E-2</v>
      </c>
      <c r="Q33" s="35">
        <f t="shared" si="48"/>
        <v>0</v>
      </c>
      <c r="R33" s="65">
        <f t="shared" si="49"/>
        <v>29885</v>
      </c>
      <c r="S33" s="6">
        <f t="shared" si="40"/>
        <v>29885</v>
      </c>
      <c r="T33" s="6">
        <f t="shared" si="40"/>
        <v>0</v>
      </c>
      <c r="U33" s="6">
        <f t="shared" si="50"/>
        <v>-29885</v>
      </c>
      <c r="V33" s="11">
        <f t="shared" si="51"/>
        <v>0</v>
      </c>
      <c r="W33" s="4">
        <f t="shared" si="52"/>
        <v>4.2292367155372649E-4</v>
      </c>
      <c r="X33" s="35">
        <f t="shared" si="53"/>
        <v>0</v>
      </c>
    </row>
    <row r="34" spans="1:24" s="7" customFormat="1" ht="28.2" x14ac:dyDescent="0.3">
      <c r="A34" s="27" t="s">
        <v>105</v>
      </c>
      <c r="B34" s="34" t="s">
        <v>94</v>
      </c>
      <c r="C34" s="61" t="s">
        <v>95</v>
      </c>
      <c r="D34" s="102"/>
      <c r="E34" s="6"/>
      <c r="F34" s="65"/>
      <c r="G34" s="6">
        <f t="shared" si="41"/>
        <v>0</v>
      </c>
      <c r="H34" s="11" t="str">
        <f t="shared" si="42"/>
        <v>-</v>
      </c>
      <c r="I34" s="4">
        <f t="shared" si="43"/>
        <v>0</v>
      </c>
      <c r="J34" s="35">
        <f t="shared" si="44"/>
        <v>0</v>
      </c>
      <c r="K34" s="102">
        <v>311100</v>
      </c>
      <c r="L34" s="6">
        <v>311100</v>
      </c>
      <c r="M34" s="65">
        <v>17496.240000000002</v>
      </c>
      <c r="N34" s="6">
        <f t="shared" si="45"/>
        <v>-293603.76</v>
      </c>
      <c r="O34" s="11">
        <f t="shared" si="46"/>
        <v>5.6239922854387663E-2</v>
      </c>
      <c r="P34" s="4">
        <f t="shared" si="47"/>
        <v>0.25931353181529476</v>
      </c>
      <c r="Q34" s="35">
        <f t="shared" si="48"/>
        <v>0.41883025016002751</v>
      </c>
      <c r="R34" s="65">
        <f t="shared" si="49"/>
        <v>311100</v>
      </c>
      <c r="S34" s="6">
        <f t="shared" si="40"/>
        <v>311100</v>
      </c>
      <c r="T34" s="6">
        <f t="shared" si="40"/>
        <v>17496.240000000002</v>
      </c>
      <c r="U34" s="6">
        <f t="shared" si="50"/>
        <v>-293603.76</v>
      </c>
      <c r="V34" s="11">
        <f t="shared" si="51"/>
        <v>5.6239922854387663E-2</v>
      </c>
      <c r="W34" s="4">
        <f t="shared" si="52"/>
        <v>4.4025950885181299E-3</v>
      </c>
      <c r="X34" s="35">
        <f t="shared" si="53"/>
        <v>1.8207313937108655E-3</v>
      </c>
    </row>
    <row r="35" spans="1:24" s="7" customFormat="1" ht="52.8" x14ac:dyDescent="0.3">
      <c r="A35" s="27" t="s">
        <v>106</v>
      </c>
      <c r="B35" s="34" t="s">
        <v>96</v>
      </c>
      <c r="C35" s="61" t="s">
        <v>97</v>
      </c>
      <c r="D35" s="102"/>
      <c r="E35" s="6"/>
      <c r="F35" s="65"/>
      <c r="G35" s="6">
        <f t="shared" si="41"/>
        <v>0</v>
      </c>
      <c r="H35" s="11" t="str">
        <f t="shared" si="42"/>
        <v>-</v>
      </c>
      <c r="I35" s="4">
        <f t="shared" si="43"/>
        <v>0</v>
      </c>
      <c r="J35" s="35">
        <f t="shared" si="44"/>
        <v>0</v>
      </c>
      <c r="K35" s="102">
        <v>2000</v>
      </c>
      <c r="L35" s="6">
        <v>500</v>
      </c>
      <c r="M35" s="65">
        <v>0</v>
      </c>
      <c r="N35" s="6">
        <f t="shared" si="45"/>
        <v>-500</v>
      </c>
      <c r="O35" s="11">
        <f t="shared" si="46"/>
        <v>0</v>
      </c>
      <c r="P35" s="4">
        <f t="shared" si="47"/>
        <v>1.6670751000661828E-3</v>
      </c>
      <c r="Q35" s="35">
        <f t="shared" si="48"/>
        <v>0</v>
      </c>
      <c r="R35" s="65">
        <f t="shared" si="49"/>
        <v>2000</v>
      </c>
      <c r="S35" s="6">
        <f t="shared" si="40"/>
        <v>500</v>
      </c>
      <c r="T35" s="6">
        <f t="shared" si="40"/>
        <v>0</v>
      </c>
      <c r="U35" s="6">
        <f t="shared" si="50"/>
        <v>-500</v>
      </c>
      <c r="V35" s="11">
        <f t="shared" si="51"/>
        <v>0</v>
      </c>
      <c r="W35" s="4">
        <f t="shared" si="52"/>
        <v>2.8303407833610606E-5</v>
      </c>
      <c r="X35" s="35">
        <f t="shared" si="53"/>
        <v>0</v>
      </c>
    </row>
    <row r="36" spans="1:24" s="7" customFormat="1" ht="79.2" x14ac:dyDescent="0.3">
      <c r="A36" s="27" t="s">
        <v>107</v>
      </c>
      <c r="B36" s="34" t="s">
        <v>98</v>
      </c>
      <c r="C36" s="61" t="s">
        <v>99</v>
      </c>
      <c r="D36" s="102"/>
      <c r="E36" s="6"/>
      <c r="F36" s="65"/>
      <c r="G36" s="6">
        <f t="shared" si="41"/>
        <v>0</v>
      </c>
      <c r="H36" s="11" t="str">
        <f t="shared" si="42"/>
        <v>-</v>
      </c>
      <c r="I36" s="4">
        <f t="shared" si="43"/>
        <v>0</v>
      </c>
      <c r="J36" s="35">
        <f t="shared" si="44"/>
        <v>0</v>
      </c>
      <c r="K36" s="102">
        <v>18302</v>
      </c>
      <c r="L36" s="6">
        <v>6041</v>
      </c>
      <c r="M36" s="65">
        <v>0</v>
      </c>
      <c r="N36" s="6">
        <f t="shared" si="45"/>
        <v>-6041</v>
      </c>
      <c r="O36" s="11">
        <f t="shared" si="46"/>
        <v>0</v>
      </c>
      <c r="P36" s="4">
        <f t="shared" si="47"/>
        <v>1.525540424070564E-2</v>
      </c>
      <c r="Q36" s="35">
        <f t="shared" si="48"/>
        <v>0</v>
      </c>
      <c r="R36" s="65">
        <f t="shared" si="49"/>
        <v>18302</v>
      </c>
      <c r="S36" s="6">
        <f t="shared" si="40"/>
        <v>6041</v>
      </c>
      <c r="T36" s="6">
        <f t="shared" si="40"/>
        <v>0</v>
      </c>
      <c r="U36" s="6">
        <f t="shared" si="50"/>
        <v>-6041</v>
      </c>
      <c r="V36" s="11">
        <f t="shared" si="51"/>
        <v>0</v>
      </c>
      <c r="W36" s="4">
        <f t="shared" si="52"/>
        <v>2.5900448508537065E-4</v>
      </c>
      <c r="X36" s="35">
        <f t="shared" si="53"/>
        <v>0</v>
      </c>
    </row>
    <row r="37" spans="1:24" s="7" customFormat="1" ht="28.2" x14ac:dyDescent="0.3">
      <c r="A37" s="27">
        <v>6030</v>
      </c>
      <c r="B37" s="34" t="s">
        <v>52</v>
      </c>
      <c r="C37" s="61" t="s">
        <v>53</v>
      </c>
      <c r="D37" s="102">
        <v>1015350</v>
      </c>
      <c r="E37" s="6">
        <v>230805</v>
      </c>
      <c r="F37" s="65">
        <v>135616.29999999999</v>
      </c>
      <c r="G37" s="6">
        <f t="shared" si="41"/>
        <v>-95188.700000000012</v>
      </c>
      <c r="H37" s="11">
        <f t="shared" si="42"/>
        <v>0.58757955850176546</v>
      </c>
      <c r="I37" s="4">
        <f t="shared" si="43"/>
        <v>1.4617100001622443E-2</v>
      </c>
      <c r="J37" s="35">
        <f t="shared" si="44"/>
        <v>1.4174414132863005E-2</v>
      </c>
      <c r="K37" s="102"/>
      <c r="L37" s="6"/>
      <c r="M37" s="65"/>
      <c r="N37" s="6">
        <f t="shared" si="45"/>
        <v>0</v>
      </c>
      <c r="O37" s="11" t="str">
        <f t="shared" si="46"/>
        <v>-</v>
      </c>
      <c r="P37" s="4">
        <f t="shared" si="47"/>
        <v>0</v>
      </c>
      <c r="Q37" s="35">
        <f t="shared" si="48"/>
        <v>0</v>
      </c>
      <c r="R37" s="65">
        <f t="shared" si="49"/>
        <v>1015350</v>
      </c>
      <c r="S37" s="6">
        <f t="shared" si="40"/>
        <v>230805</v>
      </c>
      <c r="T37" s="6">
        <f t="shared" si="40"/>
        <v>135616.29999999999</v>
      </c>
      <c r="U37" s="6">
        <f t="shared" si="50"/>
        <v>-95188.700000000012</v>
      </c>
      <c r="V37" s="11">
        <f t="shared" si="51"/>
        <v>0.58757955850176546</v>
      </c>
      <c r="W37" s="4">
        <f t="shared" si="52"/>
        <v>1.4368932571928264E-2</v>
      </c>
      <c r="X37" s="35">
        <f t="shared" si="53"/>
        <v>1.4112795372543518E-2</v>
      </c>
    </row>
    <row r="38" spans="1:24" s="7" customFormat="1" ht="52.8" x14ac:dyDescent="0.3">
      <c r="A38" s="27" t="s">
        <v>108</v>
      </c>
      <c r="B38" s="34" t="s">
        <v>54</v>
      </c>
      <c r="C38" s="61" t="s">
        <v>55</v>
      </c>
      <c r="D38" s="102">
        <v>1558113</v>
      </c>
      <c r="E38" s="6">
        <v>390565</v>
      </c>
      <c r="F38" s="65">
        <v>227720.25</v>
      </c>
      <c r="G38" s="6">
        <f t="shared" si="41"/>
        <v>-162844.75</v>
      </c>
      <c r="H38" s="11">
        <f t="shared" si="42"/>
        <v>0.58305339700177949</v>
      </c>
      <c r="I38" s="4">
        <f t="shared" si="43"/>
        <v>2.2430781045775297E-2</v>
      </c>
      <c r="J38" s="35">
        <f t="shared" si="44"/>
        <v>2.3800982108633677E-2</v>
      </c>
      <c r="K38" s="102"/>
      <c r="L38" s="6"/>
      <c r="M38" s="65"/>
      <c r="N38" s="6">
        <f t="shared" si="45"/>
        <v>0</v>
      </c>
      <c r="O38" s="11" t="str">
        <f t="shared" si="46"/>
        <v>-</v>
      </c>
      <c r="P38" s="4">
        <f t="shared" si="47"/>
        <v>0</v>
      </c>
      <c r="Q38" s="35">
        <f t="shared" si="48"/>
        <v>0</v>
      </c>
      <c r="R38" s="65">
        <f t="shared" si="49"/>
        <v>1558113</v>
      </c>
      <c r="S38" s="6">
        <f t="shared" si="40"/>
        <v>390565</v>
      </c>
      <c r="T38" s="6">
        <f t="shared" si="40"/>
        <v>227720.25</v>
      </c>
      <c r="U38" s="6">
        <f t="shared" si="50"/>
        <v>-162844.75</v>
      </c>
      <c r="V38" s="11">
        <f t="shared" si="51"/>
        <v>0.58305339700177949</v>
      </c>
      <c r="W38" s="4">
        <f t="shared" si="52"/>
        <v>2.2049953844925259E-2</v>
      </c>
      <c r="X38" s="35">
        <f t="shared" si="53"/>
        <v>2.3697514903698546E-2</v>
      </c>
    </row>
    <row r="39" spans="1:24" s="7" customFormat="1" ht="28.2" x14ac:dyDescent="0.3">
      <c r="A39" s="27" t="s">
        <v>109</v>
      </c>
      <c r="B39" s="34" t="s">
        <v>57</v>
      </c>
      <c r="C39" s="61" t="s">
        <v>56</v>
      </c>
      <c r="D39" s="102">
        <v>1289050</v>
      </c>
      <c r="E39" s="6">
        <v>193794</v>
      </c>
      <c r="F39" s="65">
        <v>165479.87</v>
      </c>
      <c r="G39" s="6">
        <f t="shared" si="41"/>
        <v>-28314.130000000005</v>
      </c>
      <c r="H39" s="11">
        <f t="shared" si="42"/>
        <v>0.85389573464606749</v>
      </c>
      <c r="I39" s="4">
        <f t="shared" si="43"/>
        <v>1.8557317926913289E-2</v>
      </c>
      <c r="J39" s="35">
        <f t="shared" si="44"/>
        <v>1.7295710088185069E-2</v>
      </c>
      <c r="K39" s="102"/>
      <c r="L39" s="6"/>
      <c r="M39" s="65"/>
      <c r="N39" s="6">
        <f t="shared" si="45"/>
        <v>0</v>
      </c>
      <c r="O39" s="11" t="str">
        <f t="shared" si="46"/>
        <v>-</v>
      </c>
      <c r="P39" s="4">
        <f t="shared" si="47"/>
        <v>0</v>
      </c>
      <c r="Q39" s="35">
        <f t="shared" si="48"/>
        <v>0</v>
      </c>
      <c r="R39" s="65">
        <f t="shared" si="49"/>
        <v>1289050</v>
      </c>
      <c r="S39" s="6">
        <f t="shared" si="40"/>
        <v>193794</v>
      </c>
      <c r="T39" s="6">
        <f t="shared" si="40"/>
        <v>165479.87</v>
      </c>
      <c r="U39" s="6">
        <f t="shared" si="50"/>
        <v>-28314.130000000005</v>
      </c>
      <c r="V39" s="11">
        <f t="shared" si="51"/>
        <v>0.85389573464606749</v>
      </c>
      <c r="W39" s="4">
        <f t="shared" si="52"/>
        <v>1.8242253933957876E-2</v>
      </c>
      <c r="X39" s="35">
        <f t="shared" si="53"/>
        <v>1.7220522485756527E-2</v>
      </c>
    </row>
    <row r="40" spans="1:24" s="7" customFormat="1" ht="28.2" x14ac:dyDescent="0.3">
      <c r="A40" s="27" t="s">
        <v>110</v>
      </c>
      <c r="B40" s="34" t="s">
        <v>58</v>
      </c>
      <c r="C40" s="61" t="s">
        <v>59</v>
      </c>
      <c r="D40" s="102">
        <v>2304231</v>
      </c>
      <c r="E40" s="6">
        <v>767967</v>
      </c>
      <c r="F40" s="65">
        <v>493027.36</v>
      </c>
      <c r="G40" s="6">
        <f t="shared" si="41"/>
        <v>-274939.64</v>
      </c>
      <c r="H40" s="11">
        <f t="shared" si="42"/>
        <v>0.64199029385377238</v>
      </c>
      <c r="I40" s="4">
        <f t="shared" si="43"/>
        <v>3.317198498432903E-2</v>
      </c>
      <c r="J40" s="35">
        <f t="shared" si="44"/>
        <v>5.1530486965594383E-2</v>
      </c>
      <c r="K40" s="102"/>
      <c r="L40" s="6"/>
      <c r="M40" s="65"/>
      <c r="N40" s="6">
        <f t="shared" si="45"/>
        <v>0</v>
      </c>
      <c r="O40" s="11" t="str">
        <f t="shared" si="46"/>
        <v>-</v>
      </c>
      <c r="P40" s="4">
        <f t="shared" si="47"/>
        <v>0</v>
      </c>
      <c r="Q40" s="35">
        <f t="shared" si="48"/>
        <v>0</v>
      </c>
      <c r="R40" s="65">
        <f t="shared" si="49"/>
        <v>2304231</v>
      </c>
      <c r="S40" s="6">
        <f t="shared" si="40"/>
        <v>767967</v>
      </c>
      <c r="T40" s="6">
        <f t="shared" si="40"/>
        <v>493027.36</v>
      </c>
      <c r="U40" s="6">
        <f t="shared" si="50"/>
        <v>-274939.64</v>
      </c>
      <c r="V40" s="11">
        <f t="shared" si="51"/>
        <v>0.64199029385377238</v>
      </c>
      <c r="W40" s="4">
        <f t="shared" si="52"/>
        <v>3.2608794867924201E-2</v>
      </c>
      <c r="X40" s="35">
        <f t="shared" si="53"/>
        <v>5.1306474551697304E-2</v>
      </c>
    </row>
    <row r="41" spans="1:24" s="7" customFormat="1" ht="52.8" x14ac:dyDescent="0.3">
      <c r="A41" s="27" t="s">
        <v>111</v>
      </c>
      <c r="B41" s="34" t="s">
        <v>60</v>
      </c>
      <c r="C41" s="61" t="s">
        <v>61</v>
      </c>
      <c r="D41" s="102">
        <v>50000</v>
      </c>
      <c r="E41" s="6">
        <v>11000</v>
      </c>
      <c r="F41" s="65">
        <v>0</v>
      </c>
      <c r="G41" s="6">
        <f t="shared" si="41"/>
        <v>-11000</v>
      </c>
      <c r="H41" s="11">
        <f t="shared" si="42"/>
        <v>0</v>
      </c>
      <c r="I41" s="4">
        <f t="shared" si="43"/>
        <v>7.1980597831400219E-4</v>
      </c>
      <c r="J41" s="35">
        <f t="shared" si="44"/>
        <v>0</v>
      </c>
      <c r="K41" s="102"/>
      <c r="L41" s="6"/>
      <c r="M41" s="65"/>
      <c r="N41" s="6">
        <f t="shared" si="45"/>
        <v>0</v>
      </c>
      <c r="O41" s="11" t="str">
        <f t="shared" si="46"/>
        <v>-</v>
      </c>
      <c r="P41" s="4">
        <f t="shared" si="47"/>
        <v>0</v>
      </c>
      <c r="Q41" s="35">
        <f t="shared" si="48"/>
        <v>0</v>
      </c>
      <c r="R41" s="65">
        <f t="shared" si="49"/>
        <v>50000</v>
      </c>
      <c r="S41" s="6">
        <f t="shared" si="40"/>
        <v>11000</v>
      </c>
      <c r="T41" s="6">
        <f t="shared" si="40"/>
        <v>0</v>
      </c>
      <c r="U41" s="6">
        <f t="shared" si="50"/>
        <v>-11000</v>
      </c>
      <c r="V41" s="11">
        <f t="shared" si="51"/>
        <v>0</v>
      </c>
      <c r="W41" s="4">
        <f t="shared" si="52"/>
        <v>7.0758519584026517E-4</v>
      </c>
      <c r="X41" s="35">
        <f t="shared" si="53"/>
        <v>0</v>
      </c>
    </row>
    <row r="42" spans="1:24" s="7" customFormat="1" ht="42" x14ac:dyDescent="0.3">
      <c r="A42" s="27" t="s">
        <v>112</v>
      </c>
      <c r="B42" s="34" t="s">
        <v>62</v>
      </c>
      <c r="C42" s="61" t="s">
        <v>63</v>
      </c>
      <c r="D42" s="102">
        <v>792944</v>
      </c>
      <c r="E42" s="6">
        <v>144069</v>
      </c>
      <c r="F42" s="65">
        <v>112354.74</v>
      </c>
      <c r="G42" s="6">
        <f t="shared" si="41"/>
        <v>-31714.259999999995</v>
      </c>
      <c r="H42" s="11">
        <f t="shared" si="42"/>
        <v>0.77986756345917585</v>
      </c>
      <c r="I42" s="4">
        <f t="shared" si="43"/>
        <v>1.1415316633364363E-2</v>
      </c>
      <c r="J42" s="35">
        <f t="shared" si="44"/>
        <v>1.1743150451311152E-2</v>
      </c>
      <c r="K42" s="102"/>
      <c r="L42" s="6"/>
      <c r="M42" s="65"/>
      <c r="N42" s="6">
        <f t="shared" si="45"/>
        <v>0</v>
      </c>
      <c r="O42" s="11" t="str">
        <f t="shared" si="46"/>
        <v>-</v>
      </c>
      <c r="P42" s="4">
        <f t="shared" si="47"/>
        <v>0</v>
      </c>
      <c r="Q42" s="35">
        <f t="shared" si="48"/>
        <v>0</v>
      </c>
      <c r="R42" s="65">
        <f t="shared" si="49"/>
        <v>792944</v>
      </c>
      <c r="S42" s="6">
        <f t="shared" si="40"/>
        <v>144069</v>
      </c>
      <c r="T42" s="6">
        <f t="shared" si="40"/>
        <v>112354.74</v>
      </c>
      <c r="U42" s="6">
        <f t="shared" si="50"/>
        <v>-31714.259999999995</v>
      </c>
      <c r="V42" s="11">
        <f t="shared" si="51"/>
        <v>0.77986756345917585</v>
      </c>
      <c r="W42" s="4">
        <f t="shared" si="52"/>
        <v>1.1221508710607264E-2</v>
      </c>
      <c r="X42" s="35">
        <f t="shared" si="53"/>
        <v>1.1692100837106825E-2</v>
      </c>
    </row>
    <row r="43" spans="1:24" s="7" customFormat="1" ht="42" x14ac:dyDescent="0.3">
      <c r="A43" s="27" t="s">
        <v>120</v>
      </c>
      <c r="B43" s="34" t="s">
        <v>64</v>
      </c>
      <c r="C43" s="61" t="s">
        <v>65</v>
      </c>
      <c r="D43" s="102">
        <v>1779125</v>
      </c>
      <c r="E43" s="6">
        <v>632859</v>
      </c>
      <c r="F43" s="65">
        <v>565938.50000000012</v>
      </c>
      <c r="G43" s="6">
        <f t="shared" si="41"/>
        <v>-66920.499999999884</v>
      </c>
      <c r="H43" s="11">
        <f t="shared" si="42"/>
        <v>0.89425685658258813</v>
      </c>
      <c r="I43" s="4">
        <f t="shared" si="43"/>
        <v>2.5612496223357983E-2</v>
      </c>
      <c r="J43" s="35">
        <f t="shared" si="44"/>
        <v>5.9151050963131217E-2</v>
      </c>
      <c r="K43" s="102">
        <v>5500</v>
      </c>
      <c r="L43" s="6">
        <v>916.66666666666663</v>
      </c>
      <c r="M43" s="65">
        <v>814</v>
      </c>
      <c r="N43" s="6">
        <f t="shared" si="45"/>
        <v>-102.66666666666663</v>
      </c>
      <c r="O43" s="11">
        <f t="shared" si="46"/>
        <v>0.88800000000000001</v>
      </c>
      <c r="P43" s="4">
        <f t="shared" si="47"/>
        <v>4.5844565251820027E-3</v>
      </c>
      <c r="Q43" s="35">
        <f t="shared" si="48"/>
        <v>1.9485776580011611E-2</v>
      </c>
      <c r="R43" s="65">
        <f t="shared" si="49"/>
        <v>1784625</v>
      </c>
      <c r="S43" s="6">
        <f t="shared" si="40"/>
        <v>633775.66666666663</v>
      </c>
      <c r="T43" s="6">
        <f t="shared" si="40"/>
        <v>566752.50000000012</v>
      </c>
      <c r="U43" s="6">
        <f t="shared" si="50"/>
        <v>-67023.166666666511</v>
      </c>
      <c r="V43" s="11">
        <f t="shared" si="51"/>
        <v>0.8942478069264258</v>
      </c>
      <c r="W43" s="4">
        <f t="shared" si="52"/>
        <v>2.5255484602528664E-2</v>
      </c>
      <c r="X43" s="35">
        <f t="shared" si="53"/>
        <v>5.897861878975811E-2</v>
      </c>
    </row>
    <row r="44" spans="1:24" s="7" customFormat="1" ht="28.2" x14ac:dyDescent="0.3">
      <c r="A44" s="27" t="s">
        <v>113</v>
      </c>
      <c r="B44" s="34" t="s">
        <v>66</v>
      </c>
      <c r="C44" s="61" t="s">
        <v>67</v>
      </c>
      <c r="D44" s="102">
        <v>3019901</v>
      </c>
      <c r="E44" s="6">
        <v>841402</v>
      </c>
      <c r="F44" s="65">
        <v>638431.32999999996</v>
      </c>
      <c r="G44" s="6">
        <f t="shared" si="41"/>
        <v>-202970.67000000004</v>
      </c>
      <c r="H44" s="11">
        <f t="shared" si="42"/>
        <v>0.75877087290023071</v>
      </c>
      <c r="I44" s="4">
        <f t="shared" si="43"/>
        <v>4.3474855874328672E-2</v>
      </c>
      <c r="J44" s="35">
        <f t="shared" si="44"/>
        <v>6.6727893821130091E-2</v>
      </c>
      <c r="K44" s="102">
        <v>32100</v>
      </c>
      <c r="L44" s="6">
        <v>5350</v>
      </c>
      <c r="M44" s="65">
        <v>3682</v>
      </c>
      <c r="N44" s="6">
        <f t="shared" si="45"/>
        <v>-1668</v>
      </c>
      <c r="O44" s="11">
        <f t="shared" si="46"/>
        <v>0.6882242990654206</v>
      </c>
      <c r="P44" s="4">
        <f t="shared" si="47"/>
        <v>2.6756555356062237E-2</v>
      </c>
      <c r="Q44" s="35">
        <f t="shared" si="48"/>
        <v>8.8140822318922313E-2</v>
      </c>
      <c r="R44" s="65">
        <f t="shared" si="49"/>
        <v>3052001</v>
      </c>
      <c r="S44" s="6">
        <f t="shared" si="40"/>
        <v>846752</v>
      </c>
      <c r="T44" s="6">
        <f t="shared" si="40"/>
        <v>642113.32999999996</v>
      </c>
      <c r="U44" s="6">
        <f t="shared" si="50"/>
        <v>-204638.67000000004</v>
      </c>
      <c r="V44" s="11">
        <f t="shared" si="51"/>
        <v>0.75832514124560668</v>
      </c>
      <c r="W44" s="4">
        <f t="shared" si="52"/>
        <v>4.3191014505793698E-2</v>
      </c>
      <c r="X44" s="35">
        <f t="shared" si="53"/>
        <v>6.6820979721998824E-2</v>
      </c>
    </row>
    <row r="45" spans="1:24" s="7" customFormat="1" ht="79.2" x14ac:dyDescent="0.3">
      <c r="A45" s="27" t="s">
        <v>114</v>
      </c>
      <c r="B45" s="34" t="s">
        <v>68</v>
      </c>
      <c r="C45" s="61" t="s">
        <v>69</v>
      </c>
      <c r="D45" s="102">
        <v>526651</v>
      </c>
      <c r="E45" s="6">
        <v>89353</v>
      </c>
      <c r="F45" s="65">
        <v>55167.38</v>
      </c>
      <c r="G45" s="6">
        <f t="shared" si="41"/>
        <v>-34185.620000000003</v>
      </c>
      <c r="H45" s="11">
        <f t="shared" si="42"/>
        <v>0.61740937629402481</v>
      </c>
      <c r="I45" s="4">
        <f t="shared" si="43"/>
        <v>7.5817307657009515E-3</v>
      </c>
      <c r="J45" s="35">
        <f t="shared" si="44"/>
        <v>5.7660125718296687E-3</v>
      </c>
      <c r="K45" s="102"/>
      <c r="L45" s="6"/>
      <c r="M45" s="65"/>
      <c r="N45" s="6">
        <f t="shared" si="45"/>
        <v>0</v>
      </c>
      <c r="O45" s="11" t="str">
        <f t="shared" si="46"/>
        <v>-</v>
      </c>
      <c r="P45" s="4">
        <f t="shared" si="47"/>
        <v>0</v>
      </c>
      <c r="Q45" s="35">
        <f t="shared" si="48"/>
        <v>0</v>
      </c>
      <c r="R45" s="65">
        <f t="shared" si="49"/>
        <v>526651</v>
      </c>
      <c r="S45" s="6">
        <f t="shared" si="49"/>
        <v>89353</v>
      </c>
      <c r="T45" s="6">
        <f t="shared" si="49"/>
        <v>55167.38</v>
      </c>
      <c r="U45" s="6">
        <f t="shared" si="50"/>
        <v>-34185.620000000003</v>
      </c>
      <c r="V45" s="11">
        <f t="shared" si="51"/>
        <v>0.61740937629402481</v>
      </c>
      <c r="W45" s="4">
        <f t="shared" si="52"/>
        <v>7.4530090194894292E-3</v>
      </c>
      <c r="X45" s="35">
        <f t="shared" si="53"/>
        <v>5.7409466648135205E-3</v>
      </c>
    </row>
    <row r="46" spans="1:24" s="7" customFormat="1" ht="28.2" x14ac:dyDescent="0.3">
      <c r="A46" s="27" t="s">
        <v>78</v>
      </c>
      <c r="B46" s="34" t="s">
        <v>70</v>
      </c>
      <c r="C46" s="61" t="s">
        <v>71</v>
      </c>
      <c r="D46" s="102">
        <v>5277654</v>
      </c>
      <c r="E46" s="6">
        <v>1298350</v>
      </c>
      <c r="F46" s="65">
        <v>602920.09999999986</v>
      </c>
      <c r="G46" s="6">
        <f t="shared" si="41"/>
        <v>-695429.90000000014</v>
      </c>
      <c r="H46" s="11">
        <f t="shared" si="42"/>
        <v>0.46437409019139664</v>
      </c>
      <c r="I46" s="4">
        <f t="shared" si="43"/>
        <v>7.5977738013456142E-2</v>
      </c>
      <c r="J46" s="35">
        <f t="shared" si="44"/>
        <v>6.3016312835751861E-2</v>
      </c>
      <c r="K46" s="102">
        <v>220850</v>
      </c>
      <c r="L46" s="6">
        <v>36808.333333333336</v>
      </c>
      <c r="M46" s="65">
        <v>11046.029999999999</v>
      </c>
      <c r="N46" s="6">
        <f t="shared" si="45"/>
        <v>-25762.303333333337</v>
      </c>
      <c r="O46" s="11">
        <f t="shared" si="46"/>
        <v>0.30009590219606064</v>
      </c>
      <c r="P46" s="4">
        <f t="shared" si="47"/>
        <v>0.18408676792480824</v>
      </c>
      <c r="Q46" s="35">
        <f t="shared" si="48"/>
        <v>0.26442318510578089</v>
      </c>
      <c r="R46" s="65">
        <f t="shared" si="49"/>
        <v>5498504</v>
      </c>
      <c r="S46" s="6">
        <f t="shared" si="49"/>
        <v>1335158.3333333333</v>
      </c>
      <c r="T46" s="6">
        <f t="shared" si="49"/>
        <v>613966.12999999989</v>
      </c>
      <c r="U46" s="6">
        <f t="shared" si="50"/>
        <v>-721192.20333333337</v>
      </c>
      <c r="V46" s="11">
        <f t="shared" si="51"/>
        <v>0.4598451844038472</v>
      </c>
      <c r="W46" s="4">
        <f t="shared" si="52"/>
        <v>7.781320059336963E-2</v>
      </c>
      <c r="X46" s="35">
        <f t="shared" si="53"/>
        <v>6.3891865198817926E-2</v>
      </c>
    </row>
    <row r="47" spans="1:24" s="7" customFormat="1" ht="42" x14ac:dyDescent="0.3">
      <c r="A47" s="27" t="s">
        <v>115</v>
      </c>
      <c r="B47" s="34" t="s">
        <v>72</v>
      </c>
      <c r="C47" s="61" t="s">
        <v>73</v>
      </c>
      <c r="D47" s="102">
        <v>28062321</v>
      </c>
      <c r="E47" s="6">
        <v>4219496</v>
      </c>
      <c r="F47" s="65">
        <v>3311650.26</v>
      </c>
      <c r="G47" s="6">
        <f t="shared" si="41"/>
        <v>-907845.74000000022</v>
      </c>
      <c r="H47" s="11">
        <f t="shared" si="42"/>
        <v>0.7848449814859404</v>
      </c>
      <c r="I47" s="4">
        <f t="shared" si="43"/>
        <v>0.40398852842333138</v>
      </c>
      <c r="J47" s="35">
        <f t="shared" si="44"/>
        <v>0.34612876364008932</v>
      </c>
      <c r="K47" s="102">
        <v>385725</v>
      </c>
      <c r="L47" s="6">
        <v>64287.5</v>
      </c>
      <c r="M47" s="65">
        <v>0</v>
      </c>
      <c r="N47" s="6">
        <f t="shared" si="45"/>
        <v>-64287.5</v>
      </c>
      <c r="O47" s="11">
        <f t="shared" si="46"/>
        <v>0</v>
      </c>
      <c r="P47" s="4">
        <f t="shared" si="47"/>
        <v>0.32151627148651418</v>
      </c>
      <c r="Q47" s="35">
        <f t="shared" si="48"/>
        <v>0</v>
      </c>
      <c r="R47" s="65">
        <f t="shared" si="49"/>
        <v>28448046</v>
      </c>
      <c r="S47" s="6">
        <f t="shared" si="49"/>
        <v>4283783.5</v>
      </c>
      <c r="T47" s="6">
        <f t="shared" si="49"/>
        <v>3311650.26</v>
      </c>
      <c r="U47" s="6">
        <f t="shared" si="50"/>
        <v>-972133.24000000022</v>
      </c>
      <c r="V47" s="11">
        <f t="shared" si="51"/>
        <v>0.77306667342082058</v>
      </c>
      <c r="W47" s="4">
        <f t="shared" si="52"/>
        <v>0.40258832400365741</v>
      </c>
      <c r="X47" s="35">
        <f t="shared" si="53"/>
        <v>0.34462407885195612</v>
      </c>
    </row>
    <row r="48" spans="1:24" s="7" customFormat="1" ht="52.8" x14ac:dyDescent="0.3">
      <c r="A48" s="27" t="s">
        <v>116</v>
      </c>
      <c r="B48" s="34" t="s">
        <v>74</v>
      </c>
      <c r="C48" s="61" t="s">
        <v>75</v>
      </c>
      <c r="D48" s="102">
        <v>6895081</v>
      </c>
      <c r="E48" s="6">
        <v>1500295</v>
      </c>
      <c r="F48" s="65">
        <v>1222543.8399999999</v>
      </c>
      <c r="G48" s="6">
        <f t="shared" si="41"/>
        <v>-277751.16000000015</v>
      </c>
      <c r="H48" s="11">
        <f t="shared" si="42"/>
        <v>0.81486896910274298</v>
      </c>
      <c r="I48" s="4">
        <f t="shared" si="43"/>
        <v>9.9262410495185777E-2</v>
      </c>
      <c r="J48" s="35">
        <f t="shared" si="44"/>
        <v>0.12777846530056203</v>
      </c>
      <c r="K48" s="102">
        <v>122068</v>
      </c>
      <c r="L48" s="6">
        <v>20344.666666666664</v>
      </c>
      <c r="M48" s="65">
        <v>8735.7899999999991</v>
      </c>
      <c r="N48" s="6">
        <f t="shared" si="45"/>
        <v>-11608.876666666665</v>
      </c>
      <c r="O48" s="11">
        <f t="shared" si="46"/>
        <v>0.42938968443818198</v>
      </c>
      <c r="P48" s="4">
        <f t="shared" si="47"/>
        <v>0.1017482616574394</v>
      </c>
      <c r="Q48" s="35">
        <f t="shared" si="48"/>
        <v>0.20911996583525752</v>
      </c>
      <c r="R48" s="65">
        <f t="shared" si="49"/>
        <v>7017149</v>
      </c>
      <c r="S48" s="6">
        <f t="shared" si="49"/>
        <v>1520639.6666666667</v>
      </c>
      <c r="T48" s="6">
        <f t="shared" si="49"/>
        <v>1231279.6299999999</v>
      </c>
      <c r="U48" s="6">
        <f t="shared" si="50"/>
        <v>-289360.03666666686</v>
      </c>
      <c r="V48" s="11">
        <f t="shared" si="51"/>
        <v>0.80971163451170425</v>
      </c>
      <c r="W48" s="4">
        <f t="shared" si="52"/>
        <v>9.9304614988106416E-2</v>
      </c>
      <c r="X48" s="35">
        <f t="shared" si="53"/>
        <v>0.12813207162097104</v>
      </c>
    </row>
    <row r="49" spans="1:24" s="7" customFormat="1" ht="52.8" x14ac:dyDescent="0.3">
      <c r="A49" s="27" t="s">
        <v>117</v>
      </c>
      <c r="B49" s="34" t="s">
        <v>76</v>
      </c>
      <c r="C49" s="61" t="s">
        <v>77</v>
      </c>
      <c r="D49" s="102">
        <v>825910</v>
      </c>
      <c r="E49" s="6">
        <v>194580</v>
      </c>
      <c r="F49" s="65">
        <v>71198.559999999998</v>
      </c>
      <c r="G49" s="6">
        <f t="shared" si="41"/>
        <v>-123381.44</v>
      </c>
      <c r="H49" s="11">
        <f t="shared" si="42"/>
        <v>0.36590893205879327</v>
      </c>
      <c r="I49" s="4">
        <f t="shared" si="43"/>
        <v>1.1889899110986351E-2</v>
      </c>
      <c r="J49" s="35">
        <f t="shared" si="44"/>
        <v>7.4415676810493632E-3</v>
      </c>
      <c r="K49" s="102">
        <v>22176</v>
      </c>
      <c r="L49" s="6">
        <v>0</v>
      </c>
      <c r="M49" s="65">
        <v>0</v>
      </c>
      <c r="N49" s="6">
        <f t="shared" si="45"/>
        <v>0</v>
      </c>
      <c r="O49" s="11" t="str">
        <f t="shared" si="46"/>
        <v>-</v>
      </c>
      <c r="P49" s="4">
        <f t="shared" si="47"/>
        <v>1.8484528709533835E-2</v>
      </c>
      <c r="Q49" s="35">
        <f t="shared" si="48"/>
        <v>0</v>
      </c>
      <c r="R49" s="65">
        <f t="shared" si="49"/>
        <v>848086</v>
      </c>
      <c r="S49" s="6">
        <f t="shared" si="49"/>
        <v>194580</v>
      </c>
      <c r="T49" s="6">
        <f t="shared" si="49"/>
        <v>71198.559999999998</v>
      </c>
      <c r="U49" s="6">
        <f t="shared" si="50"/>
        <v>-123381.44</v>
      </c>
      <c r="V49" s="11">
        <f t="shared" si="51"/>
        <v>0.36590893205879327</v>
      </c>
      <c r="W49" s="4">
        <f t="shared" si="52"/>
        <v>1.2001861967987741E-2</v>
      </c>
      <c r="X49" s="35">
        <f t="shared" si="53"/>
        <v>7.4092178307457292E-3</v>
      </c>
    </row>
    <row r="50" spans="1:24" s="7" customFormat="1" ht="52.8" x14ac:dyDescent="0.3">
      <c r="A50" s="27" t="s">
        <v>118</v>
      </c>
      <c r="B50" s="34" t="s">
        <v>78</v>
      </c>
      <c r="C50" s="61" t="s">
        <v>79</v>
      </c>
      <c r="D50" s="102">
        <v>75925</v>
      </c>
      <c r="E50" s="6">
        <v>12250</v>
      </c>
      <c r="F50" s="65">
        <v>0</v>
      </c>
      <c r="G50" s="6">
        <f t="shared" si="41"/>
        <v>-12250</v>
      </c>
      <c r="H50" s="11">
        <f t="shared" si="42"/>
        <v>0</v>
      </c>
      <c r="I50" s="4">
        <f t="shared" si="43"/>
        <v>1.0930253780698123E-3</v>
      </c>
      <c r="J50" s="35">
        <f t="shared" si="44"/>
        <v>0</v>
      </c>
      <c r="K50" s="102"/>
      <c r="L50" s="6"/>
      <c r="M50" s="65"/>
      <c r="N50" s="6">
        <f t="shared" si="45"/>
        <v>0</v>
      </c>
      <c r="O50" s="11" t="str">
        <f t="shared" si="46"/>
        <v>-</v>
      </c>
      <c r="P50" s="4">
        <f t="shared" si="47"/>
        <v>0</v>
      </c>
      <c r="Q50" s="35">
        <f t="shared" si="48"/>
        <v>0</v>
      </c>
      <c r="R50" s="65">
        <f t="shared" si="49"/>
        <v>75925</v>
      </c>
      <c r="S50" s="6">
        <f t="shared" si="49"/>
        <v>12250</v>
      </c>
      <c r="T50" s="6">
        <f t="shared" si="49"/>
        <v>0</v>
      </c>
      <c r="U50" s="6">
        <f t="shared" si="50"/>
        <v>-12250</v>
      </c>
      <c r="V50" s="11">
        <f t="shared" si="51"/>
        <v>0</v>
      </c>
      <c r="W50" s="4">
        <f t="shared" si="52"/>
        <v>1.0744681198834427E-3</v>
      </c>
      <c r="X50" s="35">
        <f t="shared" si="53"/>
        <v>0</v>
      </c>
    </row>
    <row r="51" spans="1:24" s="7" customFormat="1" ht="28.2" x14ac:dyDescent="0.3">
      <c r="A51" s="27">
        <v>3104</v>
      </c>
      <c r="B51" s="34" t="s">
        <v>80</v>
      </c>
      <c r="C51" s="61" t="s">
        <v>81</v>
      </c>
      <c r="D51" s="102">
        <v>4606680</v>
      </c>
      <c r="E51" s="6">
        <v>788940</v>
      </c>
      <c r="F51" s="65">
        <v>469530.54</v>
      </c>
      <c r="G51" s="6">
        <f t="shared" si="41"/>
        <v>-319409.46000000002</v>
      </c>
      <c r="H51" s="11">
        <f t="shared" si="42"/>
        <v>0.59514099931553732</v>
      </c>
      <c r="I51" s="4">
        <f t="shared" si="43"/>
        <v>6.6318316083590956E-2</v>
      </c>
      <c r="J51" s="35">
        <f t="shared" si="44"/>
        <v>4.9074634258468926E-2</v>
      </c>
      <c r="K51" s="102">
        <v>50000</v>
      </c>
      <c r="L51" s="6">
        <v>8333.3333333333339</v>
      </c>
      <c r="M51" s="65">
        <v>0</v>
      </c>
      <c r="N51" s="6">
        <f t="shared" si="45"/>
        <v>-8333.3333333333339</v>
      </c>
      <c r="O51" s="11">
        <f t="shared" si="46"/>
        <v>0</v>
      </c>
      <c r="P51" s="4">
        <f t="shared" si="47"/>
        <v>4.1676877501654573E-2</v>
      </c>
      <c r="Q51" s="35">
        <f t="shared" si="48"/>
        <v>0</v>
      </c>
      <c r="R51" s="65">
        <f t="shared" si="49"/>
        <v>4656680</v>
      </c>
      <c r="S51" s="6">
        <f t="shared" si="49"/>
        <v>797273.33333333337</v>
      </c>
      <c r="T51" s="6">
        <f t="shared" si="49"/>
        <v>469530.54</v>
      </c>
      <c r="U51" s="6">
        <f t="shared" si="50"/>
        <v>-327742.79333333339</v>
      </c>
      <c r="V51" s="11">
        <f t="shared" si="51"/>
        <v>0.58892041207114243</v>
      </c>
      <c r="W51" s="4">
        <f t="shared" si="52"/>
        <v>6.5899956595308923E-2</v>
      </c>
      <c r="X51" s="35">
        <f t="shared" si="53"/>
        <v>4.8861297883660441E-2</v>
      </c>
    </row>
    <row r="52" spans="1:24" s="7" customFormat="1" ht="52.8" x14ac:dyDescent="0.3">
      <c r="A52" s="27">
        <v>3090</v>
      </c>
      <c r="B52" s="34" t="s">
        <v>82</v>
      </c>
      <c r="C52" s="61" t="s">
        <v>83</v>
      </c>
      <c r="D52" s="102">
        <v>3400</v>
      </c>
      <c r="E52" s="6">
        <v>1338</v>
      </c>
      <c r="F52" s="65">
        <v>0</v>
      </c>
      <c r="G52" s="6">
        <f t="shared" si="41"/>
        <v>-1338</v>
      </c>
      <c r="H52" s="11">
        <f t="shared" si="42"/>
        <v>0</v>
      </c>
      <c r="I52" s="4">
        <f t="shared" si="43"/>
        <v>4.8946806525352148E-5</v>
      </c>
      <c r="J52" s="35">
        <f t="shared" si="44"/>
        <v>0</v>
      </c>
      <c r="K52" s="71"/>
      <c r="L52" s="6"/>
      <c r="M52" s="6"/>
      <c r="N52" s="6">
        <f t="shared" si="45"/>
        <v>0</v>
      </c>
      <c r="O52" s="11" t="str">
        <f t="shared" si="46"/>
        <v>-</v>
      </c>
      <c r="P52" s="4">
        <f t="shared" si="47"/>
        <v>0</v>
      </c>
      <c r="Q52" s="35">
        <f t="shared" si="48"/>
        <v>0</v>
      </c>
      <c r="R52" s="65">
        <f t="shared" si="49"/>
        <v>3400</v>
      </c>
      <c r="S52" s="6">
        <f t="shared" si="49"/>
        <v>1338</v>
      </c>
      <c r="T52" s="6">
        <f t="shared" si="49"/>
        <v>0</v>
      </c>
      <c r="U52" s="6">
        <f t="shared" si="50"/>
        <v>-1338</v>
      </c>
      <c r="V52" s="11">
        <f t="shared" si="51"/>
        <v>0</v>
      </c>
      <c r="W52" s="4">
        <f t="shared" si="52"/>
        <v>4.8115793317138031E-5</v>
      </c>
      <c r="X52" s="35">
        <f t="shared" si="53"/>
        <v>0</v>
      </c>
    </row>
    <row r="53" spans="1:24" s="7" customFormat="1" ht="27.6" customHeight="1" x14ac:dyDescent="0.3">
      <c r="A53" s="27">
        <v>3140</v>
      </c>
      <c r="B53" s="34" t="s">
        <v>84</v>
      </c>
      <c r="C53" s="61" t="s">
        <v>85</v>
      </c>
      <c r="D53" s="102">
        <v>25000</v>
      </c>
      <c r="E53" s="6">
        <v>0</v>
      </c>
      <c r="F53" s="65">
        <v>0</v>
      </c>
      <c r="G53" s="6">
        <f t="shared" si="41"/>
        <v>0</v>
      </c>
      <c r="H53" s="11" t="str">
        <f t="shared" si="42"/>
        <v>-</v>
      </c>
      <c r="I53" s="4">
        <f t="shared" si="43"/>
        <v>3.599029891570011E-4</v>
      </c>
      <c r="J53" s="35">
        <f t="shared" si="44"/>
        <v>0</v>
      </c>
      <c r="K53" s="71"/>
      <c r="L53" s="6"/>
      <c r="M53" s="6"/>
      <c r="N53" s="6">
        <f t="shared" si="45"/>
        <v>0</v>
      </c>
      <c r="O53" s="11" t="str">
        <f t="shared" si="46"/>
        <v>-</v>
      </c>
      <c r="P53" s="4">
        <f t="shared" si="47"/>
        <v>0</v>
      </c>
      <c r="Q53" s="35">
        <f t="shared" si="48"/>
        <v>0</v>
      </c>
      <c r="R53" s="65">
        <f t="shared" si="49"/>
        <v>25000</v>
      </c>
      <c r="S53" s="6">
        <f t="shared" si="49"/>
        <v>0</v>
      </c>
      <c r="T53" s="6">
        <f t="shared" si="49"/>
        <v>0</v>
      </c>
      <c r="U53" s="6">
        <f t="shared" si="50"/>
        <v>0</v>
      </c>
      <c r="V53" s="11" t="str">
        <f t="shared" si="51"/>
        <v>-</v>
      </c>
      <c r="W53" s="4">
        <f t="shared" si="52"/>
        <v>3.5379259792013259E-4</v>
      </c>
      <c r="X53" s="35">
        <f t="shared" si="53"/>
        <v>0</v>
      </c>
    </row>
    <row r="54" spans="1:24" s="7" customFormat="1" ht="28.2" x14ac:dyDescent="0.3">
      <c r="A54" s="27">
        <v>3210</v>
      </c>
      <c r="B54" s="34" t="s">
        <v>86</v>
      </c>
      <c r="C54" s="61" t="s">
        <v>87</v>
      </c>
      <c r="D54" s="102">
        <v>43920</v>
      </c>
      <c r="E54" s="6">
        <v>7320</v>
      </c>
      <c r="F54" s="65">
        <v>0</v>
      </c>
      <c r="G54" s="6">
        <f t="shared" si="41"/>
        <v>-7320</v>
      </c>
      <c r="H54" s="11">
        <f t="shared" si="42"/>
        <v>0</v>
      </c>
      <c r="I54" s="4">
        <f t="shared" si="43"/>
        <v>6.3227757135101955E-4</v>
      </c>
      <c r="J54" s="35">
        <f t="shared" si="44"/>
        <v>0</v>
      </c>
      <c r="K54" s="71"/>
      <c r="L54" s="6"/>
      <c r="M54" s="6"/>
      <c r="N54" s="6">
        <f t="shared" si="45"/>
        <v>0</v>
      </c>
      <c r="O54" s="11" t="str">
        <f t="shared" si="46"/>
        <v>-</v>
      </c>
      <c r="P54" s="4">
        <f t="shared" si="47"/>
        <v>0</v>
      </c>
      <c r="Q54" s="35">
        <f t="shared" si="48"/>
        <v>0</v>
      </c>
      <c r="R54" s="65">
        <f t="shared" si="49"/>
        <v>43920</v>
      </c>
      <c r="S54" s="6">
        <f t="shared" si="49"/>
        <v>7320</v>
      </c>
      <c r="T54" s="6">
        <f t="shared" si="49"/>
        <v>0</v>
      </c>
      <c r="U54" s="6">
        <f t="shared" si="50"/>
        <v>-7320</v>
      </c>
      <c r="V54" s="11">
        <f t="shared" si="51"/>
        <v>0</v>
      </c>
      <c r="W54" s="4">
        <f t="shared" si="52"/>
        <v>6.2154283602608885E-4</v>
      </c>
      <c r="X54" s="35">
        <f t="shared" si="53"/>
        <v>0</v>
      </c>
    </row>
    <row r="55" spans="1:24" s="7" customFormat="1" ht="84" x14ac:dyDescent="0.3">
      <c r="A55" s="27" t="s">
        <v>119</v>
      </c>
      <c r="B55" s="34" t="s">
        <v>88</v>
      </c>
      <c r="C55" s="61" t="s">
        <v>89</v>
      </c>
      <c r="D55" s="102">
        <v>108800</v>
      </c>
      <c r="E55" s="6">
        <v>18166</v>
      </c>
      <c r="F55" s="65">
        <v>0</v>
      </c>
      <c r="G55" s="6">
        <f t="shared" si="41"/>
        <v>-18166</v>
      </c>
      <c r="H55" s="11">
        <f t="shared" si="42"/>
        <v>0</v>
      </c>
      <c r="I55" s="4">
        <f t="shared" si="43"/>
        <v>1.5662978088112687E-3</v>
      </c>
      <c r="J55" s="35">
        <f t="shared" si="44"/>
        <v>0</v>
      </c>
      <c r="K55" s="71"/>
      <c r="L55" s="6"/>
      <c r="M55" s="6"/>
      <c r="N55" s="6">
        <f t="shared" si="45"/>
        <v>0</v>
      </c>
      <c r="O55" s="11" t="str">
        <f t="shared" si="46"/>
        <v>-</v>
      </c>
      <c r="P55" s="4">
        <f t="shared" si="47"/>
        <v>0</v>
      </c>
      <c r="Q55" s="35">
        <f t="shared" si="48"/>
        <v>0</v>
      </c>
      <c r="R55" s="65">
        <f t="shared" si="49"/>
        <v>108800</v>
      </c>
      <c r="S55" s="6">
        <f t="shared" si="49"/>
        <v>18166</v>
      </c>
      <c r="T55" s="6">
        <f t="shared" si="49"/>
        <v>0</v>
      </c>
      <c r="U55" s="6">
        <f t="shared" si="50"/>
        <v>-18166</v>
      </c>
      <c r="V55" s="11">
        <f t="shared" si="51"/>
        <v>0</v>
      </c>
      <c r="W55" s="4">
        <f t="shared" si="52"/>
        <v>1.539705386148417E-3</v>
      </c>
      <c r="X55" s="35">
        <f t="shared" si="53"/>
        <v>0</v>
      </c>
    </row>
    <row r="56" spans="1:24" s="7" customFormat="1" ht="53.4" thickBot="1" x14ac:dyDescent="0.35">
      <c r="A56" s="27">
        <v>3242</v>
      </c>
      <c r="B56" s="41" t="s">
        <v>90</v>
      </c>
      <c r="C56" s="62" t="s">
        <v>91</v>
      </c>
      <c r="D56" s="103">
        <v>287900</v>
      </c>
      <c r="E56" s="37">
        <v>35327</v>
      </c>
      <c r="F56" s="69">
        <v>0</v>
      </c>
      <c r="G56" s="42">
        <f t="shared" si="41"/>
        <v>-35327</v>
      </c>
      <c r="H56" s="43">
        <f t="shared" si="42"/>
        <v>0</v>
      </c>
      <c r="I56" s="44">
        <f t="shared" si="43"/>
        <v>4.1446428231320248E-3</v>
      </c>
      <c r="J56" s="45">
        <f t="shared" si="44"/>
        <v>0</v>
      </c>
      <c r="K56" s="76"/>
      <c r="L56" s="42"/>
      <c r="M56" s="42"/>
      <c r="N56" s="42">
        <f t="shared" si="45"/>
        <v>0</v>
      </c>
      <c r="O56" s="43" t="str">
        <f t="shared" si="46"/>
        <v>-</v>
      </c>
      <c r="P56" s="44">
        <f t="shared" si="47"/>
        <v>0</v>
      </c>
      <c r="Q56" s="45">
        <f t="shared" si="48"/>
        <v>0</v>
      </c>
      <c r="R56" s="69">
        <f t="shared" si="49"/>
        <v>287900</v>
      </c>
      <c r="S56" s="42">
        <f t="shared" si="49"/>
        <v>35327</v>
      </c>
      <c r="T56" s="42">
        <f t="shared" si="49"/>
        <v>0</v>
      </c>
      <c r="U56" s="42">
        <f t="shared" si="50"/>
        <v>-35327</v>
      </c>
      <c r="V56" s="43">
        <f t="shared" si="51"/>
        <v>0</v>
      </c>
      <c r="W56" s="44">
        <f t="shared" si="52"/>
        <v>4.0742755576482466E-3</v>
      </c>
      <c r="X56" s="45">
        <f t="shared" si="53"/>
        <v>0</v>
      </c>
    </row>
    <row r="57" spans="1:24" ht="40.5" customHeight="1" thickBot="1" x14ac:dyDescent="0.35">
      <c r="B57" s="80" t="s">
        <v>35</v>
      </c>
      <c r="C57" s="81" t="s">
        <v>125</v>
      </c>
      <c r="D57" s="82">
        <f>D58+D59</f>
        <v>0</v>
      </c>
      <c r="E57" s="83">
        <f t="shared" ref="E57:F57" si="54">E58+E59</f>
        <v>0</v>
      </c>
      <c r="F57" s="83">
        <f t="shared" si="54"/>
        <v>0</v>
      </c>
      <c r="G57" s="83">
        <f>SUM(G58:G59)</f>
        <v>0</v>
      </c>
      <c r="H57" s="84" t="str">
        <f>IF(E57=0,"-",F57/E57)</f>
        <v>-</v>
      </c>
      <c r="I57" s="84">
        <f>SUM(I58:I59)</f>
        <v>0</v>
      </c>
      <c r="J57" s="85">
        <f>SUM(J58:J59)</f>
        <v>0</v>
      </c>
      <c r="K57" s="82">
        <f>K58+K59</f>
        <v>0</v>
      </c>
      <c r="L57" s="83">
        <f t="shared" ref="L57:M57" si="55">L58+L59</f>
        <v>0</v>
      </c>
      <c r="M57" s="83">
        <f t="shared" si="55"/>
        <v>0</v>
      </c>
      <c r="N57" s="83">
        <f>SUM(N58:N59)</f>
        <v>0</v>
      </c>
      <c r="O57" s="84" t="str">
        <f>IF(L57=0,"-",M57/L57)</f>
        <v>-</v>
      </c>
      <c r="P57" s="84">
        <f>SUM(P58:P59)</f>
        <v>0</v>
      </c>
      <c r="Q57" s="85">
        <f>SUM(Q58:Q59)</f>
        <v>0</v>
      </c>
      <c r="R57" s="86">
        <f>R58+R59</f>
        <v>0</v>
      </c>
      <c r="S57" s="83">
        <f t="shared" ref="S57:T57" si="56">S58+S59</f>
        <v>0</v>
      </c>
      <c r="T57" s="83">
        <f t="shared" si="56"/>
        <v>0</v>
      </c>
      <c r="U57" s="83">
        <f>SUM(U58:U59)</f>
        <v>0</v>
      </c>
      <c r="V57" s="84" t="str">
        <f>IF(S57=0,"-",T57/S57)</f>
        <v>-</v>
      </c>
      <c r="W57" s="84">
        <f>SUM(W58:W59)</f>
        <v>0</v>
      </c>
      <c r="X57" s="85">
        <f>SUM(X58:X59)</f>
        <v>0</v>
      </c>
    </row>
    <row r="58" spans="1:24" ht="33.75" customHeight="1" x14ac:dyDescent="0.3">
      <c r="B58" s="46">
        <v>8831</v>
      </c>
      <c r="C58" s="77" t="s">
        <v>3</v>
      </c>
      <c r="D58" s="78"/>
      <c r="E58" s="47"/>
      <c r="F58" s="47"/>
      <c r="G58" s="47">
        <f t="shared" ref="G58:G59" si="57">F58-E58</f>
        <v>0</v>
      </c>
      <c r="H58" s="48" t="str">
        <f t="shared" ref="H58:H59" si="58">IF(E58=0,"-",F58/E58)</f>
        <v>-</v>
      </c>
      <c r="I58" s="48">
        <f t="shared" ref="I58:I59" si="59">D58/$D$28</f>
        <v>0</v>
      </c>
      <c r="J58" s="99">
        <f t="shared" ref="J58:J59" si="60">F58/$F$28</f>
        <v>0</v>
      </c>
      <c r="K58" s="78"/>
      <c r="L58" s="47"/>
      <c r="M58" s="47"/>
      <c r="N58" s="47">
        <f t="shared" ref="N58:N59" si="61">M58-L58</f>
        <v>0</v>
      </c>
      <c r="O58" s="48" t="str">
        <f t="shared" ref="O58:O59" si="62">IF(L58=0,"-",M58/L58)</f>
        <v>-</v>
      </c>
      <c r="P58" s="48">
        <f t="shared" ref="P58:P59" si="63">K58/$D$28</f>
        <v>0</v>
      </c>
      <c r="Q58" s="99">
        <f t="shared" ref="Q58:Q59" si="64">M58/$F$28</f>
        <v>0</v>
      </c>
      <c r="R58" s="79">
        <f>D58+K58</f>
        <v>0</v>
      </c>
      <c r="S58" s="47">
        <f t="shared" ref="S58:T59" si="65">E58+L58</f>
        <v>0</v>
      </c>
      <c r="T58" s="47">
        <f t="shared" si="65"/>
        <v>0</v>
      </c>
      <c r="U58" s="47">
        <f t="shared" ref="U58:U59" si="66">T58-S58</f>
        <v>0</v>
      </c>
      <c r="V58" s="48" t="str">
        <f t="shared" ref="V58:V59" si="67">IF(S58=0,"-",T58/S58)</f>
        <v>-</v>
      </c>
      <c r="W58" s="48">
        <f t="shared" ref="W58:W59" si="68">R58/$D$28</f>
        <v>0</v>
      </c>
      <c r="X58" s="99">
        <f t="shared" ref="X58:X59" si="69">T58/$F$28</f>
        <v>0</v>
      </c>
    </row>
    <row r="59" spans="1:24" ht="33.75" customHeight="1" thickBot="1" x14ac:dyDescent="0.35">
      <c r="B59" s="36">
        <v>8832</v>
      </c>
      <c r="C59" s="63" t="s">
        <v>4</v>
      </c>
      <c r="D59" s="75"/>
      <c r="E59" s="37"/>
      <c r="F59" s="37"/>
      <c r="G59" s="37">
        <f t="shared" si="57"/>
        <v>0</v>
      </c>
      <c r="H59" s="38" t="str">
        <f t="shared" si="58"/>
        <v>-</v>
      </c>
      <c r="I59" s="38">
        <f t="shared" si="59"/>
        <v>0</v>
      </c>
      <c r="J59" s="54">
        <f t="shared" si="60"/>
        <v>0</v>
      </c>
      <c r="K59" s="75"/>
      <c r="L59" s="37"/>
      <c r="M59" s="37"/>
      <c r="N59" s="37">
        <f t="shared" si="61"/>
        <v>0</v>
      </c>
      <c r="O59" s="38" t="str">
        <f t="shared" si="62"/>
        <v>-</v>
      </c>
      <c r="P59" s="38">
        <f t="shared" si="63"/>
        <v>0</v>
      </c>
      <c r="Q59" s="54">
        <f t="shared" si="64"/>
        <v>0</v>
      </c>
      <c r="R59" s="68">
        <f>D59+K59</f>
        <v>0</v>
      </c>
      <c r="S59" s="37">
        <f t="shared" si="65"/>
        <v>0</v>
      </c>
      <c r="T59" s="37">
        <f t="shared" si="65"/>
        <v>0</v>
      </c>
      <c r="U59" s="37">
        <f t="shared" si="66"/>
        <v>0</v>
      </c>
      <c r="V59" s="38" t="str">
        <f t="shared" si="67"/>
        <v>-</v>
      </c>
      <c r="W59" s="38">
        <f t="shared" si="68"/>
        <v>0</v>
      </c>
      <c r="X59" s="54">
        <f t="shared" si="69"/>
        <v>0</v>
      </c>
    </row>
    <row r="60" spans="1:24" s="7" customFormat="1" ht="42" customHeight="1" thickBot="1" x14ac:dyDescent="0.35">
      <c r="A60" s="1"/>
      <c r="B60" s="80" t="s">
        <v>35</v>
      </c>
      <c r="C60" s="81" t="s">
        <v>126</v>
      </c>
      <c r="D60" s="82">
        <f>D61</f>
        <v>408774</v>
      </c>
      <c r="E60" s="83">
        <f t="shared" ref="E60:F60" si="70">E61</f>
        <v>1783864</v>
      </c>
      <c r="F60" s="83">
        <f t="shared" si="70"/>
        <v>-2172060.1199999992</v>
      </c>
      <c r="G60" s="83" t="s">
        <v>35</v>
      </c>
      <c r="H60" s="84" t="s">
        <v>35</v>
      </c>
      <c r="I60" s="84" t="s">
        <v>35</v>
      </c>
      <c r="J60" s="85" t="s">
        <v>35</v>
      </c>
      <c r="K60" s="82">
        <f>K61</f>
        <v>363161</v>
      </c>
      <c r="L60" s="83">
        <f t="shared" ref="L60:M60" si="71">L61</f>
        <v>340985</v>
      </c>
      <c r="M60" s="83">
        <f t="shared" si="71"/>
        <v>-154035.41999999998</v>
      </c>
      <c r="N60" s="83" t="s">
        <v>35</v>
      </c>
      <c r="O60" s="84" t="s">
        <v>35</v>
      </c>
      <c r="P60" s="84" t="s">
        <v>35</v>
      </c>
      <c r="Q60" s="85" t="s">
        <v>35</v>
      </c>
      <c r="R60" s="86">
        <f>R61</f>
        <v>771935</v>
      </c>
      <c r="S60" s="83">
        <f t="shared" ref="S60:T60" si="72">S61</f>
        <v>2124849</v>
      </c>
      <c r="T60" s="83">
        <f t="shared" si="72"/>
        <v>-2326095.5399999991</v>
      </c>
      <c r="U60" s="83" t="s">
        <v>35</v>
      </c>
      <c r="V60" s="84" t="s">
        <v>35</v>
      </c>
      <c r="W60" s="84" t="s">
        <v>35</v>
      </c>
      <c r="X60" s="85" t="s">
        <v>35</v>
      </c>
    </row>
    <row r="61" spans="1:24" s="7" customFormat="1" ht="51" customHeight="1" x14ac:dyDescent="0.3">
      <c r="A61" s="1"/>
      <c r="B61" s="46">
        <v>200000</v>
      </c>
      <c r="C61" s="77" t="s">
        <v>122</v>
      </c>
      <c r="D61" s="78">
        <f>D28+D57-D6</f>
        <v>408774</v>
      </c>
      <c r="E61" s="47">
        <f t="shared" ref="E61:F61" si="73">E28+E57-E6</f>
        <v>1783864</v>
      </c>
      <c r="F61" s="47">
        <f t="shared" si="73"/>
        <v>-2172060.1199999992</v>
      </c>
      <c r="G61" s="47" t="s">
        <v>35</v>
      </c>
      <c r="H61" s="48" t="s">
        <v>35</v>
      </c>
      <c r="I61" s="48" t="s">
        <v>35</v>
      </c>
      <c r="J61" s="99" t="s">
        <v>35</v>
      </c>
      <c r="K61" s="78">
        <f>K28+K57-K6</f>
        <v>363161</v>
      </c>
      <c r="L61" s="47">
        <f t="shared" ref="L61:M61" si="74">L28+L57-L6</f>
        <v>340985</v>
      </c>
      <c r="M61" s="47">
        <f t="shared" si="74"/>
        <v>-154035.41999999998</v>
      </c>
      <c r="N61" s="47" t="s">
        <v>35</v>
      </c>
      <c r="O61" s="48" t="s">
        <v>35</v>
      </c>
      <c r="P61" s="48" t="s">
        <v>35</v>
      </c>
      <c r="Q61" s="99" t="s">
        <v>35</v>
      </c>
      <c r="R61" s="79">
        <f>D61+K61</f>
        <v>771935</v>
      </c>
      <c r="S61" s="47">
        <f t="shared" ref="S61:T62" si="75">E61+L61</f>
        <v>2124849</v>
      </c>
      <c r="T61" s="47">
        <f t="shared" si="75"/>
        <v>-2326095.5399999991</v>
      </c>
      <c r="U61" s="47" t="s">
        <v>35</v>
      </c>
      <c r="V61" s="48" t="s">
        <v>35</v>
      </c>
      <c r="W61" s="48" t="s">
        <v>35</v>
      </c>
      <c r="X61" s="99" t="s">
        <v>35</v>
      </c>
    </row>
    <row r="62" spans="1:24" s="7" customFormat="1" ht="66.75" customHeight="1" thickBot="1" x14ac:dyDescent="0.35">
      <c r="A62" s="1"/>
      <c r="B62" s="36">
        <v>600000</v>
      </c>
      <c r="C62" s="63" t="s">
        <v>123</v>
      </c>
      <c r="D62" s="75">
        <f>D61</f>
        <v>408774</v>
      </c>
      <c r="E62" s="37">
        <f t="shared" ref="E62:F62" si="76">E61</f>
        <v>1783864</v>
      </c>
      <c r="F62" s="37">
        <f t="shared" si="76"/>
        <v>-2172060.1199999992</v>
      </c>
      <c r="G62" s="37" t="s">
        <v>35</v>
      </c>
      <c r="H62" s="38" t="s">
        <v>35</v>
      </c>
      <c r="I62" s="38" t="s">
        <v>35</v>
      </c>
      <c r="J62" s="54" t="s">
        <v>35</v>
      </c>
      <c r="K62" s="75">
        <f>K61</f>
        <v>363161</v>
      </c>
      <c r="L62" s="37">
        <f t="shared" ref="L62:M62" si="77">L61</f>
        <v>340985</v>
      </c>
      <c r="M62" s="37">
        <f t="shared" si="77"/>
        <v>-154035.41999999998</v>
      </c>
      <c r="N62" s="37" t="s">
        <v>35</v>
      </c>
      <c r="O62" s="38" t="s">
        <v>35</v>
      </c>
      <c r="P62" s="38" t="s">
        <v>35</v>
      </c>
      <c r="Q62" s="54" t="s">
        <v>35</v>
      </c>
      <c r="R62" s="68">
        <f>D62+K62</f>
        <v>771935</v>
      </c>
      <c r="S62" s="37">
        <f t="shared" si="75"/>
        <v>2124849</v>
      </c>
      <c r="T62" s="37">
        <f t="shared" si="75"/>
        <v>-2326095.5399999991</v>
      </c>
      <c r="U62" s="37" t="s">
        <v>35</v>
      </c>
      <c r="V62" s="38" t="s">
        <v>35</v>
      </c>
      <c r="W62" s="38" t="s">
        <v>35</v>
      </c>
      <c r="X62" s="54" t="s">
        <v>35</v>
      </c>
    </row>
    <row r="65" spans="2:24" s="3" customFormat="1" ht="48.75" customHeight="1" x14ac:dyDescent="0.35">
      <c r="B65" s="23"/>
      <c r="C65" s="24" t="s">
        <v>121</v>
      </c>
      <c r="D65" s="26">
        <f>D6-D28-D57</f>
        <v>-408774</v>
      </c>
      <c r="E65" s="26">
        <f t="shared" ref="E65:F65" si="78">E6-E28-E57</f>
        <v>-1783864</v>
      </c>
      <c r="F65" s="26">
        <f t="shared" si="78"/>
        <v>2172060.1199999992</v>
      </c>
      <c r="G65" s="26"/>
      <c r="H65" s="26"/>
      <c r="I65" s="26"/>
      <c r="J65" s="26"/>
      <c r="K65" s="26">
        <f>K6-K28-K57</f>
        <v>-363161</v>
      </c>
      <c r="L65" s="26">
        <f t="shared" ref="L65:M65" si="79">L6-L28-L57</f>
        <v>-340985</v>
      </c>
      <c r="M65" s="26">
        <f t="shared" si="79"/>
        <v>154035.41999999998</v>
      </c>
      <c r="N65" s="26"/>
      <c r="O65" s="26"/>
      <c r="P65" s="26"/>
      <c r="Q65" s="26"/>
      <c r="R65" s="26">
        <f>R6-R28-R57</f>
        <v>-771935</v>
      </c>
      <c r="S65" s="26">
        <f t="shared" ref="S65:T65" si="80">S6-S28-S57</f>
        <v>-2124849</v>
      </c>
      <c r="T65" s="26">
        <f t="shared" si="80"/>
        <v>2326095.540000001</v>
      </c>
      <c r="U65" s="26"/>
      <c r="V65" s="25"/>
      <c r="W65" s="25"/>
      <c r="X65" s="25"/>
    </row>
  </sheetData>
  <mergeCells count="22">
    <mergeCell ref="B1:X1"/>
    <mergeCell ref="B2:B5"/>
    <mergeCell ref="C2:C5"/>
    <mergeCell ref="D2:X2"/>
    <mergeCell ref="D3:J3"/>
    <mergeCell ref="K3:Q3"/>
    <mergeCell ref="R3:X3"/>
    <mergeCell ref="D4:D5"/>
    <mergeCell ref="E4:E5"/>
    <mergeCell ref="F4:F5"/>
    <mergeCell ref="W4:X4"/>
    <mergeCell ref="G4:H4"/>
    <mergeCell ref="I4:J4"/>
    <mergeCell ref="K4:K5"/>
    <mergeCell ref="L4:L5"/>
    <mergeCell ref="M4:M5"/>
    <mergeCell ref="U4:V4"/>
    <mergeCell ref="N4:O4"/>
    <mergeCell ref="P4:Q4"/>
    <mergeCell ref="R4:R5"/>
    <mergeCell ref="S4:S5"/>
    <mergeCell ref="T4:T5"/>
  </mergeCells>
  <pageMargins left="0.19685039370078741" right="0.19685039370078741" top="0.78740157480314965" bottom="0.19685039370078741" header="0.31496062992125984" footer="0.31496062992125984"/>
  <pageSetup paperSize="9" scale="24" orientation="landscape" horizontalDpi="300" verticalDpi="300" r:id="rId1"/>
  <rowBreaks count="1" manualBreakCount="1">
    <brk id="27" min="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січень-лютий</vt:lpstr>
      <vt:lpstr>'січень-лютий'!Заголовки_для_друку</vt:lpstr>
      <vt:lpstr>'січень-лютий'!Область_друку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38066</cp:lastModifiedBy>
  <cp:lastPrinted>2021-06-14T12:21:54Z</cp:lastPrinted>
  <dcterms:created xsi:type="dcterms:W3CDTF">2021-04-23T12:17:35Z</dcterms:created>
  <dcterms:modified xsi:type="dcterms:W3CDTF">2021-06-14T12:21:59Z</dcterms:modified>
</cp:coreProperties>
</file>