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grek\ФВ\Інформація на сайт\Інформ.на сайт про викон.бюджета\"/>
    </mc:Choice>
  </mc:AlternateContent>
  <xr:revisionPtr revIDLastSave="0" documentId="13_ncr:1_{F6F799AA-885E-4214-9A54-021FB599507E}" xr6:coauthVersionLast="47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грудень" sheetId="8" r:id="rId1"/>
  </sheets>
  <definedNames>
    <definedName name="_xlnm.Print_Titles" localSheetId="0">'січень-грудень'!$2:$5</definedName>
    <definedName name="_xlnm.Print_Area" localSheetId="0">'січень-грудень'!$B$1:$X$68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2" i="8" l="1"/>
  <c r="S42" i="8"/>
  <c r="V42" i="8" s="1"/>
  <c r="R42" i="8"/>
  <c r="O42" i="8"/>
  <c r="N42" i="8"/>
  <c r="H42" i="8"/>
  <c r="G42" i="8"/>
  <c r="G45" i="8"/>
  <c r="T28" i="8"/>
  <c r="S28" i="8"/>
  <c r="R28" i="8"/>
  <c r="O28" i="8"/>
  <c r="N28" i="8"/>
  <c r="H28" i="8"/>
  <c r="G28" i="8"/>
  <c r="D11" i="8"/>
  <c r="E11" i="8"/>
  <c r="F11" i="8"/>
  <c r="E15" i="8"/>
  <c r="F15" i="8"/>
  <c r="O36" i="8"/>
  <c r="T35" i="8"/>
  <c r="T38" i="8"/>
  <c r="R38" i="8"/>
  <c r="S38" i="8"/>
  <c r="O38" i="8"/>
  <c r="N38" i="8"/>
  <c r="T27" i="8"/>
  <c r="S27" i="8"/>
  <c r="R27" i="8"/>
  <c r="O27" i="8"/>
  <c r="N27" i="8"/>
  <c r="H27" i="8"/>
  <c r="G27" i="8"/>
  <c r="S36" i="8"/>
  <c r="R36" i="8"/>
  <c r="H36" i="8"/>
  <c r="G36" i="8"/>
  <c r="S35" i="8"/>
  <c r="R35" i="8"/>
  <c r="O35" i="8"/>
  <c r="N35" i="8"/>
  <c r="H35" i="8"/>
  <c r="G35" i="8"/>
  <c r="U42" i="8" l="1"/>
  <c r="V28" i="8"/>
  <c r="U28" i="8"/>
  <c r="V27" i="8"/>
  <c r="U38" i="8"/>
  <c r="V35" i="8"/>
  <c r="D30" i="8"/>
  <c r="I42" i="8" s="1"/>
  <c r="G38" i="8"/>
  <c r="V38" i="8"/>
  <c r="H38" i="8"/>
  <c r="N36" i="8"/>
  <c r="T36" i="8"/>
  <c r="U36" i="8" s="1"/>
  <c r="U27" i="8"/>
  <c r="U35" i="8"/>
  <c r="V36" i="8" l="1"/>
  <c r="T65" i="8"/>
  <c r="S65" i="8"/>
  <c r="V65" i="8" s="1"/>
  <c r="R65" i="8"/>
  <c r="O65" i="8"/>
  <c r="N65" i="8"/>
  <c r="H65" i="8"/>
  <c r="G65" i="8"/>
  <c r="T64" i="8"/>
  <c r="S64" i="8"/>
  <c r="V64" i="8" s="1"/>
  <c r="R64" i="8"/>
  <c r="O64" i="8"/>
  <c r="N64" i="8"/>
  <c r="N63" i="8" s="1"/>
  <c r="H64" i="8"/>
  <c r="G64" i="8"/>
  <c r="M63" i="8"/>
  <c r="L63" i="8"/>
  <c r="K63" i="8"/>
  <c r="F63" i="8"/>
  <c r="E63" i="8"/>
  <c r="H63" i="8" s="1"/>
  <c r="D63" i="8"/>
  <c r="T62" i="8"/>
  <c r="S62" i="8"/>
  <c r="R62" i="8"/>
  <c r="O62" i="8"/>
  <c r="N62" i="8"/>
  <c r="H62" i="8"/>
  <c r="G62" i="8"/>
  <c r="T61" i="8"/>
  <c r="S61" i="8"/>
  <c r="R61" i="8"/>
  <c r="O61" i="8"/>
  <c r="N61" i="8"/>
  <c r="H61" i="8"/>
  <c r="G61" i="8"/>
  <c r="T60" i="8"/>
  <c r="S60" i="8"/>
  <c r="R60" i="8"/>
  <c r="O60" i="8"/>
  <c r="N60" i="8"/>
  <c r="H60" i="8"/>
  <c r="G60" i="8"/>
  <c r="T59" i="8"/>
  <c r="S59" i="8"/>
  <c r="R59" i="8"/>
  <c r="O59" i="8"/>
  <c r="N59" i="8"/>
  <c r="H59" i="8"/>
  <c r="G59" i="8"/>
  <c r="T58" i="8"/>
  <c r="S58" i="8"/>
  <c r="V58" i="8" s="1"/>
  <c r="R58" i="8"/>
  <c r="O58" i="8"/>
  <c r="N58" i="8"/>
  <c r="H58" i="8"/>
  <c r="G58" i="8"/>
  <c r="T57" i="8"/>
  <c r="S57" i="8"/>
  <c r="R57" i="8"/>
  <c r="O57" i="8"/>
  <c r="N57" i="8"/>
  <c r="H57" i="8"/>
  <c r="G57" i="8"/>
  <c r="T56" i="8"/>
  <c r="S56" i="8"/>
  <c r="R56" i="8"/>
  <c r="O56" i="8"/>
  <c r="N56" i="8"/>
  <c r="H56" i="8"/>
  <c r="G56" i="8"/>
  <c r="T55" i="8"/>
  <c r="S55" i="8"/>
  <c r="R55" i="8"/>
  <c r="O55" i="8"/>
  <c r="N55" i="8"/>
  <c r="H55" i="8"/>
  <c r="G55" i="8"/>
  <c r="T54" i="8"/>
  <c r="S54" i="8"/>
  <c r="R54" i="8"/>
  <c r="O54" i="8"/>
  <c r="N54" i="8"/>
  <c r="H54" i="8"/>
  <c r="G54" i="8"/>
  <c r="T53" i="8"/>
  <c r="S53" i="8"/>
  <c r="R53" i="8"/>
  <c r="O53" i="8"/>
  <c r="N53" i="8"/>
  <c r="H53" i="8"/>
  <c r="G53" i="8"/>
  <c r="T52" i="8"/>
  <c r="S52" i="8"/>
  <c r="R52" i="8"/>
  <c r="O52" i="8"/>
  <c r="N52" i="8"/>
  <c r="H52" i="8"/>
  <c r="G52" i="8"/>
  <c r="T51" i="8"/>
  <c r="S51" i="8"/>
  <c r="R51" i="8"/>
  <c r="O51" i="8"/>
  <c r="N51" i="8"/>
  <c r="H51" i="8"/>
  <c r="G51" i="8"/>
  <c r="T50" i="8"/>
  <c r="S50" i="8"/>
  <c r="R50" i="8"/>
  <c r="O50" i="8"/>
  <c r="N50" i="8"/>
  <c r="H50" i="8"/>
  <c r="G50" i="8"/>
  <c r="T49" i="8"/>
  <c r="S49" i="8"/>
  <c r="R49" i="8"/>
  <c r="O49" i="8"/>
  <c r="N49" i="8"/>
  <c r="H49" i="8"/>
  <c r="G49" i="8"/>
  <c r="T48" i="8"/>
  <c r="S48" i="8"/>
  <c r="R48" i="8"/>
  <c r="O48" i="8"/>
  <c r="N48" i="8"/>
  <c r="H48" i="8"/>
  <c r="G48" i="8"/>
  <c r="T47" i="8"/>
  <c r="S47" i="8"/>
  <c r="R47" i="8"/>
  <c r="O47" i="8"/>
  <c r="N47" i="8"/>
  <c r="H47" i="8"/>
  <c r="G47" i="8"/>
  <c r="T46" i="8"/>
  <c r="S46" i="8"/>
  <c r="R46" i="8"/>
  <c r="O46" i="8"/>
  <c r="N46" i="8"/>
  <c r="H46" i="8"/>
  <c r="G46" i="8"/>
  <c r="T45" i="8"/>
  <c r="S45" i="8"/>
  <c r="R45" i="8"/>
  <c r="O45" i="8"/>
  <c r="N45" i="8"/>
  <c r="H45" i="8"/>
  <c r="T44" i="8"/>
  <c r="S44" i="8"/>
  <c r="R44" i="8"/>
  <c r="O44" i="8"/>
  <c r="N44" i="8"/>
  <c r="H44" i="8"/>
  <c r="G44" i="8"/>
  <c r="T43" i="8"/>
  <c r="S43" i="8"/>
  <c r="R43" i="8"/>
  <c r="O43" i="8"/>
  <c r="N43" i="8"/>
  <c r="H43" i="8"/>
  <c r="G43" i="8"/>
  <c r="T41" i="8"/>
  <c r="S41" i="8"/>
  <c r="R41" i="8"/>
  <c r="O41" i="8"/>
  <c r="N41" i="8"/>
  <c r="H41" i="8"/>
  <c r="G41" i="8"/>
  <c r="T40" i="8"/>
  <c r="S40" i="8"/>
  <c r="R40" i="8"/>
  <c r="O40" i="8"/>
  <c r="N40" i="8"/>
  <c r="H40" i="8"/>
  <c r="G40" i="8"/>
  <c r="T39" i="8"/>
  <c r="S39" i="8"/>
  <c r="R39" i="8"/>
  <c r="O39" i="8"/>
  <c r="N39" i="8"/>
  <c r="H39" i="8"/>
  <c r="G39" i="8"/>
  <c r="T37" i="8"/>
  <c r="S37" i="8"/>
  <c r="R37" i="8"/>
  <c r="O37" i="8"/>
  <c r="N37" i="8"/>
  <c r="H37" i="8"/>
  <c r="G37" i="8"/>
  <c r="T34" i="8"/>
  <c r="S34" i="8"/>
  <c r="R34" i="8"/>
  <c r="O34" i="8"/>
  <c r="N34" i="8"/>
  <c r="H34" i="8"/>
  <c r="G34" i="8"/>
  <c r="T33" i="8"/>
  <c r="S33" i="8"/>
  <c r="R33" i="8"/>
  <c r="O33" i="8"/>
  <c r="N33" i="8"/>
  <c r="H33" i="8"/>
  <c r="G33" i="8"/>
  <c r="T32" i="8"/>
  <c r="S32" i="8"/>
  <c r="R32" i="8"/>
  <c r="O32" i="8"/>
  <c r="N32" i="8"/>
  <c r="H32" i="8"/>
  <c r="G32" i="8"/>
  <c r="T31" i="8"/>
  <c r="S31" i="8"/>
  <c r="R31" i="8"/>
  <c r="O31" i="8"/>
  <c r="N31" i="8"/>
  <c r="H31" i="8"/>
  <c r="G31" i="8"/>
  <c r="M30" i="8"/>
  <c r="Q42" i="8" s="1"/>
  <c r="L30" i="8"/>
  <c r="K30" i="8"/>
  <c r="P42" i="8" s="1"/>
  <c r="F30" i="8"/>
  <c r="J42" i="8" s="1"/>
  <c r="E30" i="8"/>
  <c r="I38" i="8"/>
  <c r="T29" i="8"/>
  <c r="S29" i="8"/>
  <c r="R29" i="8"/>
  <c r="O29" i="8"/>
  <c r="N29" i="8"/>
  <c r="H29" i="8"/>
  <c r="G29" i="8"/>
  <c r="T26" i="8"/>
  <c r="S26" i="8"/>
  <c r="R26" i="8"/>
  <c r="O26" i="8"/>
  <c r="N26" i="8"/>
  <c r="H26" i="8"/>
  <c r="G26" i="8"/>
  <c r="T25" i="8"/>
  <c r="S25" i="8"/>
  <c r="R25" i="8"/>
  <c r="O25" i="8"/>
  <c r="N25" i="8"/>
  <c r="H25" i="8"/>
  <c r="G25" i="8"/>
  <c r="M24" i="8"/>
  <c r="L24" i="8"/>
  <c r="O24" i="8" s="1"/>
  <c r="K24" i="8"/>
  <c r="F24" i="8"/>
  <c r="E24" i="8"/>
  <c r="D24" i="8"/>
  <c r="T23" i="8"/>
  <c r="S23" i="8"/>
  <c r="R23" i="8"/>
  <c r="O23" i="8"/>
  <c r="N23" i="8"/>
  <c r="H23" i="8"/>
  <c r="G23" i="8"/>
  <c r="T22" i="8"/>
  <c r="S22" i="8"/>
  <c r="R22" i="8"/>
  <c r="O22" i="8"/>
  <c r="N22" i="8"/>
  <c r="H22" i="8"/>
  <c r="G22" i="8"/>
  <c r="T21" i="8"/>
  <c r="S21" i="8"/>
  <c r="R21" i="8"/>
  <c r="O21" i="8"/>
  <c r="N21" i="8"/>
  <c r="H21" i="8"/>
  <c r="G21" i="8"/>
  <c r="M20" i="8"/>
  <c r="L20" i="8"/>
  <c r="K20" i="8"/>
  <c r="F20" i="8"/>
  <c r="E20" i="8"/>
  <c r="D20" i="8"/>
  <c r="T19" i="8"/>
  <c r="S19" i="8"/>
  <c r="R19" i="8"/>
  <c r="O19" i="8"/>
  <c r="N19" i="8"/>
  <c r="H19" i="8"/>
  <c r="G19" i="8"/>
  <c r="T18" i="8"/>
  <c r="S18" i="8"/>
  <c r="R18" i="8"/>
  <c r="O18" i="8"/>
  <c r="N18" i="8"/>
  <c r="H18" i="8"/>
  <c r="G18" i="8"/>
  <c r="T17" i="8"/>
  <c r="S17" i="8"/>
  <c r="R17" i="8"/>
  <c r="O17" i="8"/>
  <c r="N17" i="8"/>
  <c r="H17" i="8"/>
  <c r="G17" i="8"/>
  <c r="T16" i="8"/>
  <c r="S16" i="8"/>
  <c r="R16" i="8"/>
  <c r="O16" i="8"/>
  <c r="N16" i="8"/>
  <c r="H16" i="8"/>
  <c r="G16" i="8"/>
  <c r="M15" i="8"/>
  <c r="L15" i="8"/>
  <c r="O15" i="8" s="1"/>
  <c r="K15" i="8"/>
  <c r="T15" i="8"/>
  <c r="D15" i="8"/>
  <c r="D8" i="8" s="1"/>
  <c r="T14" i="8"/>
  <c r="S14" i="8"/>
  <c r="R14" i="8"/>
  <c r="O14" i="8"/>
  <c r="N14" i="8"/>
  <c r="H14" i="8"/>
  <c r="G14" i="8"/>
  <c r="T13" i="8"/>
  <c r="S13" i="8"/>
  <c r="R13" i="8"/>
  <c r="O13" i="8"/>
  <c r="N13" i="8"/>
  <c r="H13" i="8"/>
  <c r="G13" i="8"/>
  <c r="T12" i="8"/>
  <c r="S12" i="8"/>
  <c r="R12" i="8"/>
  <c r="O12" i="8"/>
  <c r="N12" i="8"/>
  <c r="H12" i="8"/>
  <c r="G12" i="8"/>
  <c r="M11" i="8"/>
  <c r="M8" i="8" s="1"/>
  <c r="L11" i="8"/>
  <c r="O11" i="8" s="1"/>
  <c r="K11" i="8"/>
  <c r="R11" i="8" s="1"/>
  <c r="T10" i="8"/>
  <c r="S10" i="8"/>
  <c r="R10" i="8"/>
  <c r="O10" i="8"/>
  <c r="N10" i="8"/>
  <c r="H10" i="8"/>
  <c r="G10" i="8"/>
  <c r="T9" i="8"/>
  <c r="S9" i="8"/>
  <c r="R9" i="8"/>
  <c r="O9" i="8"/>
  <c r="N9" i="8"/>
  <c r="H9" i="8"/>
  <c r="G9" i="8"/>
  <c r="G63" i="8" l="1"/>
  <c r="T11" i="8"/>
  <c r="R20" i="8"/>
  <c r="O63" i="8"/>
  <c r="V32" i="8"/>
  <c r="V43" i="8"/>
  <c r="G30" i="8"/>
  <c r="V62" i="8"/>
  <c r="U55" i="8"/>
  <c r="U51" i="8"/>
  <c r="U47" i="8"/>
  <c r="V39" i="8"/>
  <c r="V60" i="8"/>
  <c r="V52" i="8"/>
  <c r="V44" i="8"/>
  <c r="V48" i="8"/>
  <c r="H30" i="8"/>
  <c r="S63" i="8"/>
  <c r="V33" i="8"/>
  <c r="V40" i="8"/>
  <c r="V46" i="8"/>
  <c r="V50" i="8"/>
  <c r="V54" i="8"/>
  <c r="U59" i="8"/>
  <c r="V31" i="8"/>
  <c r="V41" i="8"/>
  <c r="V49" i="8"/>
  <c r="V53" i="8"/>
  <c r="V57" i="8"/>
  <c r="V37" i="8"/>
  <c r="U56" i="8"/>
  <c r="V34" i="8"/>
  <c r="V47" i="8"/>
  <c r="V51" i="8"/>
  <c r="V55" i="8"/>
  <c r="V59" i="8"/>
  <c r="Q51" i="8"/>
  <c r="Q38" i="8"/>
  <c r="U57" i="8"/>
  <c r="P37" i="8"/>
  <c r="P38" i="8"/>
  <c r="U32" i="8"/>
  <c r="N20" i="8"/>
  <c r="J41" i="8"/>
  <c r="J38" i="8"/>
  <c r="U37" i="8"/>
  <c r="S15" i="8"/>
  <c r="U43" i="8"/>
  <c r="U48" i="8"/>
  <c r="V56" i="8"/>
  <c r="G20" i="8"/>
  <c r="U10" i="8"/>
  <c r="V13" i="8"/>
  <c r="H24" i="8"/>
  <c r="N11" i="8"/>
  <c r="M7" i="8"/>
  <c r="M6" i="8" s="1"/>
  <c r="Q28" i="8" s="1"/>
  <c r="U17" i="8"/>
  <c r="V23" i="8"/>
  <c r="V22" i="8"/>
  <c r="O20" i="8"/>
  <c r="V19" i="8"/>
  <c r="U19" i="8"/>
  <c r="V29" i="8"/>
  <c r="G24" i="8"/>
  <c r="V26" i="8"/>
  <c r="U26" i="8"/>
  <c r="H20" i="8"/>
  <c r="V18" i="8"/>
  <c r="H15" i="8"/>
  <c r="V16" i="8"/>
  <c r="V15" i="8"/>
  <c r="V14" i="8"/>
  <c r="V12" i="8"/>
  <c r="V9" i="8"/>
  <c r="G11" i="8"/>
  <c r="G15" i="8"/>
  <c r="V17" i="8"/>
  <c r="U16" i="8"/>
  <c r="U9" i="8"/>
  <c r="J55" i="8"/>
  <c r="J43" i="8"/>
  <c r="J39" i="8"/>
  <c r="I37" i="8"/>
  <c r="I35" i="8"/>
  <c r="I36" i="8"/>
  <c r="J65" i="8"/>
  <c r="J35" i="8"/>
  <c r="J36" i="8"/>
  <c r="J31" i="8"/>
  <c r="I31" i="8"/>
  <c r="P31" i="8"/>
  <c r="P36" i="8"/>
  <c r="P35" i="8"/>
  <c r="Q65" i="8"/>
  <c r="Q59" i="8"/>
  <c r="Q35" i="8"/>
  <c r="Q36" i="8"/>
  <c r="J59" i="8"/>
  <c r="X64" i="8"/>
  <c r="U39" i="8"/>
  <c r="U60" i="8"/>
  <c r="U44" i="8"/>
  <c r="N24" i="8"/>
  <c r="U52" i="8"/>
  <c r="U13" i="8"/>
  <c r="R24" i="8"/>
  <c r="P33" i="8"/>
  <c r="J37" i="8"/>
  <c r="U41" i="8"/>
  <c r="P46" i="8"/>
  <c r="U58" i="8"/>
  <c r="U62" i="8"/>
  <c r="W64" i="8"/>
  <c r="U12" i="8"/>
  <c r="U14" i="8"/>
  <c r="J32" i="8"/>
  <c r="U34" i="8"/>
  <c r="U50" i="8"/>
  <c r="P54" i="8"/>
  <c r="L8" i="8"/>
  <c r="O8" i="8" s="1"/>
  <c r="R15" i="8"/>
  <c r="R8" i="8" s="1"/>
  <c r="U18" i="8"/>
  <c r="U29" i="8"/>
  <c r="U49" i="8"/>
  <c r="I64" i="8"/>
  <c r="X65" i="8"/>
  <c r="U46" i="8"/>
  <c r="T8" i="8"/>
  <c r="Q43" i="8"/>
  <c r="J47" i="8"/>
  <c r="U65" i="8"/>
  <c r="V10" i="8"/>
  <c r="U21" i="8"/>
  <c r="J34" i="8"/>
  <c r="J51" i="8"/>
  <c r="U54" i="8"/>
  <c r="H11" i="8"/>
  <c r="S11" i="8"/>
  <c r="V11" i="8" s="1"/>
  <c r="E8" i="8"/>
  <c r="K8" i="8"/>
  <c r="N15" i="8"/>
  <c r="U22" i="8"/>
  <c r="U23" i="8"/>
  <c r="V21" i="8"/>
  <c r="S20" i="8"/>
  <c r="V25" i="8"/>
  <c r="S24" i="8"/>
  <c r="O30" i="8"/>
  <c r="U33" i="8"/>
  <c r="V45" i="8"/>
  <c r="S30" i="8"/>
  <c r="D7" i="8"/>
  <c r="D6" i="8" s="1"/>
  <c r="I28" i="8" s="1"/>
  <c r="T30" i="8"/>
  <c r="U31" i="8"/>
  <c r="U25" i="8"/>
  <c r="T24" i="8"/>
  <c r="P65" i="8"/>
  <c r="I65" i="8"/>
  <c r="I59" i="8"/>
  <c r="I55" i="8"/>
  <c r="I51" i="8"/>
  <c r="I47" i="8"/>
  <c r="I43" i="8"/>
  <c r="I60" i="8"/>
  <c r="I56" i="8"/>
  <c r="I52" i="8"/>
  <c r="I48" i="8"/>
  <c r="I44" i="8"/>
  <c r="I39" i="8"/>
  <c r="I32" i="8"/>
  <c r="I61" i="8"/>
  <c r="I57" i="8"/>
  <c r="I53" i="8"/>
  <c r="I49" i="8"/>
  <c r="I45" i="8"/>
  <c r="I40" i="8"/>
  <c r="Q60" i="8"/>
  <c r="Q56" i="8"/>
  <c r="Q52" i="8"/>
  <c r="Q48" i="8"/>
  <c r="Q44" i="8"/>
  <c r="Q39" i="8"/>
  <c r="Q61" i="8"/>
  <c r="Q57" i="8"/>
  <c r="Q53" i="8"/>
  <c r="Q49" i="8"/>
  <c r="Q45" i="8"/>
  <c r="Q40" i="8"/>
  <c r="Q33" i="8"/>
  <c r="Q62" i="8"/>
  <c r="Q58" i="8"/>
  <c r="Q54" i="8"/>
  <c r="Q50" i="8"/>
  <c r="Q46" i="8"/>
  <c r="Q41" i="8"/>
  <c r="Q31" i="8"/>
  <c r="Q32" i="8"/>
  <c r="Q37" i="8"/>
  <c r="U45" i="8"/>
  <c r="I46" i="8"/>
  <c r="U53" i="8"/>
  <c r="I54" i="8"/>
  <c r="F8" i="8"/>
  <c r="T20" i="8"/>
  <c r="N30" i="8"/>
  <c r="R30" i="8"/>
  <c r="W42" i="8" s="1"/>
  <c r="I33" i="8"/>
  <c r="I34" i="8"/>
  <c r="P34" i="8"/>
  <c r="U40" i="8"/>
  <c r="I41" i="8"/>
  <c r="P41" i="8"/>
  <c r="Q47" i="8"/>
  <c r="P50" i="8"/>
  <c r="Q55" i="8"/>
  <c r="P58" i="8"/>
  <c r="V61" i="8"/>
  <c r="U61" i="8"/>
  <c r="P62" i="8"/>
  <c r="U64" i="8"/>
  <c r="T63" i="8"/>
  <c r="P59" i="8"/>
  <c r="P55" i="8"/>
  <c r="P51" i="8"/>
  <c r="P47" i="8"/>
  <c r="P43" i="8"/>
  <c r="P60" i="8"/>
  <c r="P56" i="8"/>
  <c r="P52" i="8"/>
  <c r="P48" i="8"/>
  <c r="P44" i="8"/>
  <c r="P39" i="8"/>
  <c r="P32" i="8"/>
  <c r="P61" i="8"/>
  <c r="P57" i="8"/>
  <c r="P53" i="8"/>
  <c r="P49" i="8"/>
  <c r="P45" i="8"/>
  <c r="P40" i="8"/>
  <c r="Q34" i="8"/>
  <c r="I50" i="8"/>
  <c r="I58" i="8"/>
  <c r="I62" i="8"/>
  <c r="P64" i="8"/>
  <c r="W65" i="8"/>
  <c r="J46" i="8"/>
  <c r="J50" i="8"/>
  <c r="J54" i="8"/>
  <c r="J58" i="8"/>
  <c r="J62" i="8"/>
  <c r="J64" i="8"/>
  <c r="Q64" i="8"/>
  <c r="J33" i="8"/>
  <c r="J40" i="8"/>
  <c r="J45" i="8"/>
  <c r="J49" i="8"/>
  <c r="J53" i="8"/>
  <c r="J57" i="8"/>
  <c r="J61" i="8"/>
  <c r="J44" i="8"/>
  <c r="J48" i="8"/>
  <c r="J52" i="8"/>
  <c r="J56" i="8"/>
  <c r="J60" i="8"/>
  <c r="R63" i="8"/>
  <c r="X38" i="8" l="1"/>
  <c r="X42" i="8"/>
  <c r="Q10" i="8"/>
  <c r="M67" i="8"/>
  <c r="M66" i="8" s="1"/>
  <c r="D67" i="8"/>
  <c r="D71" i="8"/>
  <c r="P63" i="8"/>
  <c r="I27" i="8"/>
  <c r="Q63" i="8"/>
  <c r="J63" i="8"/>
  <c r="Q24" i="8"/>
  <c r="Q22" i="8"/>
  <c r="V63" i="8"/>
  <c r="X63" i="8"/>
  <c r="W59" i="8"/>
  <c r="W38" i="8"/>
  <c r="N8" i="8"/>
  <c r="N7" i="8" s="1"/>
  <c r="N6" i="8" s="1"/>
  <c r="Q21" i="8"/>
  <c r="Q8" i="8"/>
  <c r="U63" i="8"/>
  <c r="Q9" i="8"/>
  <c r="Q29" i="8"/>
  <c r="Q11" i="8"/>
  <c r="Q16" i="8"/>
  <c r="Q25" i="8"/>
  <c r="Q17" i="8"/>
  <c r="Q20" i="8"/>
  <c r="Q7" i="8" s="1"/>
  <c r="Q6" i="8" s="1"/>
  <c r="Q13" i="8"/>
  <c r="Q27" i="8"/>
  <c r="Q15" i="8"/>
  <c r="Q26" i="8"/>
  <c r="Q14" i="8"/>
  <c r="Q19" i="8"/>
  <c r="Q23" i="8"/>
  <c r="U15" i="8"/>
  <c r="Q12" i="8"/>
  <c r="Q18" i="8"/>
  <c r="M71" i="8"/>
  <c r="I8" i="8"/>
  <c r="I15" i="8"/>
  <c r="D66" i="8"/>
  <c r="L7" i="8"/>
  <c r="L6" i="8" s="1"/>
  <c r="G8" i="8"/>
  <c r="G7" i="8" s="1"/>
  <c r="G6" i="8" s="1"/>
  <c r="V24" i="8"/>
  <c r="V20" i="8"/>
  <c r="W63" i="8"/>
  <c r="J30" i="8"/>
  <c r="X48" i="8"/>
  <c r="X35" i="8"/>
  <c r="X36" i="8"/>
  <c r="Q30" i="8"/>
  <c r="I63" i="8"/>
  <c r="I30" i="8"/>
  <c r="W32" i="8"/>
  <c r="W35" i="8"/>
  <c r="W36" i="8"/>
  <c r="V30" i="8"/>
  <c r="P30" i="8"/>
  <c r="X52" i="8"/>
  <c r="T7" i="8"/>
  <c r="T6" i="8" s="1"/>
  <c r="U20" i="8"/>
  <c r="U24" i="8"/>
  <c r="X55" i="8"/>
  <c r="U11" i="8"/>
  <c r="X40" i="8"/>
  <c r="X51" i="8"/>
  <c r="X49" i="8"/>
  <c r="X61" i="8"/>
  <c r="X41" i="8"/>
  <c r="X31" i="8"/>
  <c r="X59" i="8"/>
  <c r="X45" i="8"/>
  <c r="S8" i="8"/>
  <c r="S7" i="8" s="1"/>
  <c r="X56" i="8"/>
  <c r="X37" i="8"/>
  <c r="X57" i="8"/>
  <c r="X50" i="8"/>
  <c r="X39" i="8"/>
  <c r="X47" i="8"/>
  <c r="W47" i="8"/>
  <c r="W37" i="8"/>
  <c r="X58" i="8"/>
  <c r="X60" i="8"/>
  <c r="X53" i="8"/>
  <c r="X62" i="8"/>
  <c r="X43" i="8"/>
  <c r="W62" i="8"/>
  <c r="W58" i="8"/>
  <c r="R7" i="8"/>
  <c r="R6" i="8" s="1"/>
  <c r="W28" i="8" s="1"/>
  <c r="W60" i="8"/>
  <c r="W48" i="8"/>
  <c r="W39" i="8"/>
  <c r="W54" i="8"/>
  <c r="W50" i="8"/>
  <c r="W46" i="8"/>
  <c r="W41" i="8"/>
  <c r="W40" i="8"/>
  <c r="W49" i="8"/>
  <c r="W53" i="8"/>
  <c r="W45" i="8"/>
  <c r="W61" i="8"/>
  <c r="W57" i="8"/>
  <c r="W34" i="8"/>
  <c r="F7" i="8"/>
  <c r="F6" i="8" s="1"/>
  <c r="W51" i="8"/>
  <c r="W43" i="8"/>
  <c r="U30" i="8"/>
  <c r="W55" i="8"/>
  <c r="W52" i="8"/>
  <c r="W31" i="8"/>
  <c r="W56" i="8"/>
  <c r="X34" i="8"/>
  <c r="X54" i="8"/>
  <c r="X46" i="8"/>
  <c r="X33" i="8"/>
  <c r="W33" i="8"/>
  <c r="K7" i="8"/>
  <c r="K6" i="8" s="1"/>
  <c r="W44" i="8"/>
  <c r="I26" i="8"/>
  <c r="I25" i="8"/>
  <c r="I20" i="8"/>
  <c r="I17" i="8"/>
  <c r="I9" i="8"/>
  <c r="I23" i="8"/>
  <c r="I18" i="8"/>
  <c r="I12" i="8"/>
  <c r="I10" i="8"/>
  <c r="I29" i="8"/>
  <c r="I21" i="8"/>
  <c r="I19" i="8"/>
  <c r="I13" i="8"/>
  <c r="I22" i="8"/>
  <c r="I11" i="8"/>
  <c r="I24" i="8"/>
  <c r="I16" i="8"/>
  <c r="I14" i="8"/>
  <c r="X44" i="8"/>
  <c r="X32" i="8"/>
  <c r="E7" i="8"/>
  <c r="H8" i="8"/>
  <c r="J27" i="8" l="1"/>
  <c r="J28" i="8"/>
  <c r="P8" i="8"/>
  <c r="P28" i="8"/>
  <c r="K67" i="8"/>
  <c r="R67" i="8" s="1"/>
  <c r="X27" i="8"/>
  <c r="X28" i="8"/>
  <c r="L71" i="8"/>
  <c r="L67" i="8"/>
  <c r="L66" i="8" s="1"/>
  <c r="D68" i="8"/>
  <c r="I7" i="8"/>
  <c r="I6" i="8" s="1"/>
  <c r="M68" i="8"/>
  <c r="U8" i="8"/>
  <c r="U7" i="8" s="1"/>
  <c r="U6" i="8" s="1"/>
  <c r="P27" i="8"/>
  <c r="W27" i="8"/>
  <c r="W30" i="8"/>
  <c r="O7" i="8"/>
  <c r="J8" i="8"/>
  <c r="X16" i="8"/>
  <c r="X10" i="8"/>
  <c r="X9" i="8"/>
  <c r="X13" i="8"/>
  <c r="X26" i="8"/>
  <c r="X23" i="8"/>
  <c r="X12" i="8"/>
  <c r="X15" i="8"/>
  <c r="X8" i="8"/>
  <c r="X25" i="8"/>
  <c r="X24" i="8"/>
  <c r="X20" i="8"/>
  <c r="X22" i="8"/>
  <c r="T71" i="8"/>
  <c r="X21" i="8"/>
  <c r="X11" i="8"/>
  <c r="X17" i="8"/>
  <c r="X14" i="8"/>
  <c r="X19" i="8"/>
  <c r="X29" i="8"/>
  <c r="X18" i="8"/>
  <c r="V8" i="8"/>
  <c r="X30" i="8"/>
  <c r="J25" i="8"/>
  <c r="J23" i="8"/>
  <c r="F71" i="8"/>
  <c r="J18" i="8"/>
  <c r="J12" i="8"/>
  <c r="J10" i="8"/>
  <c r="J29" i="8"/>
  <c r="J21" i="8"/>
  <c r="J19" i="8"/>
  <c r="J13" i="8"/>
  <c r="J24" i="8"/>
  <c r="J22" i="8"/>
  <c r="J16" i="8"/>
  <c r="J14" i="8"/>
  <c r="J26" i="8"/>
  <c r="J9" i="8"/>
  <c r="J17" i="8"/>
  <c r="J15" i="8"/>
  <c r="J11" i="8"/>
  <c r="J20" i="8"/>
  <c r="F67" i="8"/>
  <c r="H7" i="8"/>
  <c r="E6" i="8"/>
  <c r="O6" i="8"/>
  <c r="R71" i="8"/>
  <c r="W16" i="8"/>
  <c r="W14" i="8"/>
  <c r="W26" i="8"/>
  <c r="W24" i="8"/>
  <c r="W21" i="8"/>
  <c r="W19" i="8"/>
  <c r="W13" i="8"/>
  <c r="W15" i="8"/>
  <c r="W11" i="8"/>
  <c r="W20" i="8"/>
  <c r="W29" i="8"/>
  <c r="W18" i="8"/>
  <c r="W17" i="8"/>
  <c r="W22" i="8"/>
  <c r="W25" i="8"/>
  <c r="W10" i="8"/>
  <c r="W12" i="8"/>
  <c r="W9" i="8"/>
  <c r="W23" i="8"/>
  <c r="W8" i="8"/>
  <c r="K71" i="8"/>
  <c r="P26" i="8"/>
  <c r="P17" i="8"/>
  <c r="P11" i="8"/>
  <c r="P9" i="8"/>
  <c r="P25" i="8"/>
  <c r="P18" i="8"/>
  <c r="P12" i="8"/>
  <c r="P10" i="8"/>
  <c r="P29" i="8"/>
  <c r="P23" i="8"/>
  <c r="P21" i="8"/>
  <c r="P19" i="8"/>
  <c r="P13" i="8"/>
  <c r="P14" i="8"/>
  <c r="P22" i="8"/>
  <c r="P16" i="8"/>
  <c r="P15" i="8"/>
  <c r="P24" i="8"/>
  <c r="P20" i="8"/>
  <c r="P7" i="8" s="1"/>
  <c r="V7" i="8"/>
  <c r="S6" i="8"/>
  <c r="K68" i="8" l="1"/>
  <c r="R68" i="8" s="1"/>
  <c r="K66" i="8"/>
  <c r="P6" i="8"/>
  <c r="J7" i="8"/>
  <c r="J6" i="8" s="1"/>
  <c r="X7" i="8"/>
  <c r="X6" i="8" s="1"/>
  <c r="W7" i="8"/>
  <c r="W6" i="8" s="1"/>
  <c r="L68" i="8"/>
  <c r="E71" i="8"/>
  <c r="H6" i="8"/>
  <c r="E67" i="8"/>
  <c r="S71" i="8"/>
  <c r="V6" i="8"/>
  <c r="F66" i="8"/>
  <c r="T67" i="8"/>
  <c r="T66" i="8" s="1"/>
  <c r="F68" i="8"/>
  <c r="T68" i="8" s="1"/>
  <c r="R66" i="8"/>
  <c r="E68" i="8" l="1"/>
  <c r="S68" i="8" s="1"/>
  <c r="E66" i="8"/>
  <c r="S67" i="8"/>
  <c r="S66" i="8" s="1"/>
</calcChain>
</file>

<file path=xl/sharedStrings.xml><?xml version="1.0" encoding="utf-8"?>
<sst xmlns="http://schemas.openxmlformats.org/spreadsheetml/2006/main" count="199" uniqueCount="140">
  <si>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</si>
  <si>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</si>
  <si>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</si>
  <si>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</si>
  <si>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</si>
  <si>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</si>
  <si>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</si>
  <si>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</si>
  <si>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</si>
  <si>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</si>
  <si>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</si>
  <si>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</si>
  <si>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</si>
  <si>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</si>
  <si>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</si>
  <si>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</si>
  <si>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</si>
  <si>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</si>
  <si>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</si>
  <si>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</si>
  <si>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</si>
  <si>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</si>
  <si>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</si>
  <si>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</si>
  <si>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</si>
  <si>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</si>
  <si>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</si>
  <si>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</si>
  <si>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</si>
  <si>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</si>
  <si>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</si>
  <si>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</si>
  <si>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</si>
  <si>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</si>
  <si>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</si>
  <si>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</si>
  <si>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</si>
  <si>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</si>
  <si>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</si>
  <si>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</si>
  <si>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</si>
  <si>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</si>
  <si>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</si>
  <si>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</si>
  <si>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</si>
  <si>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</si>
  <si>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</si>
  <si>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</si>
  <si>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</si>
  <si>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</si>
  <si>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</si>
  <si>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</si>
  <si>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</si>
  <si>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</si>
  <si>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</si>
  <si>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</si>
  <si>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</si>
  <si>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</si>
  <si>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</si>
  <si>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</si>
  <si>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</si>
  <si>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</si>
  <si>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</si>
  <si>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</si>
  <si>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</si>
  <si>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</si>
  <si>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</si>
  <si>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</si>
  <si>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</si>
  <si>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</si>
  <si>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</si>
  <si>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</si>
  <si>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</si>
  <si>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</si>
  <si>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</si>
  <si>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</si>
  <si>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</si>
  <si>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</si>
  <si>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</si>
  <si>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</si>
  <si>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</si>
  <si>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</si>
  <si>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</si>
  <si>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</si>
  <si>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</si>
  <si>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</si>
  <si>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</si>
  <si>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</si>
  <si>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</si>
  <si>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</si>
  <si>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</si>
  <si>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</si>
  <si>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</si>
  <si>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</si>
  <si>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</si>
  <si>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</si>
  <si>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</si>
  <si>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</si>
  <si>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</si>
  <si>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</si>
  <si>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</si>
  <si>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</si>
  <si>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</si>
  <si>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</si>
  <si>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</si>
  <si>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</si>
  <si>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</si>
  <si>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</si>
  <si>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</si>
  <si>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</si>
  <si>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</si>
  <si>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</si>
  <si>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</si>
  <si>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</si>
  <si>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1070, 1080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</si>
  <si>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</si>
  <si>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</si>
  <si>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</si>
  <si>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</si>
  <si>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</si>
  <si>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</si>
  <si>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</si>
  <si>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</si>
  <si>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</si>
  <si>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0421</t>
  </si>
  <si>
    <t>Сільське господарство</t>
  </si>
  <si>
    <t>7310, 7321</t>
  </si>
  <si>
    <t>0443</t>
  </si>
  <si>
    <t>Будівництво</t>
  </si>
  <si>
    <t>субвенція на реалізацію заходів, спрямованих на підвищення доступності широкосмугового доступу до Інтернету в сільській місцевості;</t>
  </si>
  <si>
    <t>0460</t>
  </si>
  <si>
    <t>Зв'язок, телекомунікації та інформатика </t>
  </si>
  <si>
    <t>6013,   6020,   6030</t>
  </si>
  <si>
    <t>СІЧЕНЬ-ГРУДЕНЬ 2021 року</t>
  </si>
  <si>
    <t xml:space="preserve">Дотація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</t>
  </si>
  <si>
    <t>1021, 1031, 1061</t>
  </si>
  <si>
    <t>1141, 1160, 1181,  1182, 1210, 1200</t>
  </si>
  <si>
    <t>0610</t>
  </si>
  <si>
    <t>Житлове господарство</t>
  </si>
  <si>
    <t>7691, 7670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</si>
</sst>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38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/>
    <xf numFmtId="164" fontId="12" fillId="0" borderId="1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166" fontId="15" fillId="0" borderId="0" xfId="0" applyNumberFormat="1" applyFont="1" applyFill="1"/>
    <xf numFmtId="0" fontId="8" fillId="0" borderId="0" xfId="0" applyFont="1" applyFill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6" fillId="0" borderId="0" xfId="0" applyFont="1" applyFill="1"/>
    <xf numFmtId="4" fontId="14" fillId="0" borderId="1" xfId="0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0" fontId="14" fillId="0" borderId="0" xfId="0" applyFont="1" applyFill="1"/>
    <xf numFmtId="164" fontId="18" fillId="4" borderId="1" xfId="1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164" fontId="20" fillId="0" borderId="1" xfId="1" applyNumberFormat="1" applyFont="1" applyFill="1" applyBorder="1" applyAlignment="1">
      <alignment horizontal="center" vertical="center"/>
    </xf>
    <xf numFmtId="0" fontId="20" fillId="0" borderId="0" xfId="0" applyFont="1" applyFill="1"/>
    <xf numFmtId="4" fontId="11" fillId="0" borderId="0" xfId="0" applyNumberFormat="1" applyFont="1" applyFill="1"/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justify" vertical="center"/>
    </xf>
    <xf numFmtId="165" fontId="24" fillId="0" borderId="0" xfId="0" applyNumberFormat="1" applyFont="1" applyFill="1" applyAlignment="1">
      <alignment horizontal="right" vertical="center"/>
    </xf>
    <xf numFmtId="2" fontId="24" fillId="0" borderId="0" xfId="0" applyNumberFormat="1" applyFont="1" applyFill="1" applyAlignment="1">
      <alignment horizontal="right" vertical="center"/>
    </xf>
    <xf numFmtId="0" fontId="14" fillId="0" borderId="2" xfId="0" quotePrefix="1" applyFont="1" applyFill="1" applyBorder="1" applyAlignment="1">
      <alignment horizontal="center" vertical="center" wrapText="1"/>
    </xf>
    <xf numFmtId="164" fontId="18" fillId="4" borderId="7" xfId="1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164" fontId="20" fillId="0" borderId="7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12" fillId="0" borderId="9" xfId="1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0" fontId="12" fillId="0" borderId="11" xfId="0" quotePrefix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12" fillId="0" borderId="12" xfId="1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164" fontId="6" fillId="0" borderId="15" xfId="1" applyNumberFormat="1" applyFont="1" applyFill="1" applyBorder="1" applyAlignment="1">
      <alignment horizontal="center" vertical="center"/>
    </xf>
    <xf numFmtId="164" fontId="12" fillId="0" borderId="15" xfId="1" applyNumberFormat="1" applyFont="1" applyFill="1" applyBorder="1" applyAlignment="1">
      <alignment horizontal="center" vertical="center"/>
    </xf>
    <xf numFmtId="164" fontId="12" fillId="0" borderId="16" xfId="1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0" fontId="14" fillId="0" borderId="12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 indent="2"/>
    </xf>
    <xf numFmtId="0" fontId="12" fillId="0" borderId="2" xfId="0" applyFont="1" applyFill="1" applyBorder="1" applyAlignment="1">
      <alignment horizontal="left" vertical="center" wrapText="1" indent="3"/>
    </xf>
    <xf numFmtId="0" fontId="20" fillId="0" borderId="2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 indent="2"/>
    </xf>
    <xf numFmtId="0" fontId="26" fillId="0" borderId="2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4" fontId="20" fillId="0" borderId="20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4" fontId="14" fillId="0" borderId="20" xfId="0" applyNumberFormat="1" applyFont="1" applyFill="1" applyBorder="1" applyAlignment="1">
      <alignment horizontal="center" vertical="center"/>
    </xf>
    <xf numFmtId="4" fontId="18" fillId="4" borderId="20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164" fontId="14" fillId="0" borderId="7" xfId="1" applyNumberFormat="1" applyFont="1" applyFill="1" applyBorder="1" applyAlignment="1">
      <alignment horizontal="center" vertical="center"/>
    </xf>
    <xf numFmtId="4" fontId="18" fillId="4" borderId="6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left" vertical="center" wrapText="1"/>
    </xf>
    <xf numFmtId="4" fontId="6" fillId="0" borderId="14" xfId="0" applyNumberFormat="1" applyFont="1" applyFill="1" applyBorder="1" applyAlignment="1">
      <alignment horizontal="center" vertical="center"/>
    </xf>
    <xf numFmtId="4" fontId="6" fillId="0" borderId="23" xfId="0" applyNumberFormat="1" applyFont="1" applyFill="1" applyBorder="1" applyAlignment="1">
      <alignment horizontal="center" vertical="center"/>
    </xf>
    <xf numFmtId="0" fontId="21" fillId="3" borderId="25" xfId="3" applyFont="1" applyFill="1" applyBorder="1" applyAlignment="1">
      <alignment horizontal="center" vertical="center" wrapText="1"/>
    </xf>
    <xf numFmtId="0" fontId="21" fillId="3" borderId="26" xfId="3" applyFont="1" applyFill="1" applyBorder="1" applyAlignment="1">
      <alignment vertical="center" wrapText="1"/>
    </xf>
    <xf numFmtId="4" fontId="19" fillId="3" borderId="25" xfId="3" applyNumberFormat="1" applyFont="1" applyFill="1" applyBorder="1" applyAlignment="1">
      <alignment horizontal="center" vertical="center"/>
    </xf>
    <xf numFmtId="4" fontId="19" fillId="3" borderId="27" xfId="3" applyNumberFormat="1" applyFont="1" applyFill="1" applyBorder="1" applyAlignment="1">
      <alignment horizontal="center" vertical="center"/>
    </xf>
    <xf numFmtId="164" fontId="19" fillId="3" borderId="27" xfId="1" applyNumberFormat="1" applyFont="1" applyFill="1" applyBorder="1" applyAlignment="1">
      <alignment horizontal="center" vertical="center"/>
    </xf>
    <xf numFmtId="164" fontId="19" fillId="3" borderId="28" xfId="1" applyNumberFormat="1" applyFont="1" applyFill="1" applyBorder="1" applyAlignment="1">
      <alignment horizontal="center" vertical="center"/>
    </xf>
    <xf numFmtId="4" fontId="19" fillId="3" borderId="29" xfId="3" applyNumberFormat="1" applyFont="1" applyFill="1" applyBorder="1" applyAlignment="1">
      <alignment horizontal="center" vertical="center"/>
    </xf>
    <xf numFmtId="0" fontId="12" fillId="0" borderId="14" xfId="0" quotePrefix="1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left" vertical="center" wrapText="1"/>
    </xf>
    <xf numFmtId="0" fontId="19" fillId="3" borderId="25" xfId="3" applyFont="1" applyFill="1" applyBorder="1" applyAlignment="1">
      <alignment horizontal="center" vertical="center" wrapText="1"/>
    </xf>
    <xf numFmtId="0" fontId="19" fillId="3" borderId="26" xfId="3" applyFont="1" applyFill="1" applyBorder="1" applyAlignment="1">
      <alignment vertical="center" wrapText="1"/>
    </xf>
    <xf numFmtId="0" fontId="18" fillId="4" borderId="30" xfId="3" applyFont="1" applyFill="1" applyBorder="1" applyAlignment="1">
      <alignment horizontal="center" vertical="center" wrapText="1"/>
    </xf>
    <xf numFmtId="0" fontId="18" fillId="4" borderId="19" xfId="3" applyFont="1" applyFill="1" applyBorder="1" applyAlignment="1">
      <alignment vertical="center" wrapText="1"/>
    </xf>
    <xf numFmtId="4" fontId="18" fillId="4" borderId="14" xfId="3" applyNumberFormat="1" applyFont="1" applyFill="1" applyBorder="1" applyAlignment="1">
      <alignment horizontal="center" vertical="center"/>
    </xf>
    <xf numFmtId="4" fontId="18" fillId="4" borderId="15" xfId="3" applyNumberFormat="1" applyFont="1" applyFill="1" applyBorder="1" applyAlignment="1">
      <alignment horizontal="center" vertical="center"/>
    </xf>
    <xf numFmtId="164" fontId="18" fillId="4" borderId="15" xfId="1" applyNumberFormat="1" applyFont="1" applyFill="1" applyBorder="1" applyAlignment="1">
      <alignment horizontal="center" vertical="center"/>
    </xf>
    <xf numFmtId="164" fontId="18" fillId="4" borderId="16" xfId="1" applyNumberFormat="1" applyFont="1" applyFill="1" applyBorder="1" applyAlignment="1">
      <alignment horizontal="center" vertical="center"/>
    </xf>
    <xf numFmtId="4" fontId="18" fillId="4" borderId="23" xfId="3" applyNumberFormat="1" applyFont="1" applyFill="1" applyBorder="1" applyAlignment="1">
      <alignment horizontal="center" vertical="center"/>
    </xf>
    <xf numFmtId="0" fontId="19" fillId="3" borderId="31" xfId="3" applyFont="1" applyFill="1" applyBorder="1" applyAlignment="1">
      <alignment horizontal="center" vertical="center" wrapText="1"/>
    </xf>
    <xf numFmtId="164" fontId="6" fillId="0" borderId="16" xfId="1" applyNumberFormat="1" applyFont="1" applyFill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" fontId="6" fillId="0" borderId="3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15" fillId="0" borderId="0" xfId="0" applyFont="1"/>
    <xf numFmtId="4" fontId="27" fillId="0" borderId="1" xfId="5" applyNumberFormat="1" applyFont="1" applyBorder="1" applyAlignment="1">
      <alignment vertical="center" wrapText="1"/>
    </xf>
    <xf numFmtId="49" fontId="12" fillId="0" borderId="6" xfId="0" quotePrefix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" fontId="6" fillId="0" borderId="33" xfId="0" applyNumberFormat="1" applyFont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2" xfId="0" applyNumberFormat="1" applyFont="1" applyFill="1" applyBorder="1" applyAlignment="1">
      <alignment horizontal="center" vertical="center"/>
    </xf>
    <xf numFmtId="4" fontId="6" fillId="0" borderId="34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0" borderId="7" xfId="2" applyNumberFormat="1" applyFont="1" applyFill="1" applyBorder="1" applyAlignment="1">
      <alignment horizontal="center" vertical="center" wrapText="1"/>
    </xf>
    <xf numFmtId="0" fontId="13" fillId="0" borderId="20" xfId="2" applyFont="1" applyFill="1" applyBorder="1" applyAlignment="1">
      <alignment horizontal="center" vertical="center" wrapText="1"/>
    </xf>
    <xf numFmtId="0" fontId="13" fillId="0" borderId="21" xfId="2" applyFont="1" applyFill="1" applyBorder="1" applyAlignment="1">
      <alignment horizontal="center" vertical="center" wrapText="1"/>
    </xf>
  </cellXfs>
  <cellStyles count="6">
    <cellStyle name="Акцент1" xfId="3" builtinId="29"/>
    <cellStyle name="Название" xfId="2" builtinId="15"/>
    <cellStyle name="Обычный" xfId="0" builtinId="0"/>
    <cellStyle name="Обычный 2" xfId="5" xr:uid="{80C92E3D-5BBF-4A46-B09F-42C9E0BAD865}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14E23-B739-4B48-BF89-350916E4AE2E}">
  <dimension ref="A1:AD71"/>
  <sheetViews>
    <sheetView tabSelected="1" zoomScale="51" zoomScaleNormal="51" zoomScaleSheetLayoutView="25" workbookViewId="0">
      <pane xSplit="3" ySplit="5" topLeftCell="D6" activePane="bottomRight" state="frozen"/>
      <selection pane="topRight" activeCell="C1" sqref="C1"/>
      <selection pane="bottomLeft" activeCell="A6" sqref="A6"/>
      <selection pane="bottomRight" activeCell="M34" sqref="M34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1.42578125" style="1" customWidth="1"/>
    <col min="6" max="6" width="31.2851562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2" width="26.42578125" style="1" customWidth="1"/>
    <col min="13" max="13" width="27.28515625" style="1" customWidth="1"/>
    <col min="14" max="14" width="28.5703125" style="5" customWidth="1"/>
    <col min="15" max="16" width="18.5703125" style="5" customWidth="1"/>
    <col min="17" max="17" width="19.28515625" style="9" customWidth="1"/>
    <col min="18" max="18" width="33.28515625" style="1" customWidth="1"/>
    <col min="19" max="19" width="32.140625" style="1" customWidth="1"/>
    <col min="20" max="20" width="31.570312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14" t="s">
        <v>5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</row>
    <row r="2" spans="2:30" ht="31.9" customHeight="1" thickBot="1" x14ac:dyDescent="0.3">
      <c r="B2" s="115" t="s">
        <v>28</v>
      </c>
      <c r="C2" s="118" t="s">
        <v>0</v>
      </c>
      <c r="D2" s="121" t="s">
        <v>133</v>
      </c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2"/>
      <c r="S2" s="122"/>
      <c r="T2" s="122"/>
      <c r="U2" s="122"/>
      <c r="V2" s="122"/>
      <c r="W2" s="122"/>
      <c r="X2" s="123"/>
    </row>
    <row r="3" spans="2:30" ht="26.25" customHeight="1" x14ac:dyDescent="0.25">
      <c r="B3" s="116"/>
      <c r="C3" s="119"/>
      <c r="D3" s="124" t="s">
        <v>6</v>
      </c>
      <c r="E3" s="125"/>
      <c r="F3" s="125"/>
      <c r="G3" s="125"/>
      <c r="H3" s="125"/>
      <c r="I3" s="125"/>
      <c r="J3" s="126"/>
      <c r="K3" s="124" t="s">
        <v>19</v>
      </c>
      <c r="L3" s="125"/>
      <c r="M3" s="125"/>
      <c r="N3" s="125"/>
      <c r="O3" s="125"/>
      <c r="P3" s="125"/>
      <c r="Q3" s="126"/>
      <c r="R3" s="127" t="s">
        <v>43</v>
      </c>
      <c r="S3" s="128"/>
      <c r="T3" s="128"/>
      <c r="U3" s="128"/>
      <c r="V3" s="128"/>
      <c r="W3" s="128"/>
      <c r="X3" s="129"/>
    </row>
    <row r="4" spans="2:30" s="2" customFormat="1" ht="25.15" customHeight="1" x14ac:dyDescent="0.2">
      <c r="B4" s="116"/>
      <c r="C4" s="119"/>
      <c r="D4" s="130" t="s">
        <v>30</v>
      </c>
      <c r="E4" s="132" t="s">
        <v>31</v>
      </c>
      <c r="F4" s="132" t="s">
        <v>29</v>
      </c>
      <c r="G4" s="134" t="s">
        <v>37</v>
      </c>
      <c r="H4" s="134"/>
      <c r="I4" s="134" t="s">
        <v>39</v>
      </c>
      <c r="J4" s="135"/>
      <c r="K4" s="130" t="s">
        <v>30</v>
      </c>
      <c r="L4" s="132" t="s">
        <v>31</v>
      </c>
      <c r="M4" s="132" t="s">
        <v>29</v>
      </c>
      <c r="N4" s="134" t="s">
        <v>37</v>
      </c>
      <c r="O4" s="134"/>
      <c r="P4" s="134" t="s">
        <v>39</v>
      </c>
      <c r="Q4" s="135"/>
      <c r="R4" s="136" t="s">
        <v>30</v>
      </c>
      <c r="S4" s="132" t="s">
        <v>31</v>
      </c>
      <c r="T4" s="132" t="s">
        <v>29</v>
      </c>
      <c r="U4" s="134" t="s">
        <v>37</v>
      </c>
      <c r="V4" s="134"/>
      <c r="W4" s="134" t="s">
        <v>39</v>
      </c>
      <c r="X4" s="135"/>
    </row>
    <row r="5" spans="2:30" s="2" customFormat="1" ht="63" customHeight="1" thickBot="1" x14ac:dyDescent="0.25">
      <c r="B5" s="117"/>
      <c r="C5" s="120"/>
      <c r="D5" s="131"/>
      <c r="E5" s="133"/>
      <c r="F5" s="133"/>
      <c r="G5" s="51" t="s">
        <v>38</v>
      </c>
      <c r="H5" s="51" t="s">
        <v>1</v>
      </c>
      <c r="I5" s="52" t="s">
        <v>40</v>
      </c>
      <c r="J5" s="53" t="s">
        <v>41</v>
      </c>
      <c r="K5" s="131"/>
      <c r="L5" s="133"/>
      <c r="M5" s="133"/>
      <c r="N5" s="51" t="s">
        <v>38</v>
      </c>
      <c r="O5" s="51" t="s">
        <v>1</v>
      </c>
      <c r="P5" s="52" t="s">
        <v>40</v>
      </c>
      <c r="Q5" s="53" t="s">
        <v>41</v>
      </c>
      <c r="R5" s="137"/>
      <c r="S5" s="133"/>
      <c r="T5" s="133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7" t="s">
        <v>35</v>
      </c>
      <c r="C6" s="89" t="s">
        <v>2</v>
      </c>
      <c r="D6" s="81">
        <f>D7+D24</f>
        <v>72295593</v>
      </c>
      <c r="E6" s="82">
        <f>E7+E24</f>
        <v>72295593</v>
      </c>
      <c r="F6" s="82">
        <f>F7+F24</f>
        <v>75428530.090000004</v>
      </c>
      <c r="G6" s="82">
        <f>G7+G24</f>
        <v>3132937.0900000017</v>
      </c>
      <c r="H6" s="83">
        <f>IF(E6=0,"-",F6/E6)</f>
        <v>1.0433351046722863</v>
      </c>
      <c r="I6" s="83">
        <f>I7+I24</f>
        <v>1</v>
      </c>
      <c r="J6" s="84">
        <f t="shared" ref="J6:N6" si="0">J7+J24</f>
        <v>1</v>
      </c>
      <c r="K6" s="81">
        <f t="shared" si="0"/>
        <v>1024891</v>
      </c>
      <c r="L6" s="82">
        <f t="shared" si="0"/>
        <v>1024891</v>
      </c>
      <c r="M6" s="82">
        <f t="shared" si="0"/>
        <v>1630961.2499999998</v>
      </c>
      <c r="N6" s="82">
        <f t="shared" si="0"/>
        <v>606070.25</v>
      </c>
      <c r="O6" s="83">
        <f>IF(L6=0,"-",M6/L6)</f>
        <v>1.5913509339041905</v>
      </c>
      <c r="P6" s="83">
        <f>P7+P24</f>
        <v>0.85364297276490864</v>
      </c>
      <c r="Q6" s="84">
        <f t="shared" ref="Q6:U6" si="1">Q7+Q24</f>
        <v>0.82752502550259865</v>
      </c>
      <c r="R6" s="85">
        <f>R7+R24</f>
        <v>73320484</v>
      </c>
      <c r="S6" s="82">
        <f t="shared" si="1"/>
        <v>73320484</v>
      </c>
      <c r="T6" s="82">
        <f t="shared" si="1"/>
        <v>77059491.340000004</v>
      </c>
      <c r="U6" s="82">
        <f t="shared" si="1"/>
        <v>3739007.3400000017</v>
      </c>
      <c r="V6" s="83">
        <f>IF(S6=0,"-",T6/S6)</f>
        <v>1.0509953990483751</v>
      </c>
      <c r="W6" s="83">
        <f>W7+W24</f>
        <v>0.99795418699090965</v>
      </c>
      <c r="X6" s="84">
        <f>X7+X24</f>
        <v>0.99634957362021959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0" t="s">
        <v>35</v>
      </c>
      <c r="C7" s="91" t="s">
        <v>42</v>
      </c>
      <c r="D7" s="92">
        <f>D8+D20+D23</f>
        <v>42599869</v>
      </c>
      <c r="E7" s="93">
        <f>E8+E20+E23</f>
        <v>42599869</v>
      </c>
      <c r="F7" s="93">
        <f>F8+F20+F23</f>
        <v>46050839.970000006</v>
      </c>
      <c r="G7" s="93">
        <f>G8+G20+G23</f>
        <v>3450970.9700000016</v>
      </c>
      <c r="H7" s="94">
        <f t="shared" ref="H7:H29" si="2">IF(E7=0,"-",F7/E7)</f>
        <v>1.0810089573280144</v>
      </c>
      <c r="I7" s="94">
        <f>I8+I20</f>
        <v>0.58924572345647686</v>
      </c>
      <c r="J7" s="95">
        <f>J8+J20</f>
        <v>0.61052283419884945</v>
      </c>
      <c r="K7" s="92">
        <f>K8+K20+K23</f>
        <v>1024891</v>
      </c>
      <c r="L7" s="93">
        <f>L8+L20+L23</f>
        <v>1024891</v>
      </c>
      <c r="M7" s="93">
        <f>M8+M20+M23</f>
        <v>1630961.2499999998</v>
      </c>
      <c r="N7" s="93">
        <f>N8+N20+N23</f>
        <v>606070.25</v>
      </c>
      <c r="O7" s="94">
        <f t="shared" ref="O7:O29" si="3">IF(L7=0,"-",M7/L7)</f>
        <v>1.5913509339041905</v>
      </c>
      <c r="P7" s="94">
        <f>P8+P20</f>
        <v>0.85364297276490864</v>
      </c>
      <c r="Q7" s="95">
        <f>Q8+Q20</f>
        <v>0.82752502550259865</v>
      </c>
      <c r="R7" s="96">
        <f>R8+R20+R23</f>
        <v>43624760</v>
      </c>
      <c r="S7" s="93">
        <f>S8+S20+S23</f>
        <v>43624760</v>
      </c>
      <c r="T7" s="93">
        <f>T8+T20+T23</f>
        <v>47681801.219999999</v>
      </c>
      <c r="U7" s="93">
        <f>U8+U20+U23</f>
        <v>4057041.2200000016</v>
      </c>
      <c r="V7" s="94">
        <f t="shared" ref="V7:V29" si="4">IF(S7=0,"-",T7/S7)</f>
        <v>1.0929985911670346</v>
      </c>
      <c r="W7" s="94">
        <f>W8+W20</f>
        <v>0.59294153050053511</v>
      </c>
      <c r="X7" s="95">
        <f>X8+X20</f>
        <v>0.61511567745575524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41753259</v>
      </c>
      <c r="E8" s="19">
        <f>E9+E10+E11+E15+E19</f>
        <v>41753259</v>
      </c>
      <c r="F8" s="19">
        <f>F9+F10+F11+F15+F19</f>
        <v>45102751.200000003</v>
      </c>
      <c r="G8" s="19">
        <f>G9+G10+G11+G15+G19</f>
        <v>3349492.2000000016</v>
      </c>
      <c r="H8" s="20">
        <f t="shared" si="2"/>
        <v>1.0802210960346832</v>
      </c>
      <c r="I8" s="20">
        <f>D8/$D$6</f>
        <v>0.57753532777578853</v>
      </c>
      <c r="J8" s="30">
        <f t="shared" ref="J8:J29" si="5">F8/$F$6</f>
        <v>0.59795346861703635</v>
      </c>
      <c r="K8" s="70">
        <f>K9+K10+K11+K15+K19</f>
        <v>33731</v>
      </c>
      <c r="L8" s="19">
        <f>L9+L10+L11+L15+L19</f>
        <v>33731</v>
      </c>
      <c r="M8" s="19">
        <f>M9+M10+M11+M15+M19</f>
        <v>56414.65</v>
      </c>
      <c r="N8" s="19">
        <f>N9+N10+N11+N15+N19</f>
        <v>22683.65</v>
      </c>
      <c r="O8" s="20">
        <f t="shared" si="3"/>
        <v>1.6724867332720643</v>
      </c>
      <c r="P8" s="20">
        <f>K8/$K$6</f>
        <v>3.2911792571112437E-2</v>
      </c>
      <c r="Q8" s="30">
        <f>M8/$M$6</f>
        <v>3.4589816281655993E-2</v>
      </c>
      <c r="R8" s="64">
        <f>R9+R10+R11+R15+R19</f>
        <v>41786990</v>
      </c>
      <c r="S8" s="19">
        <f>S9+S10+S11+S15+S19</f>
        <v>41786990</v>
      </c>
      <c r="T8" s="19">
        <f>T9+T10+T11+T15+T19</f>
        <v>45159165.850000001</v>
      </c>
      <c r="U8" s="19">
        <f>U9+U10+U11+U15+U19</f>
        <v>3372175.8500000015</v>
      </c>
      <c r="V8" s="20">
        <f t="shared" si="4"/>
        <v>1.0806991805344199</v>
      </c>
      <c r="W8" s="20">
        <f>R8/$R$6</f>
        <v>0.56992245168485245</v>
      </c>
      <c r="X8" s="30">
        <f>T8/$T$6</f>
        <v>0.58602989800114091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19629351</v>
      </c>
      <c r="E9" s="71">
        <v>19629351</v>
      </c>
      <c r="F9" s="71">
        <v>22457293.050000001</v>
      </c>
      <c r="G9" s="6">
        <f>F9-E9</f>
        <v>2827942.0500000007</v>
      </c>
      <c r="H9" s="11">
        <f t="shared" si="2"/>
        <v>1.1440670172946625</v>
      </c>
      <c r="I9" s="11">
        <f t="shared" ref="I9:I29" si="6">D9/$D$6</f>
        <v>0.27151518073861014</v>
      </c>
      <c r="J9" s="32">
        <f t="shared" si="5"/>
        <v>0.29772942709084149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19629351</v>
      </c>
      <c r="S9" s="6">
        <f t="shared" ref="S9:T19" si="7">E9+L9</f>
        <v>19629351</v>
      </c>
      <c r="T9" s="6">
        <f t="shared" si="7"/>
        <v>22457293.050000001</v>
      </c>
      <c r="U9" s="6">
        <f>T9-S9</f>
        <v>2827942.0500000007</v>
      </c>
      <c r="V9" s="11">
        <f t="shared" si="4"/>
        <v>1.1440670172946625</v>
      </c>
      <c r="W9" s="11">
        <f>R9/$R$6</f>
        <v>0.26771987757200294</v>
      </c>
      <c r="X9" s="32">
        <f>T9/$T$6</f>
        <v>0.29142799490999077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4658910</v>
      </c>
      <c r="E10" s="71">
        <v>4658910</v>
      </c>
      <c r="F10" s="71">
        <v>4691295.1900000004</v>
      </c>
      <c r="G10" s="6">
        <f>F10-E10</f>
        <v>32385.19000000041</v>
      </c>
      <c r="H10" s="11">
        <f t="shared" si="2"/>
        <v>1.0069512375212228</v>
      </c>
      <c r="I10" s="11">
        <f t="shared" si="6"/>
        <v>6.4442517263811644E-2</v>
      </c>
      <c r="J10" s="32">
        <f t="shared" si="5"/>
        <v>6.2195235468627444E-2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4658910</v>
      </c>
      <c r="S10" s="6">
        <f t="shared" si="7"/>
        <v>4658910</v>
      </c>
      <c r="T10" s="6">
        <f t="shared" si="7"/>
        <v>4691295.1900000004</v>
      </c>
      <c r="U10" s="6">
        <f>T10-S10</f>
        <v>32385.19000000041</v>
      </c>
      <c r="V10" s="11">
        <f t="shared" si="4"/>
        <v>1.0069512375212228</v>
      </c>
      <c r="W10" s="11">
        <f t="shared" ref="W10:W19" si="10">R10/$R$6</f>
        <v>6.3541724574540451E-2</v>
      </c>
      <c r="X10" s="32">
        <f t="shared" ref="X10:X19" si="11">T10/$T$6</f>
        <v>6.0878875637800187E-2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:F11" si="12">SUM(D12:D14)</f>
        <v>2659756</v>
      </c>
      <c r="E11" s="71">
        <f t="shared" si="12"/>
        <v>2659756</v>
      </c>
      <c r="F11" s="71">
        <f t="shared" si="12"/>
        <v>2796028.85</v>
      </c>
      <c r="G11" s="6">
        <f>SUM(G12:G14)</f>
        <v>136272.85000000006</v>
      </c>
      <c r="H11" s="11">
        <f t="shared" si="2"/>
        <v>1.0512350944973901</v>
      </c>
      <c r="I11" s="11">
        <f t="shared" si="6"/>
        <v>3.6790015679102318E-2</v>
      </c>
      <c r="J11" s="32">
        <f t="shared" si="5"/>
        <v>3.7068584614652136E-2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2659756</v>
      </c>
      <c r="S11" s="6">
        <f t="shared" si="7"/>
        <v>2659756</v>
      </c>
      <c r="T11" s="6">
        <f t="shared" si="7"/>
        <v>2796028.85</v>
      </c>
      <c r="U11" s="6">
        <f>SUM(U12:U14)</f>
        <v>136272.85000000006</v>
      </c>
      <c r="V11" s="11">
        <f t="shared" si="4"/>
        <v>1.0512350944973901</v>
      </c>
      <c r="W11" s="11">
        <f t="shared" si="10"/>
        <v>3.6275756172040548E-2</v>
      </c>
      <c r="X11" s="32">
        <f t="shared" si="11"/>
        <v>3.6284029408699701E-2</v>
      </c>
    </row>
    <row r="12" spans="2:30" s="16" customFormat="1" ht="93" customHeight="1" x14ac:dyDescent="0.3">
      <c r="B12" s="31">
        <v>14020000</v>
      </c>
      <c r="C12" s="57" t="s">
        <v>11</v>
      </c>
      <c r="D12" s="113">
        <v>578609</v>
      </c>
      <c r="E12" s="113">
        <v>578609</v>
      </c>
      <c r="F12" s="113">
        <v>611006.29</v>
      </c>
      <c r="G12" s="14">
        <f t="shared" ref="G12:G14" si="14">F12-E12</f>
        <v>32397.290000000037</v>
      </c>
      <c r="H12" s="15">
        <f t="shared" si="2"/>
        <v>1.0559916800464564</v>
      </c>
      <c r="I12" s="15">
        <f t="shared" si="6"/>
        <v>8.0033785738502766E-3</v>
      </c>
      <c r="J12" s="73">
        <f t="shared" si="5"/>
        <v>8.1004666174848954E-3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578609</v>
      </c>
      <c r="S12" s="14">
        <f t="shared" si="7"/>
        <v>578609</v>
      </c>
      <c r="T12" s="14">
        <f t="shared" si="7"/>
        <v>611006.29</v>
      </c>
      <c r="U12" s="14">
        <f t="shared" ref="U12:U14" si="16">T12-S12</f>
        <v>32397.290000000037</v>
      </c>
      <c r="V12" s="15">
        <f t="shared" si="4"/>
        <v>1.0559916800464564</v>
      </c>
      <c r="W12" s="11">
        <f t="shared" si="10"/>
        <v>7.8915054625116766E-3</v>
      </c>
      <c r="X12" s="32">
        <f t="shared" si="11"/>
        <v>7.9290205447130838E-3</v>
      </c>
    </row>
    <row r="13" spans="2:30" s="16" customFormat="1" ht="113.25" customHeight="1" x14ac:dyDescent="0.3">
      <c r="B13" s="31">
        <v>14030000</v>
      </c>
      <c r="C13" s="57" t="s">
        <v>12</v>
      </c>
      <c r="D13" s="113">
        <v>1982590</v>
      </c>
      <c r="E13" s="113">
        <v>1982590</v>
      </c>
      <c r="F13" s="113">
        <v>2075958.78</v>
      </c>
      <c r="G13" s="14">
        <f t="shared" si="14"/>
        <v>93368.780000000028</v>
      </c>
      <c r="H13" s="15">
        <f t="shared" si="2"/>
        <v>1.0470943462844058</v>
      </c>
      <c r="I13" s="15">
        <f t="shared" si="6"/>
        <v>2.7423386650967784E-2</v>
      </c>
      <c r="J13" s="73">
        <f t="shared" si="5"/>
        <v>2.7522195878973147E-2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1982590</v>
      </c>
      <c r="S13" s="14">
        <f t="shared" si="7"/>
        <v>1982590</v>
      </c>
      <c r="T13" s="14">
        <f t="shared" si="7"/>
        <v>2075958.78</v>
      </c>
      <c r="U13" s="14">
        <f t="shared" si="16"/>
        <v>93368.780000000028</v>
      </c>
      <c r="V13" s="15">
        <f t="shared" si="4"/>
        <v>1.0470943462844058</v>
      </c>
      <c r="W13" s="11">
        <f t="shared" si="10"/>
        <v>2.7040056091282759E-2</v>
      </c>
      <c r="X13" s="32">
        <f t="shared" si="11"/>
        <v>2.6939689633305591E-2</v>
      </c>
    </row>
    <row r="14" spans="2:30" s="16" customFormat="1" ht="129" customHeight="1" x14ac:dyDescent="0.3">
      <c r="B14" s="31">
        <v>14040000</v>
      </c>
      <c r="C14" s="57" t="s">
        <v>13</v>
      </c>
      <c r="D14" s="113">
        <v>98557</v>
      </c>
      <c r="E14" s="113">
        <v>98557</v>
      </c>
      <c r="F14" s="113">
        <v>109063.78</v>
      </c>
      <c r="G14" s="14">
        <f t="shared" si="14"/>
        <v>10506.779999999999</v>
      </c>
      <c r="H14" s="15">
        <f t="shared" si="2"/>
        <v>1.1066061264040099</v>
      </c>
      <c r="I14" s="15">
        <f t="shared" si="6"/>
        <v>1.3632504542842605E-3</v>
      </c>
      <c r="J14" s="73">
        <f t="shared" si="5"/>
        <v>1.4459221181940972E-3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7"/>
        <v>98557</v>
      </c>
      <c r="T14" s="14">
        <f t="shared" si="7"/>
        <v>109063.78</v>
      </c>
      <c r="U14" s="14">
        <f t="shared" si="16"/>
        <v>10506.779999999999</v>
      </c>
      <c r="V14" s="15">
        <f t="shared" si="4"/>
        <v>1.1066061264040099</v>
      </c>
      <c r="W14" s="11">
        <f t="shared" si="10"/>
        <v>1.3441946182461099E-3</v>
      </c>
      <c r="X14" s="32">
        <f t="shared" si="11"/>
        <v>1.4153192306810261E-3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14805242</v>
      </c>
      <c r="E15" s="71">
        <f t="shared" ref="E15:F15" si="18">SUM(E16:E18)</f>
        <v>14805242</v>
      </c>
      <c r="F15" s="71">
        <f t="shared" si="18"/>
        <v>15158134.109999999</v>
      </c>
      <c r="G15" s="6">
        <f>SUM(G16:G18)</f>
        <v>352892.11000000034</v>
      </c>
      <c r="H15" s="11">
        <f t="shared" si="2"/>
        <v>1.0238356191678595</v>
      </c>
      <c r="I15" s="11">
        <f t="shared" si="6"/>
        <v>0.20478761409426435</v>
      </c>
      <c r="J15" s="32">
        <f t="shared" si="5"/>
        <v>0.20096022144291528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14805242</v>
      </c>
      <c r="S15" s="6">
        <f t="shared" si="7"/>
        <v>14805242</v>
      </c>
      <c r="T15" s="6">
        <f t="shared" si="7"/>
        <v>15158134.109999999</v>
      </c>
      <c r="U15" s="6">
        <f>SUM(U16:U18)</f>
        <v>352892.11000000034</v>
      </c>
      <c r="V15" s="11">
        <f t="shared" si="4"/>
        <v>1.0238356191678595</v>
      </c>
      <c r="W15" s="11">
        <f t="shared" si="10"/>
        <v>0.20192504457553773</v>
      </c>
      <c r="X15" s="32">
        <f t="shared" si="11"/>
        <v>0.19670690587768935</v>
      </c>
    </row>
    <row r="16" spans="2:30" s="16" customFormat="1" ht="117" customHeight="1" x14ac:dyDescent="0.3">
      <c r="B16" s="31" t="s">
        <v>32</v>
      </c>
      <c r="C16" s="57" t="s">
        <v>15</v>
      </c>
      <c r="D16" s="113">
        <v>793475</v>
      </c>
      <c r="E16" s="113">
        <v>793475</v>
      </c>
      <c r="F16" s="113">
        <v>804270.04</v>
      </c>
      <c r="G16" s="14">
        <f t="shared" ref="G16:G29" si="19">F16-E16</f>
        <v>10795.040000000037</v>
      </c>
      <c r="H16" s="15">
        <f t="shared" si="2"/>
        <v>1.0136047638551939</v>
      </c>
      <c r="I16" s="15">
        <f t="shared" si="6"/>
        <v>1.0975426953064761E-2</v>
      </c>
      <c r="J16" s="73">
        <f t="shared" si="5"/>
        <v>1.0662676828520443E-2</v>
      </c>
      <c r="K16" s="72"/>
      <c r="L16" s="14"/>
      <c r="M16" s="14"/>
      <c r="N16" s="14">
        <f t="shared" ref="N16:N19" si="20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1">D16+K16</f>
        <v>793475</v>
      </c>
      <c r="S16" s="14">
        <f t="shared" si="7"/>
        <v>793475</v>
      </c>
      <c r="T16" s="14">
        <f t="shared" si="7"/>
        <v>804270.04</v>
      </c>
      <c r="U16" s="14">
        <f t="shared" ref="U16:U19" si="22">T16-S16</f>
        <v>10795.040000000037</v>
      </c>
      <c r="V16" s="15">
        <f t="shared" si="4"/>
        <v>1.0136047638551939</v>
      </c>
      <c r="W16" s="11">
        <f t="shared" si="10"/>
        <v>1.0822009849253042E-2</v>
      </c>
      <c r="X16" s="32">
        <f t="shared" si="11"/>
        <v>1.0437001672531414E-2</v>
      </c>
    </row>
    <row r="17" spans="1:24" s="16" customFormat="1" ht="120.75" customHeight="1" x14ac:dyDescent="0.3">
      <c r="B17" s="31" t="s">
        <v>33</v>
      </c>
      <c r="C17" s="57" t="s">
        <v>16</v>
      </c>
      <c r="D17" s="113">
        <v>9030186</v>
      </c>
      <c r="E17" s="113">
        <v>9030186</v>
      </c>
      <c r="F17" s="113">
        <v>9199862.7300000004</v>
      </c>
      <c r="G17" s="14">
        <f t="shared" si="19"/>
        <v>169676.73000000045</v>
      </c>
      <c r="H17" s="15">
        <f t="shared" si="2"/>
        <v>1.0187899485126886</v>
      </c>
      <c r="I17" s="15">
        <f t="shared" si="6"/>
        <v>0.12490645176670727</v>
      </c>
      <c r="J17" s="73">
        <f t="shared" si="5"/>
        <v>0.12196794394671201</v>
      </c>
      <c r="K17" s="72"/>
      <c r="L17" s="14"/>
      <c r="M17" s="14"/>
      <c r="N17" s="14">
        <f t="shared" si="20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1"/>
        <v>9030186</v>
      </c>
      <c r="S17" s="14">
        <f t="shared" si="7"/>
        <v>9030186</v>
      </c>
      <c r="T17" s="14">
        <f t="shared" si="7"/>
        <v>9199862.7300000004</v>
      </c>
      <c r="U17" s="14">
        <f t="shared" si="22"/>
        <v>169676.73000000045</v>
      </c>
      <c r="V17" s="15">
        <f t="shared" si="4"/>
        <v>1.0187899485126886</v>
      </c>
      <c r="W17" s="11">
        <f t="shared" si="10"/>
        <v>0.12316047995536963</v>
      </c>
      <c r="X17" s="32">
        <f t="shared" si="11"/>
        <v>0.11938649697814109</v>
      </c>
    </row>
    <row r="18" spans="1:24" s="16" customFormat="1" ht="105.75" customHeight="1" x14ac:dyDescent="0.3">
      <c r="B18" s="31" t="s">
        <v>34</v>
      </c>
      <c r="C18" s="57" t="s">
        <v>17</v>
      </c>
      <c r="D18" s="113">
        <v>4981581</v>
      </c>
      <c r="E18" s="113">
        <v>4981581</v>
      </c>
      <c r="F18" s="113">
        <v>5154001.34</v>
      </c>
      <c r="G18" s="14">
        <f t="shared" si="19"/>
        <v>172420.33999999985</v>
      </c>
      <c r="H18" s="15">
        <f t="shared" si="2"/>
        <v>1.0346115701019416</v>
      </c>
      <c r="I18" s="15">
        <f t="shared" si="6"/>
        <v>6.8905735374492336E-2</v>
      </c>
      <c r="J18" s="73">
        <f t="shared" si="5"/>
        <v>6.8329600667682844E-2</v>
      </c>
      <c r="K18" s="72"/>
      <c r="L18" s="14"/>
      <c r="M18" s="14"/>
      <c r="N18" s="14">
        <f t="shared" si="20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1"/>
        <v>4981581</v>
      </c>
      <c r="S18" s="14">
        <f t="shared" si="7"/>
        <v>4981581</v>
      </c>
      <c r="T18" s="14">
        <f t="shared" si="7"/>
        <v>5154001.34</v>
      </c>
      <c r="U18" s="14">
        <f t="shared" si="22"/>
        <v>172420.33999999985</v>
      </c>
      <c r="V18" s="15">
        <f t="shared" si="4"/>
        <v>1.0346115701019416</v>
      </c>
      <c r="W18" s="11">
        <f t="shared" si="10"/>
        <v>6.7942554770915042E-2</v>
      </c>
      <c r="X18" s="32">
        <f t="shared" si="11"/>
        <v>6.6883407227016869E-2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9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33731</v>
      </c>
      <c r="L19" s="6">
        <v>33731</v>
      </c>
      <c r="M19" s="6">
        <v>56414.65</v>
      </c>
      <c r="N19" s="6">
        <f t="shared" si="20"/>
        <v>22683.65</v>
      </c>
      <c r="O19" s="11">
        <f t="shared" si="3"/>
        <v>1.6724867332720643</v>
      </c>
      <c r="P19" s="11">
        <f t="shared" si="8"/>
        <v>3.2911792571112437E-2</v>
      </c>
      <c r="Q19" s="32">
        <f t="shared" si="9"/>
        <v>3.4589816281655993E-2</v>
      </c>
      <c r="R19" s="65">
        <f>D19+K19</f>
        <v>33731</v>
      </c>
      <c r="S19" s="6">
        <f t="shared" si="7"/>
        <v>33731</v>
      </c>
      <c r="T19" s="6">
        <f t="shared" si="7"/>
        <v>56414.65</v>
      </c>
      <c r="U19" s="6">
        <f t="shared" si="22"/>
        <v>22683.65</v>
      </c>
      <c r="V19" s="11">
        <f t="shared" si="4"/>
        <v>1.6724867332720643</v>
      </c>
      <c r="W19" s="11">
        <f t="shared" si="10"/>
        <v>4.6004879073084133E-4</v>
      </c>
      <c r="X19" s="32">
        <f t="shared" si="11"/>
        <v>7.3209216696083106E-4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846610</v>
      </c>
      <c r="E20" s="19">
        <f>SUM(E21:E22)</f>
        <v>846610</v>
      </c>
      <c r="F20" s="19">
        <f>SUM(F21:F22)</f>
        <v>948088.77</v>
      </c>
      <c r="G20" s="19">
        <f>SUM(G21:G22)</f>
        <v>101478.77000000002</v>
      </c>
      <c r="H20" s="20">
        <f t="shared" si="2"/>
        <v>1.1198648374103779</v>
      </c>
      <c r="I20" s="20">
        <f t="shared" si="6"/>
        <v>1.171039568068831E-2</v>
      </c>
      <c r="J20" s="30">
        <f t="shared" si="5"/>
        <v>1.2569365581813102E-2</v>
      </c>
      <c r="K20" s="70">
        <f>SUM(K21:K22)</f>
        <v>841160</v>
      </c>
      <c r="L20" s="19">
        <f>SUM(L21:L22)</f>
        <v>841160</v>
      </c>
      <c r="M20" s="19">
        <f>SUM(M21:M22)</f>
        <v>1293246.5999999999</v>
      </c>
      <c r="N20" s="19">
        <f>SUM(N21:N22)</f>
        <v>452086.59999999992</v>
      </c>
      <c r="O20" s="20">
        <f t="shared" si="3"/>
        <v>1.537456132008179</v>
      </c>
      <c r="P20" s="20">
        <f>K20/$K$6</f>
        <v>0.82073118019379621</v>
      </c>
      <c r="Q20" s="30">
        <f>M20/$M$6</f>
        <v>0.79293520922094263</v>
      </c>
      <c r="R20" s="64">
        <f>SUM(R21:R22)</f>
        <v>1687770</v>
      </c>
      <c r="S20" s="19">
        <f>SUM(S21:S22)</f>
        <v>1687770</v>
      </c>
      <c r="T20" s="19">
        <f>SUM(T21:T22)</f>
        <v>2241335.37</v>
      </c>
      <c r="U20" s="19">
        <f>SUM(U21:U22)</f>
        <v>553565.36999999988</v>
      </c>
      <c r="V20" s="20">
        <f t="shared" si="4"/>
        <v>1.3279862599761816</v>
      </c>
      <c r="W20" s="20">
        <f>R20/$R$6</f>
        <v>2.3019078815682669E-2</v>
      </c>
      <c r="X20" s="30">
        <f>T20/$T$6</f>
        <v>2.9085779454614293E-2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846610</v>
      </c>
      <c r="E21" s="71">
        <v>846610</v>
      </c>
      <c r="F21" s="71">
        <v>948088.77</v>
      </c>
      <c r="G21" s="6">
        <f t="shared" si="19"/>
        <v>101478.77000000002</v>
      </c>
      <c r="H21" s="11">
        <f t="shared" si="2"/>
        <v>1.1198648374103779</v>
      </c>
      <c r="I21" s="11">
        <f t="shared" si="6"/>
        <v>1.171039568068831E-2</v>
      </c>
      <c r="J21" s="32">
        <f t="shared" si="5"/>
        <v>1.2569365581813102E-2</v>
      </c>
      <c r="K21" s="71">
        <v>24917</v>
      </c>
      <c r="L21" s="6">
        <v>24917</v>
      </c>
      <c r="M21" s="6">
        <v>38038.21</v>
      </c>
      <c r="N21" s="6">
        <f t="shared" ref="N21:N23" si="23">M21-L21</f>
        <v>13121.21</v>
      </c>
      <c r="O21" s="11">
        <f t="shared" si="3"/>
        <v>1.5265967010474777</v>
      </c>
      <c r="P21" s="11">
        <f t="shared" ref="P21:P22" si="24">K21/$K$6</f>
        <v>2.4311853650778474E-2</v>
      </c>
      <c r="Q21" s="32">
        <f t="shared" ref="Q21:Q22" si="25">M21/$M$6</f>
        <v>2.3322571275068617E-2</v>
      </c>
      <c r="R21" s="65">
        <f>D21+K21</f>
        <v>871527</v>
      </c>
      <c r="S21" s="6">
        <f t="shared" ref="S21:T23" si="26">E21+L21</f>
        <v>871527</v>
      </c>
      <c r="T21" s="6">
        <f t="shared" si="26"/>
        <v>986126.98</v>
      </c>
      <c r="U21" s="6">
        <f t="shared" ref="U21:U23" si="27">T21-S21</f>
        <v>114599.97999999998</v>
      </c>
      <c r="V21" s="11">
        <f t="shared" si="4"/>
        <v>1.131493321492048</v>
      </c>
      <c r="W21" s="11">
        <f t="shared" ref="W21:W22" si="28">R21/$R$6</f>
        <v>1.1886541829156501E-2</v>
      </c>
      <c r="X21" s="32">
        <f t="shared" ref="X21:X22" si="29">T21/$T$6</f>
        <v>1.2796956777835902E-2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9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816243</v>
      </c>
      <c r="M22" s="6">
        <v>1255208.3899999999</v>
      </c>
      <c r="N22" s="6">
        <f t="shared" si="23"/>
        <v>438965.3899999999</v>
      </c>
      <c r="O22" s="11">
        <f t="shared" si="3"/>
        <v>1.537787631869431</v>
      </c>
      <c r="P22" s="11">
        <f t="shared" si="24"/>
        <v>0.79641932654301772</v>
      </c>
      <c r="Q22" s="32">
        <f t="shared" si="25"/>
        <v>0.76961263794587398</v>
      </c>
      <c r="R22" s="65">
        <f>D22+K22</f>
        <v>816243</v>
      </c>
      <c r="S22" s="6">
        <f t="shared" si="26"/>
        <v>816243</v>
      </c>
      <c r="T22" s="6">
        <f t="shared" si="26"/>
        <v>1255208.3899999999</v>
      </c>
      <c r="U22" s="6">
        <f t="shared" si="27"/>
        <v>438965.3899999999</v>
      </c>
      <c r="V22" s="11">
        <f t="shared" si="4"/>
        <v>1.537787631869431</v>
      </c>
      <c r="W22" s="11">
        <f t="shared" si="28"/>
        <v>1.1132536986526166E-2</v>
      </c>
      <c r="X22" s="32">
        <f t="shared" si="29"/>
        <v>1.6288822676778388E-2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9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>
        <v>150000</v>
      </c>
      <c r="L23" s="19">
        <v>150000</v>
      </c>
      <c r="M23" s="19">
        <v>281300</v>
      </c>
      <c r="N23" s="19">
        <f t="shared" si="23"/>
        <v>131300</v>
      </c>
      <c r="O23" s="20">
        <f t="shared" si="3"/>
        <v>1.8753333333333333</v>
      </c>
      <c r="P23" s="20">
        <f>K23/$K$6</f>
        <v>0.14635702723509134</v>
      </c>
      <c r="Q23" s="30">
        <f>M23/$M$6</f>
        <v>0.17247497449740148</v>
      </c>
      <c r="R23" s="64">
        <f>D23+K23</f>
        <v>150000</v>
      </c>
      <c r="S23" s="19">
        <f t="shared" si="26"/>
        <v>150000</v>
      </c>
      <c r="T23" s="19">
        <f t="shared" si="26"/>
        <v>281300</v>
      </c>
      <c r="U23" s="19">
        <f t="shared" si="27"/>
        <v>131300</v>
      </c>
      <c r="V23" s="20">
        <f t="shared" si="4"/>
        <v>1.8753333333333333</v>
      </c>
      <c r="W23" s="20">
        <f>R23/$R$6</f>
        <v>2.0458130090903383E-3</v>
      </c>
      <c r="X23" s="30">
        <f>T23/$T$6</f>
        <v>3.650426379780461E-3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SUM(D25:D29)</f>
        <v>29695724</v>
      </c>
      <c r="E24" s="18">
        <f>SUM(E25:E29)</f>
        <v>29695724</v>
      </c>
      <c r="F24" s="18">
        <f>SUM(F25:F29)</f>
        <v>29377690.120000001</v>
      </c>
      <c r="G24" s="18">
        <f>SUM(G25:G29)</f>
        <v>-318033.87999999989</v>
      </c>
      <c r="H24" s="17">
        <f t="shared" si="2"/>
        <v>0.98929024663618237</v>
      </c>
      <c r="I24" s="17">
        <f t="shared" si="6"/>
        <v>0.4107542765435232</v>
      </c>
      <c r="J24" s="28">
        <f t="shared" si="5"/>
        <v>0.38947716580115049</v>
      </c>
      <c r="K24" s="74">
        <f>SUM(K25:K29)</f>
        <v>0</v>
      </c>
      <c r="L24" s="18">
        <f>SUM(L25:L29)</f>
        <v>0</v>
      </c>
      <c r="M24" s="18">
        <f>SUM(M25:M29)</f>
        <v>0</v>
      </c>
      <c r="N24" s="18">
        <f>SUM(N25:N29)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SUM(R25:R29)</f>
        <v>29695724</v>
      </c>
      <c r="S24" s="18">
        <f>SUM(S25:S29)</f>
        <v>29695724</v>
      </c>
      <c r="T24" s="18">
        <f>SUM(T25:T29)</f>
        <v>29377690.120000001</v>
      </c>
      <c r="U24" s="18">
        <f>SUM(U25:U29)</f>
        <v>-318033.87999999989</v>
      </c>
      <c r="V24" s="17">
        <f t="shared" si="4"/>
        <v>0.98929024663618237</v>
      </c>
      <c r="W24" s="17">
        <f>R24/$R$6</f>
        <v>0.40501265649037449</v>
      </c>
      <c r="X24" s="28">
        <f>T24/$T$6</f>
        <v>0.38123389616446435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71">
        <v>4290200</v>
      </c>
      <c r="F25" s="71">
        <v>4290200</v>
      </c>
      <c r="G25" s="6">
        <f t="shared" si="19"/>
        <v>0</v>
      </c>
      <c r="H25" s="11">
        <f t="shared" si="2"/>
        <v>1</v>
      </c>
      <c r="I25" s="4">
        <f t="shared" si="6"/>
        <v>5.9342483019677282E-2</v>
      </c>
      <c r="J25" s="35">
        <f t="shared" si="5"/>
        <v>5.6877682686922421E-2</v>
      </c>
      <c r="K25" s="71"/>
      <c r="L25" s="6"/>
      <c r="M25" s="6"/>
      <c r="N25" s="6">
        <f t="shared" ref="N25:N29" si="30">M25-L25</f>
        <v>0</v>
      </c>
      <c r="O25" s="11" t="str">
        <f t="shared" si="3"/>
        <v>-</v>
      </c>
      <c r="P25" s="11">
        <f t="shared" ref="P25:P29" si="31">K25/$K$6</f>
        <v>0</v>
      </c>
      <c r="Q25" s="32">
        <f t="shared" ref="Q25:Q29" si="32">M25/$M$6</f>
        <v>0</v>
      </c>
      <c r="R25" s="65">
        <f t="shared" ref="R25:T29" si="33">D25+K25</f>
        <v>4290200</v>
      </c>
      <c r="S25" s="6">
        <f t="shared" si="33"/>
        <v>4290200</v>
      </c>
      <c r="T25" s="6">
        <f t="shared" si="33"/>
        <v>4290200</v>
      </c>
      <c r="U25" s="6">
        <f t="shared" ref="U25:U29" si="34">T25-S25</f>
        <v>0</v>
      </c>
      <c r="V25" s="11">
        <f t="shared" si="4"/>
        <v>1</v>
      </c>
      <c r="W25" s="11">
        <f t="shared" ref="W25:W29" si="35">R25/$R$6</f>
        <v>5.851297981066246E-2</v>
      </c>
      <c r="X25" s="32">
        <f t="shared" ref="X25:X29" si="36">T25/$T$6</f>
        <v>5.5673868661692619E-2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71">
        <v>18240000</v>
      </c>
      <c r="F26" s="71">
        <v>18240000</v>
      </c>
      <c r="G26" s="6">
        <f t="shared" si="19"/>
        <v>0</v>
      </c>
      <c r="H26" s="11">
        <f t="shared" si="2"/>
        <v>1</v>
      </c>
      <c r="I26" s="4">
        <f t="shared" si="6"/>
        <v>0.2522975363104083</v>
      </c>
      <c r="J26" s="35">
        <f t="shared" si="5"/>
        <v>0.24181831434652579</v>
      </c>
      <c r="K26" s="71"/>
      <c r="L26" s="6"/>
      <c r="M26" s="6"/>
      <c r="N26" s="6">
        <f t="shared" si="30"/>
        <v>0</v>
      </c>
      <c r="O26" s="11" t="str">
        <f t="shared" si="3"/>
        <v>-</v>
      </c>
      <c r="P26" s="11">
        <f>K26/$K$6</f>
        <v>0</v>
      </c>
      <c r="Q26" s="32">
        <f t="shared" si="32"/>
        <v>0</v>
      </c>
      <c r="R26" s="65">
        <f t="shared" si="33"/>
        <v>18240000</v>
      </c>
      <c r="S26" s="6">
        <f t="shared" si="33"/>
        <v>18240000</v>
      </c>
      <c r="T26" s="6">
        <f t="shared" si="33"/>
        <v>18240000</v>
      </c>
      <c r="U26" s="6">
        <f t="shared" si="34"/>
        <v>0</v>
      </c>
      <c r="V26" s="11">
        <f t="shared" si="4"/>
        <v>1</v>
      </c>
      <c r="W26" s="11">
        <f t="shared" si="35"/>
        <v>0.24877086190538514</v>
      </c>
      <c r="X26" s="32">
        <f t="shared" si="36"/>
        <v>0.23670023877424676</v>
      </c>
    </row>
    <row r="27" spans="1:24" ht="147" customHeight="1" thickBot="1" x14ac:dyDescent="0.3">
      <c r="B27" s="36">
        <v>41035500</v>
      </c>
      <c r="C27" s="106" t="s">
        <v>129</v>
      </c>
      <c r="D27" s="75">
        <v>1395122</v>
      </c>
      <c r="E27" s="75">
        <v>1395122</v>
      </c>
      <c r="F27" s="75">
        <v>1321139</v>
      </c>
      <c r="G27" s="6">
        <f t="shared" ref="G27" si="37">F27-E27</f>
        <v>-73983</v>
      </c>
      <c r="H27" s="11">
        <f t="shared" ref="H27" si="38">IF(E27=0,"-",F27/E27)</f>
        <v>0.94697022912691509</v>
      </c>
      <c r="I27" s="4">
        <f t="shared" ref="I27" si="39">D27/$D$6</f>
        <v>1.929746948752464E-2</v>
      </c>
      <c r="J27" s="35">
        <f t="shared" ref="J27" si="40">F27/$F$6</f>
        <v>1.7515109977930633E-2</v>
      </c>
      <c r="K27" s="71"/>
      <c r="L27" s="6"/>
      <c r="M27" s="6"/>
      <c r="N27" s="6">
        <f t="shared" ref="N27" si="41">M27-L27</f>
        <v>0</v>
      </c>
      <c r="O27" s="11" t="str">
        <f t="shared" ref="O27" si="42">IF(L27=0,"-",M27/L27)</f>
        <v>-</v>
      </c>
      <c r="P27" s="11">
        <f>K27/$K$6</f>
        <v>0</v>
      </c>
      <c r="Q27" s="32">
        <f t="shared" ref="Q27" si="43">M27/$M$6</f>
        <v>0</v>
      </c>
      <c r="R27" s="65">
        <f t="shared" ref="R27" si="44">D27+K27</f>
        <v>1395122</v>
      </c>
      <c r="S27" s="6">
        <f t="shared" ref="S27" si="45">E27+L27</f>
        <v>1395122</v>
      </c>
      <c r="T27" s="6">
        <f t="shared" ref="T27" si="46">F27+M27</f>
        <v>1321139</v>
      </c>
      <c r="U27" s="6">
        <f t="shared" ref="U27" si="47">T27-S27</f>
        <v>-73983</v>
      </c>
      <c r="V27" s="11">
        <f t="shared" ref="V27" si="48">IF(S27=0,"-",T27/S27)</f>
        <v>0.94697022912691509</v>
      </c>
      <c r="W27" s="11">
        <f t="shared" ref="W27" si="49">R27/$R$6</f>
        <v>1.9027724912454205E-2</v>
      </c>
      <c r="X27" s="32">
        <f t="shared" ref="X27" si="50">T27/$T$6</f>
        <v>1.7144403330809736E-2</v>
      </c>
    </row>
    <row r="28" spans="1:24" ht="208.5" customHeight="1" thickBot="1" x14ac:dyDescent="0.3">
      <c r="B28" s="36">
        <v>41040500</v>
      </c>
      <c r="C28" s="106" t="s">
        <v>134</v>
      </c>
      <c r="D28" s="75">
        <v>517900</v>
      </c>
      <c r="E28" s="75">
        <v>517900</v>
      </c>
      <c r="F28" s="75">
        <v>517900</v>
      </c>
      <c r="G28" s="6">
        <f t="shared" ref="G28" si="51">F28-E28</f>
        <v>0</v>
      </c>
      <c r="H28" s="11">
        <f t="shared" ref="H28" si="52">IF(E28=0,"-",F28/E28)</f>
        <v>1</v>
      </c>
      <c r="I28" s="4">
        <f t="shared" ref="I28" si="53">D28/$D$6</f>
        <v>7.1636455074101128E-3</v>
      </c>
      <c r="J28" s="35">
        <f t="shared" ref="J28" si="54">F28/$F$6</f>
        <v>6.8661022478106199E-3</v>
      </c>
      <c r="K28" s="71"/>
      <c r="L28" s="6"/>
      <c r="M28" s="6"/>
      <c r="N28" s="6">
        <f t="shared" ref="N28" si="55">M28-L28</f>
        <v>0</v>
      </c>
      <c r="O28" s="11" t="str">
        <f t="shared" ref="O28" si="56">IF(L28=0,"-",M28/L28)</f>
        <v>-</v>
      </c>
      <c r="P28" s="11">
        <f>K28/$K$6</f>
        <v>0</v>
      </c>
      <c r="Q28" s="32">
        <f t="shared" ref="Q28" si="57">M28/$M$6</f>
        <v>0</v>
      </c>
      <c r="R28" s="65">
        <f t="shared" ref="R28" si="58">D28+K28</f>
        <v>517900</v>
      </c>
      <c r="S28" s="6">
        <f t="shared" ref="S28" si="59">E28+L28</f>
        <v>517900</v>
      </c>
      <c r="T28" s="6">
        <f t="shared" ref="T28" si="60">F28+M28</f>
        <v>517900</v>
      </c>
      <c r="U28" s="6">
        <f t="shared" ref="U28" si="61">T28-S28</f>
        <v>0</v>
      </c>
      <c r="V28" s="11">
        <f t="shared" ref="V28" si="62">IF(S28=0,"-",T28/S28)</f>
        <v>1</v>
      </c>
      <c r="W28" s="11">
        <f t="shared" ref="W28" si="63">R28/$R$6</f>
        <v>7.0635103827192411E-3</v>
      </c>
      <c r="X28" s="32">
        <f t="shared" ref="X28" si="64">T28/$T$6</f>
        <v>6.720781450722719E-3</v>
      </c>
    </row>
    <row r="29" spans="1:24" ht="88.5" customHeight="1" thickBot="1" x14ac:dyDescent="0.3">
      <c r="B29" s="36">
        <v>41050000</v>
      </c>
      <c r="C29" s="60" t="s">
        <v>26</v>
      </c>
      <c r="D29" s="75">
        <v>5252502</v>
      </c>
      <c r="E29" s="75">
        <v>5252502</v>
      </c>
      <c r="F29" s="75">
        <v>5008451.12</v>
      </c>
      <c r="G29" s="37">
        <f t="shared" si="19"/>
        <v>-244050.87999999989</v>
      </c>
      <c r="H29" s="38">
        <f t="shared" si="2"/>
        <v>0.95353626138552638</v>
      </c>
      <c r="I29" s="39">
        <f t="shared" si="6"/>
        <v>7.2653142218502859E-2</v>
      </c>
      <c r="J29" s="40">
        <f t="shared" si="5"/>
        <v>6.6399956541961028E-2</v>
      </c>
      <c r="K29" s="75"/>
      <c r="L29" s="37"/>
      <c r="M29" s="37"/>
      <c r="N29" s="37">
        <f t="shared" si="30"/>
        <v>0</v>
      </c>
      <c r="O29" s="38" t="str">
        <f t="shared" si="3"/>
        <v>-</v>
      </c>
      <c r="P29" s="38">
        <f t="shared" si="31"/>
        <v>0</v>
      </c>
      <c r="Q29" s="54">
        <f t="shared" si="32"/>
        <v>0</v>
      </c>
      <c r="R29" s="68">
        <f t="shared" si="33"/>
        <v>5252502</v>
      </c>
      <c r="S29" s="37">
        <f t="shared" si="33"/>
        <v>5252502</v>
      </c>
      <c r="T29" s="37">
        <f t="shared" si="33"/>
        <v>5008451.12</v>
      </c>
      <c r="U29" s="37">
        <f t="shared" si="34"/>
        <v>-244050.87999999989</v>
      </c>
      <c r="V29" s="38">
        <f t="shared" si="4"/>
        <v>0.95353626138552638</v>
      </c>
      <c r="W29" s="38">
        <f t="shared" si="35"/>
        <v>7.163757947915346E-2</v>
      </c>
      <c r="X29" s="54">
        <f t="shared" si="36"/>
        <v>6.4994603946992524E-2</v>
      </c>
    </row>
    <row r="30" spans="1:24" s="3" customFormat="1" ht="42" customHeight="1" thickBot="1" x14ac:dyDescent="0.3">
      <c r="B30" s="88" t="s">
        <v>35</v>
      </c>
      <c r="C30" s="89" t="s">
        <v>121</v>
      </c>
      <c r="D30" s="81">
        <f>SUM(D31:D62)</f>
        <v>73849573.840000004</v>
      </c>
      <c r="E30" s="82">
        <f t="shared" ref="E30:F30" si="65">SUM(E31:E62)</f>
        <v>73849573.840000004</v>
      </c>
      <c r="F30" s="82">
        <f t="shared" si="65"/>
        <v>71789635.810000002</v>
      </c>
      <c r="G30" s="82">
        <f>SUM(G31:G62)</f>
        <v>-2059938.0299999986</v>
      </c>
      <c r="H30" s="83">
        <f>IF(E30=0,"-",F30/E30)</f>
        <v>0.97210629766851475</v>
      </c>
      <c r="I30" s="83">
        <f>SUM(I31:I62)</f>
        <v>0.99999999999999978</v>
      </c>
      <c r="J30" s="84">
        <f>SUM(J31:J62)</f>
        <v>1.0000000000000002</v>
      </c>
      <c r="K30" s="81">
        <f>SUM(K31:K62)</f>
        <v>2928269</v>
      </c>
      <c r="L30" s="82">
        <f t="shared" ref="L30:M30" si="66">SUM(L31:L62)</f>
        <v>2928269</v>
      </c>
      <c r="M30" s="82">
        <f t="shared" si="66"/>
        <v>1942719.9</v>
      </c>
      <c r="N30" s="82">
        <f>SUM(N31:N62)</f>
        <v>-985549.1</v>
      </c>
      <c r="O30" s="83">
        <f>IF(L30=0,"-",M30/L30)</f>
        <v>0.66343628266392185</v>
      </c>
      <c r="P30" s="83">
        <f>SUM(P31:P62)</f>
        <v>1.0000000000000002</v>
      </c>
      <c r="Q30" s="84">
        <f>SUM(Q31:Q62)</f>
        <v>1</v>
      </c>
      <c r="R30" s="85">
        <f>SUM(R31:R62)</f>
        <v>76777842.840000004</v>
      </c>
      <c r="S30" s="82">
        <f t="shared" ref="S30:T30" si="67">SUM(S31:S62)</f>
        <v>76777842.840000004</v>
      </c>
      <c r="T30" s="82">
        <f t="shared" si="67"/>
        <v>73732355.709999993</v>
      </c>
      <c r="U30" s="82">
        <f>SUM(U31:U62)</f>
        <v>-3045487.1299999985</v>
      </c>
      <c r="V30" s="83">
        <f>IF(S30=0,"-",T30/S30)</f>
        <v>0.96033377576983237</v>
      </c>
      <c r="W30" s="83">
        <f>SUM(W31:W62)</f>
        <v>0.99999999999999978</v>
      </c>
      <c r="X30" s="84">
        <f>SUM(X31:X62)</f>
        <v>0.99999999999999989</v>
      </c>
    </row>
    <row r="31" spans="1:24" s="7" customFormat="1" ht="81" x14ac:dyDescent="0.25">
      <c r="A31" s="27" t="s">
        <v>100</v>
      </c>
      <c r="B31" s="86" t="s">
        <v>44</v>
      </c>
      <c r="C31" s="87" t="s">
        <v>45</v>
      </c>
      <c r="D31" s="110">
        <v>11226450</v>
      </c>
      <c r="E31" s="110">
        <v>11226450</v>
      </c>
      <c r="F31" s="110">
        <v>11031088.450000001</v>
      </c>
      <c r="G31" s="47">
        <f>F31-E31</f>
        <v>-195361.54999999888</v>
      </c>
      <c r="H31" s="48">
        <f>IF(E31=0,"-",F31/E31)</f>
        <v>0.98259810091346789</v>
      </c>
      <c r="I31" s="49">
        <f>D31/$D$30</f>
        <v>0.15201780343814641</v>
      </c>
      <c r="J31" s="50">
        <f>F31/$F$30</f>
        <v>0.15365850969344819</v>
      </c>
      <c r="K31" s="77"/>
      <c r="L31" s="47"/>
      <c r="M31" s="47"/>
      <c r="N31" s="47">
        <f>M31-L31</f>
        <v>0</v>
      </c>
      <c r="O31" s="48" t="str">
        <f>IF(L31=0,"-",M31/L31)</f>
        <v>-</v>
      </c>
      <c r="P31" s="49">
        <f>K31/$K$30</f>
        <v>0</v>
      </c>
      <c r="Q31" s="50">
        <f>M31/$M$30</f>
        <v>0</v>
      </c>
      <c r="R31" s="78">
        <f>D31+K31</f>
        <v>11226450</v>
      </c>
      <c r="S31" s="47">
        <f t="shared" ref="S31:T50" si="68">E31+L31</f>
        <v>11226450</v>
      </c>
      <c r="T31" s="47">
        <f t="shared" si="68"/>
        <v>11031088.450000001</v>
      </c>
      <c r="U31" s="47">
        <f>T31-S31</f>
        <v>-195361.54999999888</v>
      </c>
      <c r="V31" s="48">
        <f>IF(S31=0,"-",T31/S31)</f>
        <v>0.98259810091346789</v>
      </c>
      <c r="W31" s="49">
        <f>R31/$R$30</f>
        <v>0.14621991950718369</v>
      </c>
      <c r="X31" s="50">
        <f>T31/$T$30</f>
        <v>0.1496098740339569</v>
      </c>
    </row>
    <row r="32" spans="1:24" s="8" customFormat="1" ht="54" x14ac:dyDescent="0.25">
      <c r="A32" s="27" t="s">
        <v>101</v>
      </c>
      <c r="B32" s="34" t="s">
        <v>47</v>
      </c>
      <c r="C32" s="61" t="s">
        <v>46</v>
      </c>
      <c r="D32" s="111">
        <v>100000</v>
      </c>
      <c r="E32" s="111">
        <v>100000</v>
      </c>
      <c r="F32" s="111">
        <v>0</v>
      </c>
      <c r="G32" s="6">
        <f t="shared" ref="G32:G62" si="69">F32-E32</f>
        <v>-100000</v>
      </c>
      <c r="H32" s="11">
        <f t="shared" ref="H32:H62" si="70">IF(E32=0,"-",F32/E32)</f>
        <v>0</v>
      </c>
      <c r="I32" s="4">
        <f t="shared" ref="I32:I62" si="71">D32/$D$30</f>
        <v>1.3541039548401002E-3</v>
      </c>
      <c r="J32" s="35">
        <f t="shared" ref="J32:J62" si="72">F32/$F$30</f>
        <v>0</v>
      </c>
      <c r="K32" s="71"/>
      <c r="L32" s="6"/>
      <c r="M32" s="6"/>
      <c r="N32" s="6">
        <f t="shared" ref="N32:N62" si="73">M32-L32</f>
        <v>0</v>
      </c>
      <c r="O32" s="11" t="str">
        <f t="shared" ref="O32:O62" si="74">IF(L32=0,"-",M32/L32)</f>
        <v>-</v>
      </c>
      <c r="P32" s="4">
        <f t="shared" ref="P32:P62" si="75">K32/$K$30</f>
        <v>0</v>
      </c>
      <c r="Q32" s="35">
        <f t="shared" ref="Q32:Q62" si="76">M32/$M$30</f>
        <v>0</v>
      </c>
      <c r="R32" s="65">
        <f t="shared" ref="R32:T62" si="77">D32+K32</f>
        <v>100000</v>
      </c>
      <c r="S32" s="6">
        <f t="shared" si="68"/>
        <v>100000</v>
      </c>
      <c r="T32" s="6">
        <f t="shared" si="68"/>
        <v>0</v>
      </c>
      <c r="U32" s="6">
        <f t="shared" ref="U32:U62" si="78">T32-S32</f>
        <v>-100000</v>
      </c>
      <c r="V32" s="11">
        <f t="shared" ref="V32:V62" si="79">IF(S32=0,"-",T32/S32)</f>
        <v>0</v>
      </c>
      <c r="W32" s="4">
        <f t="shared" ref="W32:W62" si="80">R32/$R$30</f>
        <v>1.3024590988886396E-3</v>
      </c>
      <c r="X32" s="35">
        <f t="shared" ref="X32:X62" si="81">T32/$T$30</f>
        <v>0</v>
      </c>
    </row>
    <row r="33" spans="1:24" s="7" customFormat="1" ht="27.75" x14ac:dyDescent="0.25">
      <c r="A33" s="27" t="s">
        <v>102</v>
      </c>
      <c r="B33" s="34" t="s">
        <v>49</v>
      </c>
      <c r="C33" s="61" t="s">
        <v>48</v>
      </c>
      <c r="D33" s="111">
        <v>109289</v>
      </c>
      <c r="E33" s="111">
        <v>109289</v>
      </c>
      <c r="F33" s="111">
        <v>109260.07</v>
      </c>
      <c r="G33" s="6">
        <f t="shared" si="69"/>
        <v>-28.929999999993015</v>
      </c>
      <c r="H33" s="11">
        <f t="shared" si="70"/>
        <v>0.99973528900438291</v>
      </c>
      <c r="I33" s="4">
        <f t="shared" si="71"/>
        <v>1.479886671205197E-3</v>
      </c>
      <c r="J33" s="35">
        <f t="shared" si="72"/>
        <v>1.5219476846096568E-3</v>
      </c>
      <c r="K33" s="111">
        <v>608076</v>
      </c>
      <c r="L33" s="6">
        <v>608076</v>
      </c>
      <c r="M33" s="65">
        <v>607316.30000000005</v>
      </c>
      <c r="N33" s="6">
        <f t="shared" si="73"/>
        <v>-759.69999999995343</v>
      </c>
      <c r="O33" s="11">
        <f t="shared" si="74"/>
        <v>0.99875064958985393</v>
      </c>
      <c r="P33" s="4">
        <f t="shared" si="75"/>
        <v>0.20765715171659435</v>
      </c>
      <c r="Q33" s="35">
        <f t="shared" si="76"/>
        <v>0.31261135483298447</v>
      </c>
      <c r="R33" s="65">
        <f t="shared" si="77"/>
        <v>717365</v>
      </c>
      <c r="S33" s="6">
        <f t="shared" si="68"/>
        <v>717365</v>
      </c>
      <c r="T33" s="6">
        <f t="shared" si="68"/>
        <v>716576.37000000011</v>
      </c>
      <c r="U33" s="6">
        <f t="shared" si="78"/>
        <v>-788.62999999988824</v>
      </c>
      <c r="V33" s="11">
        <f t="shared" si="79"/>
        <v>0.99890065726652422</v>
      </c>
      <c r="W33" s="4">
        <f t="shared" si="80"/>
        <v>9.3433857147424901E-3</v>
      </c>
      <c r="X33" s="35">
        <f t="shared" si="81"/>
        <v>9.7186148889423594E-3</v>
      </c>
    </row>
    <row r="34" spans="1:24" s="7" customFormat="1" ht="54" x14ac:dyDescent="0.25">
      <c r="A34" s="27" t="s">
        <v>103</v>
      </c>
      <c r="B34" s="34" t="s">
        <v>51</v>
      </c>
      <c r="C34" s="61" t="s">
        <v>50</v>
      </c>
      <c r="D34" s="111">
        <v>78750</v>
      </c>
      <c r="E34" s="111">
        <v>78750</v>
      </c>
      <c r="F34" s="111">
        <v>70174.55</v>
      </c>
      <c r="G34" s="6">
        <f t="shared" si="69"/>
        <v>-8575.4499999999971</v>
      </c>
      <c r="H34" s="11">
        <f t="shared" si="70"/>
        <v>0.89110539682539691</v>
      </c>
      <c r="I34" s="4">
        <f t="shared" si="71"/>
        <v>1.0663568644365788E-3</v>
      </c>
      <c r="J34" s="35">
        <f t="shared" si="72"/>
        <v>9.7750252119575419E-4</v>
      </c>
      <c r="K34" s="111"/>
      <c r="L34" s="6"/>
      <c r="M34" s="65"/>
      <c r="N34" s="6">
        <f t="shared" si="73"/>
        <v>0</v>
      </c>
      <c r="O34" s="11" t="str">
        <f t="shared" si="74"/>
        <v>-</v>
      </c>
      <c r="P34" s="4">
        <f t="shared" si="75"/>
        <v>0</v>
      </c>
      <c r="Q34" s="35">
        <f t="shared" si="76"/>
        <v>0</v>
      </c>
      <c r="R34" s="65">
        <f t="shared" si="77"/>
        <v>78750</v>
      </c>
      <c r="S34" s="6">
        <f t="shared" si="68"/>
        <v>78750</v>
      </c>
      <c r="T34" s="6">
        <f t="shared" si="68"/>
        <v>70174.55</v>
      </c>
      <c r="U34" s="6">
        <f t="shared" si="78"/>
        <v>-8575.4499999999971</v>
      </c>
      <c r="V34" s="11">
        <f t="shared" si="79"/>
        <v>0.89110539682539691</v>
      </c>
      <c r="W34" s="4">
        <f t="shared" si="80"/>
        <v>1.0256865403748038E-3</v>
      </c>
      <c r="X34" s="35">
        <f t="shared" si="81"/>
        <v>9.5174702237924751E-4</v>
      </c>
    </row>
    <row r="35" spans="1:24" s="105" customFormat="1" ht="27.75" x14ac:dyDescent="0.25">
      <c r="A35" s="99">
        <v>7130</v>
      </c>
      <c r="B35" s="100" t="s">
        <v>124</v>
      </c>
      <c r="C35" s="101" t="s">
        <v>125</v>
      </c>
      <c r="D35" s="102">
        <v>82000</v>
      </c>
      <c r="E35" s="102">
        <v>82000</v>
      </c>
      <c r="F35" s="102">
        <v>82000</v>
      </c>
      <c r="G35" s="103">
        <f t="shared" si="69"/>
        <v>0</v>
      </c>
      <c r="H35" s="11">
        <f t="shared" si="70"/>
        <v>1</v>
      </c>
      <c r="I35" s="4">
        <f>D35/$D$30</f>
        <v>1.1103652429688821E-3</v>
      </c>
      <c r="J35" s="35">
        <f t="shared" si="72"/>
        <v>1.1422261594559828E-3</v>
      </c>
      <c r="K35" s="102"/>
      <c r="L35" s="6"/>
      <c r="M35" s="109"/>
      <c r="N35" s="103">
        <f t="shared" si="73"/>
        <v>0</v>
      </c>
      <c r="O35" s="11" t="str">
        <f t="shared" si="74"/>
        <v>-</v>
      </c>
      <c r="P35" s="4">
        <f t="shared" si="75"/>
        <v>0</v>
      </c>
      <c r="Q35" s="35">
        <f t="shared" si="76"/>
        <v>0</v>
      </c>
      <c r="R35" s="104">
        <f t="shared" si="77"/>
        <v>82000</v>
      </c>
      <c r="S35" s="103">
        <f t="shared" si="68"/>
        <v>82000</v>
      </c>
      <c r="T35" s="103">
        <f t="shared" si="68"/>
        <v>82000</v>
      </c>
      <c r="U35" s="103">
        <f t="shared" si="78"/>
        <v>0</v>
      </c>
      <c r="V35" s="11">
        <f t="shared" si="79"/>
        <v>1</v>
      </c>
      <c r="W35" s="4">
        <f t="shared" si="80"/>
        <v>1.0680164610886846E-3</v>
      </c>
      <c r="X35" s="35">
        <f t="shared" si="81"/>
        <v>1.1121304780023285E-3</v>
      </c>
    </row>
    <row r="36" spans="1:24" s="105" customFormat="1" ht="40.5" x14ac:dyDescent="0.25">
      <c r="A36" s="99" t="s">
        <v>126</v>
      </c>
      <c r="B36" s="100" t="s">
        <v>127</v>
      </c>
      <c r="C36" s="101" t="s">
        <v>128</v>
      </c>
      <c r="D36" s="102"/>
      <c r="E36" s="102"/>
      <c r="F36" s="102"/>
      <c r="G36" s="103">
        <f t="shared" si="69"/>
        <v>0</v>
      </c>
      <c r="H36" s="11" t="str">
        <f t="shared" si="70"/>
        <v>-</v>
      </c>
      <c r="I36" s="4">
        <f>D36/$D$30</f>
        <v>0</v>
      </c>
      <c r="J36" s="35">
        <f t="shared" si="72"/>
        <v>0</v>
      </c>
      <c r="K36" s="102">
        <v>347000</v>
      </c>
      <c r="L36" s="6">
        <v>347000</v>
      </c>
      <c r="M36" s="109">
        <v>335980</v>
      </c>
      <c r="N36" s="103">
        <f>M36-L36</f>
        <v>-11020</v>
      </c>
      <c r="O36" s="11">
        <f t="shared" si="74"/>
        <v>0.96824207492795389</v>
      </c>
      <c r="P36" s="4">
        <f>K36/$K$30</f>
        <v>0.11850004217508706</v>
      </c>
      <c r="Q36" s="35">
        <f t="shared" si="76"/>
        <v>0.17294309900258911</v>
      </c>
      <c r="R36" s="104">
        <f t="shared" si="77"/>
        <v>347000</v>
      </c>
      <c r="S36" s="103">
        <f t="shared" si="68"/>
        <v>347000</v>
      </c>
      <c r="T36" s="103">
        <f t="shared" si="68"/>
        <v>335980</v>
      </c>
      <c r="U36" s="103">
        <f t="shared" si="78"/>
        <v>-11020</v>
      </c>
      <c r="V36" s="11">
        <f t="shared" si="79"/>
        <v>0.96824207492795389</v>
      </c>
      <c r="W36" s="4">
        <f t="shared" si="80"/>
        <v>4.5195330731435798E-3</v>
      </c>
      <c r="X36" s="35">
        <f t="shared" si="81"/>
        <v>4.5567511951124674E-3</v>
      </c>
    </row>
    <row r="37" spans="1:24" s="7" customFormat="1" ht="27.75" x14ac:dyDescent="0.25">
      <c r="A37" s="27" t="s">
        <v>104</v>
      </c>
      <c r="B37" s="34" t="s">
        <v>92</v>
      </c>
      <c r="C37" s="61" t="s">
        <v>93</v>
      </c>
      <c r="D37" s="111">
        <v>366551</v>
      </c>
      <c r="E37" s="111">
        <v>366551</v>
      </c>
      <c r="F37" s="111">
        <v>366549.31</v>
      </c>
      <c r="G37" s="6">
        <f t="shared" si="69"/>
        <v>-1.6900000000023283</v>
      </c>
      <c r="H37" s="11">
        <f t="shared" si="70"/>
        <v>0.99999538945467348</v>
      </c>
      <c r="I37" s="4">
        <f t="shared" si="71"/>
        <v>4.963481587505935E-3</v>
      </c>
      <c r="J37" s="35">
        <f t="shared" si="72"/>
        <v>5.1058806172261037E-3</v>
      </c>
      <c r="K37" s="111">
        <v>29885</v>
      </c>
      <c r="L37" s="6">
        <v>29885</v>
      </c>
      <c r="M37" s="65">
        <v>29885</v>
      </c>
      <c r="N37" s="6">
        <f t="shared" si="73"/>
        <v>0</v>
      </c>
      <c r="O37" s="11">
        <f t="shared" si="74"/>
        <v>1</v>
      </c>
      <c r="P37" s="4">
        <f t="shared" si="75"/>
        <v>1.020568807032414E-2</v>
      </c>
      <c r="Q37" s="35">
        <f t="shared" si="76"/>
        <v>1.5383071949795749E-2</v>
      </c>
      <c r="R37" s="65">
        <f t="shared" si="77"/>
        <v>396436</v>
      </c>
      <c r="S37" s="6">
        <f t="shared" si="68"/>
        <v>396436</v>
      </c>
      <c r="T37" s="6">
        <f t="shared" si="68"/>
        <v>396434.31</v>
      </c>
      <c r="U37" s="6">
        <f t="shared" si="78"/>
        <v>-1.6900000000023283</v>
      </c>
      <c r="V37" s="11">
        <f t="shared" si="79"/>
        <v>0.99999573701681987</v>
      </c>
      <c r="W37" s="4">
        <f t="shared" si="80"/>
        <v>5.1634167532701673E-3</v>
      </c>
      <c r="X37" s="35">
        <f t="shared" si="81"/>
        <v>5.376666813131991E-3</v>
      </c>
    </row>
    <row r="38" spans="1:24" s="7" customFormat="1" ht="54" x14ac:dyDescent="0.4">
      <c r="A38" s="27">
        <v>7540</v>
      </c>
      <c r="B38" s="107" t="s">
        <v>130</v>
      </c>
      <c r="C38" s="108" t="s">
        <v>131</v>
      </c>
      <c r="D38" s="111">
        <v>1395122</v>
      </c>
      <c r="E38" s="111">
        <v>1395122</v>
      </c>
      <c r="F38" s="111">
        <v>1321139</v>
      </c>
      <c r="G38" s="6">
        <f t="shared" ref="G38" si="82">F38-E38</f>
        <v>-73983</v>
      </c>
      <c r="H38" s="11">
        <f t="shared" ref="H38" si="83">IF(E38=0,"-",F38/E38)</f>
        <v>0.94697022912691509</v>
      </c>
      <c r="I38" s="4">
        <f t="shared" ref="I38" si="84">D38/$D$30</f>
        <v>1.8891402176844301E-2</v>
      </c>
      <c r="J38" s="35">
        <f t="shared" ref="J38" si="85">F38/$F$30</f>
        <v>1.8402921049725827E-2</v>
      </c>
      <c r="K38" s="111"/>
      <c r="L38" s="6"/>
      <c r="M38" s="65"/>
      <c r="N38" s="6">
        <f t="shared" ref="N38" si="86">M38-L38</f>
        <v>0</v>
      </c>
      <c r="O38" s="11" t="str">
        <f t="shared" ref="O38" si="87">IF(L38=0,"-",M38/L38)</f>
        <v>-</v>
      </c>
      <c r="P38" s="4">
        <f t="shared" ref="P38" si="88">K38/$K$30</f>
        <v>0</v>
      </c>
      <c r="Q38" s="35">
        <f t="shared" ref="Q38" si="89">M38/$M$30</f>
        <v>0</v>
      </c>
      <c r="R38" s="65">
        <f t="shared" ref="R38" si="90">D38+K38</f>
        <v>1395122</v>
      </c>
      <c r="S38" s="6">
        <f t="shared" ref="S38" si="91">E38+L38</f>
        <v>1395122</v>
      </c>
      <c r="T38" s="6">
        <f t="shared" ref="T38" si="92">F38+M38</f>
        <v>1321139</v>
      </c>
      <c r="U38" s="6">
        <f t="shared" ref="U38" si="93">T38-S38</f>
        <v>-73983</v>
      </c>
      <c r="V38" s="11">
        <f t="shared" ref="V38" si="94">IF(S38=0,"-",T38/S38)</f>
        <v>0.94697022912691509</v>
      </c>
      <c r="W38" s="4">
        <f t="shared" ref="W38" si="95">R38/$R$30</f>
        <v>1.8170893429597167E-2</v>
      </c>
      <c r="X38" s="35">
        <f t="shared" ref="X38" si="96">T38/$T$30</f>
        <v>1.7918035946067293E-2</v>
      </c>
    </row>
    <row r="39" spans="1:24" s="7" customFormat="1" ht="40.5" x14ac:dyDescent="0.25">
      <c r="A39" s="27" t="s">
        <v>139</v>
      </c>
      <c r="B39" s="34" t="s">
        <v>94</v>
      </c>
      <c r="C39" s="61" t="s">
        <v>95</v>
      </c>
      <c r="D39" s="111"/>
      <c r="E39" s="111"/>
      <c r="F39" s="111"/>
      <c r="G39" s="6">
        <f t="shared" si="69"/>
        <v>0</v>
      </c>
      <c r="H39" s="11" t="str">
        <f t="shared" si="70"/>
        <v>-</v>
      </c>
      <c r="I39" s="4">
        <f t="shared" si="71"/>
        <v>0</v>
      </c>
      <c r="J39" s="35">
        <f t="shared" si="72"/>
        <v>0</v>
      </c>
      <c r="K39" s="111">
        <v>572021</v>
      </c>
      <c r="L39" s="6">
        <v>572021</v>
      </c>
      <c r="M39" s="65">
        <v>440727.18</v>
      </c>
      <c r="N39" s="6">
        <f t="shared" si="73"/>
        <v>-131293.82</v>
      </c>
      <c r="O39" s="11">
        <f t="shared" si="74"/>
        <v>0.7704737763124081</v>
      </c>
      <c r="P39" s="4">
        <f t="shared" si="75"/>
        <v>0.19534441678684575</v>
      </c>
      <c r="Q39" s="35">
        <f t="shared" si="76"/>
        <v>0.22686089744589533</v>
      </c>
      <c r="R39" s="65">
        <f t="shared" si="77"/>
        <v>572021</v>
      </c>
      <c r="S39" s="6">
        <f t="shared" si="68"/>
        <v>572021</v>
      </c>
      <c r="T39" s="6">
        <f t="shared" si="68"/>
        <v>440727.18</v>
      </c>
      <c r="U39" s="6">
        <f t="shared" si="78"/>
        <v>-131293.82</v>
      </c>
      <c r="V39" s="11">
        <f t="shared" si="79"/>
        <v>0.7704737763124081</v>
      </c>
      <c r="W39" s="4">
        <f t="shared" si="80"/>
        <v>7.4503395620537857E-3</v>
      </c>
      <c r="X39" s="35">
        <f t="shared" si="81"/>
        <v>5.9773918214880272E-3</v>
      </c>
    </row>
    <row r="40" spans="1:24" s="7" customFormat="1" ht="54" x14ac:dyDescent="0.25">
      <c r="A40" s="27" t="s">
        <v>105</v>
      </c>
      <c r="B40" s="34" t="s">
        <v>96</v>
      </c>
      <c r="C40" s="61" t="s">
        <v>97</v>
      </c>
      <c r="D40" s="111"/>
      <c r="E40" s="111"/>
      <c r="F40" s="111"/>
      <c r="G40" s="6">
        <f t="shared" si="69"/>
        <v>0</v>
      </c>
      <c r="H40" s="11" t="str">
        <f t="shared" si="70"/>
        <v>-</v>
      </c>
      <c r="I40" s="4">
        <f t="shared" si="71"/>
        <v>0</v>
      </c>
      <c r="J40" s="35">
        <f t="shared" si="72"/>
        <v>0</v>
      </c>
      <c r="K40" s="111">
        <v>52000</v>
      </c>
      <c r="L40" s="6">
        <v>52000</v>
      </c>
      <c r="M40" s="65">
        <v>42000</v>
      </c>
      <c r="N40" s="6">
        <f t="shared" si="73"/>
        <v>-10000</v>
      </c>
      <c r="O40" s="11">
        <f t="shared" si="74"/>
        <v>0.80769230769230771</v>
      </c>
      <c r="P40" s="4">
        <f t="shared" si="75"/>
        <v>1.7757931392232067E-2</v>
      </c>
      <c r="Q40" s="35">
        <f t="shared" si="76"/>
        <v>2.1619174230932622E-2</v>
      </c>
      <c r="R40" s="65">
        <f t="shared" si="77"/>
        <v>52000</v>
      </c>
      <c r="S40" s="6">
        <f t="shared" si="68"/>
        <v>52000</v>
      </c>
      <c r="T40" s="6">
        <f t="shared" si="68"/>
        <v>42000</v>
      </c>
      <c r="U40" s="6">
        <f t="shared" si="78"/>
        <v>-10000</v>
      </c>
      <c r="V40" s="11">
        <f t="shared" si="79"/>
        <v>0.80769230769230771</v>
      </c>
      <c r="W40" s="4">
        <f t="shared" si="80"/>
        <v>6.7727873142209261E-4</v>
      </c>
      <c r="X40" s="35">
        <f t="shared" si="81"/>
        <v>5.6962780580607059E-4</v>
      </c>
    </row>
    <row r="41" spans="1:24" s="7" customFormat="1" ht="81" x14ac:dyDescent="0.25">
      <c r="A41" s="27" t="s">
        <v>106</v>
      </c>
      <c r="B41" s="34" t="s">
        <v>98</v>
      </c>
      <c r="C41" s="61" t="s">
        <v>99</v>
      </c>
      <c r="D41" s="111"/>
      <c r="E41" s="111"/>
      <c r="F41" s="111"/>
      <c r="G41" s="6">
        <f t="shared" si="69"/>
        <v>0</v>
      </c>
      <c r="H41" s="11" t="str">
        <f t="shared" si="70"/>
        <v>-</v>
      </c>
      <c r="I41" s="4">
        <f t="shared" si="71"/>
        <v>0</v>
      </c>
      <c r="J41" s="35">
        <f t="shared" si="72"/>
        <v>0</v>
      </c>
      <c r="K41" s="111">
        <v>46751</v>
      </c>
      <c r="L41" s="6">
        <v>46751</v>
      </c>
      <c r="M41" s="65">
        <v>41154.379999999997</v>
      </c>
      <c r="N41" s="6">
        <f t="shared" si="73"/>
        <v>-5596.6200000000026</v>
      </c>
      <c r="O41" s="11">
        <f t="shared" si="74"/>
        <v>0.88028876387670851</v>
      </c>
      <c r="P41" s="4">
        <f t="shared" si="75"/>
        <v>1.5965404817658489E-2</v>
      </c>
      <c r="Q41" s="35">
        <f t="shared" si="76"/>
        <v>2.1183897894904973E-2</v>
      </c>
      <c r="R41" s="65">
        <f t="shared" si="77"/>
        <v>46751</v>
      </c>
      <c r="S41" s="6">
        <f t="shared" si="68"/>
        <v>46751</v>
      </c>
      <c r="T41" s="6">
        <f t="shared" si="68"/>
        <v>41154.379999999997</v>
      </c>
      <c r="U41" s="6">
        <f t="shared" si="78"/>
        <v>-5596.6200000000026</v>
      </c>
      <c r="V41" s="11">
        <f t="shared" si="79"/>
        <v>0.88028876387670851</v>
      </c>
      <c r="W41" s="4">
        <f t="shared" si="80"/>
        <v>6.0891265332142796E-4</v>
      </c>
      <c r="X41" s="35">
        <f t="shared" si="81"/>
        <v>5.581590280645056E-4</v>
      </c>
    </row>
    <row r="42" spans="1:24" s="7" customFormat="1" ht="27.75" x14ac:dyDescent="0.25">
      <c r="A42" s="27">
        <v>6083</v>
      </c>
      <c r="B42" s="34" t="s">
        <v>137</v>
      </c>
      <c r="C42" s="61" t="s">
        <v>138</v>
      </c>
      <c r="D42" s="111"/>
      <c r="E42" s="111"/>
      <c r="F42" s="111"/>
      <c r="G42" s="6">
        <f t="shared" ref="G42" si="97">F42-E42</f>
        <v>0</v>
      </c>
      <c r="H42" s="11" t="str">
        <f t="shared" ref="H42" si="98">IF(E42=0,"-",F42/E42)</f>
        <v>-</v>
      </c>
      <c r="I42" s="4">
        <f t="shared" ref="I42" si="99">D42/$D$30</f>
        <v>0</v>
      </c>
      <c r="J42" s="35">
        <f t="shared" ref="J42" si="100">F42/$F$30</f>
        <v>0</v>
      </c>
      <c r="K42" s="111">
        <v>295793</v>
      </c>
      <c r="L42" s="6">
        <v>295793</v>
      </c>
      <c r="M42" s="65">
        <v>295793</v>
      </c>
      <c r="N42" s="6">
        <f t="shared" ref="N42" si="101">M42-L42</f>
        <v>0</v>
      </c>
      <c r="O42" s="11">
        <f t="shared" ref="O42" si="102">IF(L42=0,"-",M42/L42)</f>
        <v>1</v>
      </c>
      <c r="P42" s="4">
        <f t="shared" ref="P42" si="103">K42/$K$30</f>
        <v>0.10101291923658653</v>
      </c>
      <c r="Q42" s="35">
        <f t="shared" ref="Q42" si="104">M42/$M$30</f>
        <v>0.15225715245929175</v>
      </c>
      <c r="R42" s="65">
        <f t="shared" ref="R42" si="105">D42+K42</f>
        <v>295793</v>
      </c>
      <c r="S42" s="6">
        <f t="shared" ref="S42" si="106">E42+L42</f>
        <v>295793</v>
      </c>
      <c r="T42" s="6">
        <f t="shared" ref="T42" si="107">F42+M42</f>
        <v>295793</v>
      </c>
      <c r="U42" s="6">
        <f t="shared" ref="U42" si="108">T42-S42</f>
        <v>0</v>
      </c>
      <c r="V42" s="11">
        <f t="shared" ref="V42" si="109">IF(S42=0,"-",T42/S42)</f>
        <v>1</v>
      </c>
      <c r="W42" s="4">
        <f t="shared" ref="W42" si="110">R42/$R$30</f>
        <v>3.8525828423756738E-3</v>
      </c>
      <c r="X42" s="35">
        <f t="shared" ref="X42" si="111">T42/$T$30</f>
        <v>4.0117123229236919E-3</v>
      </c>
    </row>
    <row r="43" spans="1:24" s="7" customFormat="1" ht="60.75" x14ac:dyDescent="0.25">
      <c r="A43" s="27" t="s">
        <v>132</v>
      </c>
      <c r="B43" s="34" t="s">
        <v>52</v>
      </c>
      <c r="C43" s="61" t="s">
        <v>53</v>
      </c>
      <c r="D43" s="111">
        <v>1224463</v>
      </c>
      <c r="E43" s="111">
        <v>1224463</v>
      </c>
      <c r="F43" s="111">
        <v>1200185.19</v>
      </c>
      <c r="G43" s="6">
        <f t="shared" si="69"/>
        <v>-24277.810000000056</v>
      </c>
      <c r="H43" s="11">
        <f t="shared" si="70"/>
        <v>0.98017268794565449</v>
      </c>
      <c r="I43" s="4">
        <f t="shared" si="71"/>
        <v>1.6580501908553733E-2</v>
      </c>
      <c r="J43" s="35">
        <f t="shared" si="72"/>
        <v>1.6718084392800599E-2</v>
      </c>
      <c r="K43" s="111">
        <v>70000</v>
      </c>
      <c r="L43" s="6">
        <v>70000</v>
      </c>
      <c r="M43" s="65">
        <v>59700</v>
      </c>
      <c r="N43" s="6">
        <f t="shared" si="73"/>
        <v>-10300</v>
      </c>
      <c r="O43" s="11">
        <f t="shared" si="74"/>
        <v>0.85285714285714287</v>
      </c>
      <c r="P43" s="4">
        <f t="shared" si="75"/>
        <v>2.3904907643389321E-2</v>
      </c>
      <c r="Q43" s="35">
        <f t="shared" si="76"/>
        <v>3.0730111942539943E-2</v>
      </c>
      <c r="R43" s="65">
        <f t="shared" si="77"/>
        <v>1294463</v>
      </c>
      <c r="S43" s="6">
        <f t="shared" si="68"/>
        <v>1294463</v>
      </c>
      <c r="T43" s="6">
        <f t="shared" si="68"/>
        <v>1259885.19</v>
      </c>
      <c r="U43" s="6">
        <f t="shared" si="78"/>
        <v>-34577.810000000056</v>
      </c>
      <c r="V43" s="11">
        <f t="shared" si="79"/>
        <v>0.97328791166684558</v>
      </c>
      <c r="W43" s="4">
        <f t="shared" si="80"/>
        <v>1.6859851125246853E-2</v>
      </c>
      <c r="X43" s="35">
        <f t="shared" si="81"/>
        <v>1.7087277055887248E-2</v>
      </c>
    </row>
    <row r="44" spans="1:24" s="7" customFormat="1" ht="54" x14ac:dyDescent="0.25">
      <c r="A44" s="27" t="s">
        <v>107</v>
      </c>
      <c r="B44" s="34" t="s">
        <v>54</v>
      </c>
      <c r="C44" s="61" t="s">
        <v>55</v>
      </c>
      <c r="D44" s="111">
        <v>1301060</v>
      </c>
      <c r="E44" s="111">
        <v>1301060</v>
      </c>
      <c r="F44" s="111">
        <v>991452.21</v>
      </c>
      <c r="G44" s="6">
        <f t="shared" si="69"/>
        <v>-309607.79000000004</v>
      </c>
      <c r="H44" s="11">
        <f t="shared" si="70"/>
        <v>0.7620341951946874</v>
      </c>
      <c r="I44" s="4">
        <f t="shared" si="71"/>
        <v>1.7617704914842606E-2</v>
      </c>
      <c r="J44" s="35">
        <f t="shared" si="72"/>
        <v>1.3810520123322519E-2</v>
      </c>
      <c r="K44" s="111"/>
      <c r="L44" s="6"/>
      <c r="M44" s="65"/>
      <c r="N44" s="6">
        <f t="shared" si="73"/>
        <v>0</v>
      </c>
      <c r="O44" s="11" t="str">
        <f t="shared" si="74"/>
        <v>-</v>
      </c>
      <c r="P44" s="4">
        <f t="shared" si="75"/>
        <v>0</v>
      </c>
      <c r="Q44" s="35">
        <f t="shared" si="76"/>
        <v>0</v>
      </c>
      <c r="R44" s="65">
        <f t="shared" si="77"/>
        <v>1301060</v>
      </c>
      <c r="S44" s="6">
        <f t="shared" si="68"/>
        <v>1301060</v>
      </c>
      <c r="T44" s="6">
        <f t="shared" si="68"/>
        <v>991452.21</v>
      </c>
      <c r="U44" s="6">
        <f t="shared" si="78"/>
        <v>-309607.79000000004</v>
      </c>
      <c r="V44" s="11">
        <f t="shared" si="79"/>
        <v>0.7620341951946874</v>
      </c>
      <c r="W44" s="4">
        <f t="shared" si="80"/>
        <v>1.6945774352000537E-2</v>
      </c>
      <c r="X44" s="35">
        <f t="shared" si="81"/>
        <v>1.3446636831997132E-2</v>
      </c>
    </row>
    <row r="45" spans="1:24" s="7" customFormat="1" ht="27.75" x14ac:dyDescent="0.25">
      <c r="A45" s="27" t="s">
        <v>108</v>
      </c>
      <c r="B45" s="34" t="s">
        <v>57</v>
      </c>
      <c r="C45" s="61" t="s">
        <v>56</v>
      </c>
      <c r="D45" s="111">
        <v>847646</v>
      </c>
      <c r="E45" s="111">
        <v>847646</v>
      </c>
      <c r="F45" s="111">
        <v>618038.56000000006</v>
      </c>
      <c r="G45" s="6">
        <f>F45-E45</f>
        <v>-229607.43999999994</v>
      </c>
      <c r="H45" s="11">
        <f t="shared" si="70"/>
        <v>0.72912343124370327</v>
      </c>
      <c r="I45" s="4">
        <f t="shared" si="71"/>
        <v>1.1478008009043915E-2</v>
      </c>
      <c r="J45" s="35">
        <f t="shared" si="72"/>
        <v>8.6090220827378799E-3</v>
      </c>
      <c r="K45" s="111"/>
      <c r="L45" s="6"/>
      <c r="M45" s="65"/>
      <c r="N45" s="6">
        <f t="shared" si="73"/>
        <v>0</v>
      </c>
      <c r="O45" s="11" t="str">
        <f t="shared" si="74"/>
        <v>-</v>
      </c>
      <c r="P45" s="4">
        <f t="shared" si="75"/>
        <v>0</v>
      </c>
      <c r="Q45" s="35">
        <f t="shared" si="76"/>
        <v>0</v>
      </c>
      <c r="R45" s="65">
        <f t="shared" si="77"/>
        <v>847646</v>
      </c>
      <c r="S45" s="6">
        <f t="shared" si="68"/>
        <v>847646</v>
      </c>
      <c r="T45" s="6">
        <f t="shared" si="68"/>
        <v>618038.56000000006</v>
      </c>
      <c r="U45" s="6">
        <f t="shared" si="78"/>
        <v>-229607.43999999994</v>
      </c>
      <c r="V45" s="11">
        <f t="shared" si="79"/>
        <v>0.72912343124370327</v>
      </c>
      <c r="W45" s="4">
        <f t="shared" si="80"/>
        <v>1.1040242453365599E-2</v>
      </c>
      <c r="X45" s="35">
        <f t="shared" si="81"/>
        <v>8.3821892580081808E-3</v>
      </c>
    </row>
    <row r="46" spans="1:24" s="7" customFormat="1" ht="27.75" x14ac:dyDescent="0.25">
      <c r="A46" s="27" t="s">
        <v>109</v>
      </c>
      <c r="B46" s="34" t="s">
        <v>58</v>
      </c>
      <c r="C46" s="61" t="s">
        <v>59</v>
      </c>
      <c r="D46" s="111">
        <v>2332583</v>
      </c>
      <c r="E46" s="111">
        <v>2332583</v>
      </c>
      <c r="F46" s="111">
        <v>2060412.06</v>
      </c>
      <c r="G46" s="6">
        <f t="shared" si="69"/>
        <v>-272170.93999999994</v>
      </c>
      <c r="H46" s="11">
        <f t="shared" si="70"/>
        <v>0.88331778976353681</v>
      </c>
      <c r="I46" s="4">
        <f t="shared" si="71"/>
        <v>3.158559865292785E-2</v>
      </c>
      <c r="J46" s="35">
        <f t="shared" si="72"/>
        <v>2.87006896852511E-2</v>
      </c>
      <c r="K46" s="111"/>
      <c r="L46" s="6"/>
      <c r="M46" s="65"/>
      <c r="N46" s="6">
        <f t="shared" si="73"/>
        <v>0</v>
      </c>
      <c r="O46" s="11" t="str">
        <f t="shared" si="74"/>
        <v>-</v>
      </c>
      <c r="P46" s="4">
        <f t="shared" si="75"/>
        <v>0</v>
      </c>
      <c r="Q46" s="35">
        <f t="shared" si="76"/>
        <v>0</v>
      </c>
      <c r="R46" s="65">
        <f t="shared" si="77"/>
        <v>2332583</v>
      </c>
      <c r="S46" s="6">
        <f t="shared" si="68"/>
        <v>2332583</v>
      </c>
      <c r="T46" s="6">
        <f t="shared" si="68"/>
        <v>2060412.06</v>
      </c>
      <c r="U46" s="6">
        <f t="shared" si="78"/>
        <v>-272170.93999999994</v>
      </c>
      <c r="V46" s="11">
        <f t="shared" si="79"/>
        <v>0.88331778976353681</v>
      </c>
      <c r="W46" s="4">
        <f t="shared" si="80"/>
        <v>3.0380939522629598E-2</v>
      </c>
      <c r="X46" s="35">
        <f t="shared" si="81"/>
        <v>2.7944476209384905E-2</v>
      </c>
    </row>
    <row r="47" spans="1:24" s="7" customFormat="1" ht="54" x14ac:dyDescent="0.25">
      <c r="A47" s="27" t="s">
        <v>110</v>
      </c>
      <c r="B47" s="34" t="s">
        <v>60</v>
      </c>
      <c r="C47" s="61" t="s">
        <v>61</v>
      </c>
      <c r="D47" s="111">
        <v>203300</v>
      </c>
      <c r="E47" s="111">
        <v>203300</v>
      </c>
      <c r="F47" s="111">
        <v>202156.41</v>
      </c>
      <c r="G47" s="6">
        <f t="shared" si="69"/>
        <v>-1143.5899999999965</v>
      </c>
      <c r="H47" s="11">
        <f t="shared" si="70"/>
        <v>0.99437486473192327</v>
      </c>
      <c r="I47" s="4">
        <f t="shared" si="71"/>
        <v>2.7528933401899233E-3</v>
      </c>
      <c r="J47" s="35">
        <f t="shared" si="72"/>
        <v>2.8159553634598666E-3</v>
      </c>
      <c r="K47" s="111"/>
      <c r="L47" s="6"/>
      <c r="M47" s="65"/>
      <c r="N47" s="6">
        <f t="shared" si="73"/>
        <v>0</v>
      </c>
      <c r="O47" s="11" t="str">
        <f t="shared" si="74"/>
        <v>-</v>
      </c>
      <c r="P47" s="4">
        <f t="shared" si="75"/>
        <v>0</v>
      </c>
      <c r="Q47" s="35">
        <f t="shared" si="76"/>
        <v>0</v>
      </c>
      <c r="R47" s="65">
        <f t="shared" si="77"/>
        <v>203300</v>
      </c>
      <c r="S47" s="6">
        <f t="shared" si="68"/>
        <v>203300</v>
      </c>
      <c r="T47" s="6">
        <f t="shared" si="68"/>
        <v>202156.41</v>
      </c>
      <c r="U47" s="6">
        <f t="shared" si="78"/>
        <v>-1143.5899999999965</v>
      </c>
      <c r="V47" s="11">
        <f t="shared" si="79"/>
        <v>0.99437486473192327</v>
      </c>
      <c r="W47" s="4">
        <f t="shared" si="80"/>
        <v>2.6478993480406046E-3</v>
      </c>
      <c r="X47" s="35">
        <f t="shared" si="81"/>
        <v>2.7417598156650571E-3</v>
      </c>
    </row>
    <row r="48" spans="1:24" s="7" customFormat="1" ht="40.5" x14ac:dyDescent="0.25">
      <c r="A48" s="27" t="s">
        <v>111</v>
      </c>
      <c r="B48" s="34" t="s">
        <v>62</v>
      </c>
      <c r="C48" s="61" t="s">
        <v>63</v>
      </c>
      <c r="D48" s="111">
        <v>856024</v>
      </c>
      <c r="E48" s="111">
        <v>856024</v>
      </c>
      <c r="F48" s="111">
        <v>828015.25000000012</v>
      </c>
      <c r="G48" s="6">
        <f t="shared" si="69"/>
        <v>-28008.749999999884</v>
      </c>
      <c r="H48" s="11">
        <f t="shared" si="70"/>
        <v>0.96728041503509266</v>
      </c>
      <c r="I48" s="4">
        <f t="shared" si="71"/>
        <v>1.1591454838380418E-2</v>
      </c>
      <c r="J48" s="35">
        <f t="shared" si="72"/>
        <v>1.1533910719249824E-2</v>
      </c>
      <c r="K48" s="111"/>
      <c r="L48" s="6"/>
      <c r="M48" s="65"/>
      <c r="N48" s="6">
        <f t="shared" si="73"/>
        <v>0</v>
      </c>
      <c r="O48" s="11" t="str">
        <f t="shared" si="74"/>
        <v>-</v>
      </c>
      <c r="P48" s="4">
        <f t="shared" si="75"/>
        <v>0</v>
      </c>
      <c r="Q48" s="35">
        <f t="shared" si="76"/>
        <v>0</v>
      </c>
      <c r="R48" s="65">
        <f t="shared" si="77"/>
        <v>856024</v>
      </c>
      <c r="S48" s="6">
        <f t="shared" si="68"/>
        <v>856024</v>
      </c>
      <c r="T48" s="6">
        <f t="shared" si="68"/>
        <v>828015.25000000012</v>
      </c>
      <c r="U48" s="6">
        <f t="shared" si="78"/>
        <v>-28008.749999999884</v>
      </c>
      <c r="V48" s="11">
        <f t="shared" si="79"/>
        <v>0.96728041503509266</v>
      </c>
      <c r="W48" s="4">
        <f t="shared" si="80"/>
        <v>1.1149362476670489E-2</v>
      </c>
      <c r="X48" s="35">
        <f t="shared" si="81"/>
        <v>1.1230012143606312E-2</v>
      </c>
    </row>
    <row r="49" spans="1:24" s="7" customFormat="1" ht="40.5" x14ac:dyDescent="0.25">
      <c r="A49" s="27" t="s">
        <v>117</v>
      </c>
      <c r="B49" s="34" t="s">
        <v>64</v>
      </c>
      <c r="C49" s="61" t="s">
        <v>65</v>
      </c>
      <c r="D49" s="111">
        <v>1783625</v>
      </c>
      <c r="E49" s="111">
        <v>1783625</v>
      </c>
      <c r="F49" s="111">
        <v>1745410.65</v>
      </c>
      <c r="G49" s="6">
        <f t="shared" si="69"/>
        <v>-38214.350000000093</v>
      </c>
      <c r="H49" s="11">
        <f t="shared" si="70"/>
        <v>0.97857489662905595</v>
      </c>
      <c r="I49" s="4">
        <f t="shared" si="71"/>
        <v>2.4152136664516734E-2</v>
      </c>
      <c r="J49" s="35">
        <f t="shared" si="72"/>
        <v>2.4312850041744764E-2</v>
      </c>
      <c r="K49" s="111">
        <v>5500</v>
      </c>
      <c r="L49" s="111">
        <v>5500</v>
      </c>
      <c r="M49" s="65"/>
      <c r="N49" s="6">
        <f t="shared" si="73"/>
        <v>-5500</v>
      </c>
      <c r="O49" s="11">
        <f t="shared" si="74"/>
        <v>0</v>
      </c>
      <c r="P49" s="4">
        <f t="shared" si="75"/>
        <v>1.8782427434091609E-3</v>
      </c>
      <c r="Q49" s="35">
        <f t="shared" si="76"/>
        <v>0</v>
      </c>
      <c r="R49" s="65">
        <f t="shared" si="77"/>
        <v>1789125</v>
      </c>
      <c r="S49" s="6">
        <f t="shared" si="68"/>
        <v>1789125</v>
      </c>
      <c r="T49" s="6">
        <f t="shared" si="68"/>
        <v>1745410.65</v>
      </c>
      <c r="U49" s="6">
        <f t="shared" si="78"/>
        <v>-43714.350000000093</v>
      </c>
      <c r="V49" s="11">
        <f t="shared" si="79"/>
        <v>0.9755666317333892</v>
      </c>
      <c r="W49" s="4">
        <f t="shared" si="80"/>
        <v>2.3302621352991375E-2</v>
      </c>
      <c r="X49" s="35">
        <f t="shared" si="81"/>
        <v>2.3672248542620178E-2</v>
      </c>
    </row>
    <row r="50" spans="1:24" s="7" customFormat="1" ht="27.75" x14ac:dyDescent="0.25">
      <c r="A50" s="27" t="s">
        <v>112</v>
      </c>
      <c r="B50" s="34" t="s">
        <v>66</v>
      </c>
      <c r="C50" s="61" t="s">
        <v>67</v>
      </c>
      <c r="D50" s="111">
        <v>2953092.98</v>
      </c>
      <c r="E50" s="111">
        <v>2953092.98</v>
      </c>
      <c r="F50" s="111">
        <v>2908856.52</v>
      </c>
      <c r="G50" s="6">
        <f t="shared" si="69"/>
        <v>-44236.459999999963</v>
      </c>
      <c r="H50" s="11">
        <f t="shared" si="70"/>
        <v>0.98502029556820792</v>
      </c>
      <c r="I50" s="4">
        <f t="shared" si="71"/>
        <v>3.9987948832285368E-2</v>
      </c>
      <c r="J50" s="35">
        <f t="shared" si="72"/>
        <v>4.0519170868879212E-2</v>
      </c>
      <c r="K50" s="111">
        <v>74600</v>
      </c>
      <c r="L50" s="6">
        <v>74600</v>
      </c>
      <c r="M50" s="65">
        <v>42164.04</v>
      </c>
      <c r="N50" s="6">
        <f t="shared" si="73"/>
        <v>-32435.96</v>
      </c>
      <c r="O50" s="11">
        <f t="shared" si="74"/>
        <v>0.56520160857908852</v>
      </c>
      <c r="P50" s="4">
        <f t="shared" si="75"/>
        <v>2.547580157424062E-2</v>
      </c>
      <c r="Q50" s="35">
        <f t="shared" si="76"/>
        <v>2.1703612548571723E-2</v>
      </c>
      <c r="R50" s="65">
        <f t="shared" si="77"/>
        <v>3027692.98</v>
      </c>
      <c r="S50" s="6">
        <f t="shared" si="68"/>
        <v>3027692.98</v>
      </c>
      <c r="T50" s="6">
        <f t="shared" si="68"/>
        <v>2951020.56</v>
      </c>
      <c r="U50" s="6">
        <f t="shared" si="78"/>
        <v>-76672.419999999925</v>
      </c>
      <c r="V50" s="11">
        <f t="shared" si="79"/>
        <v>0.97467628966791742</v>
      </c>
      <c r="W50" s="4">
        <f t="shared" si="80"/>
        <v>3.94344627044226E-2</v>
      </c>
      <c r="X50" s="35">
        <f t="shared" si="81"/>
        <v>4.0023413487652426E-2</v>
      </c>
    </row>
    <row r="51" spans="1:24" s="7" customFormat="1" ht="81" x14ac:dyDescent="0.25">
      <c r="A51" s="27" t="s">
        <v>113</v>
      </c>
      <c r="B51" s="34" t="s">
        <v>68</v>
      </c>
      <c r="C51" s="61" t="s">
        <v>69</v>
      </c>
      <c r="D51" s="111">
        <v>669082</v>
      </c>
      <c r="E51" s="111">
        <v>669082</v>
      </c>
      <c r="F51" s="111">
        <v>657123.83000000007</v>
      </c>
      <c r="G51" s="6">
        <f t="shared" si="69"/>
        <v>-11958.169999999925</v>
      </c>
      <c r="H51" s="11">
        <f t="shared" si="70"/>
        <v>0.98212749707808622</v>
      </c>
      <c r="I51" s="4">
        <f t="shared" si="71"/>
        <v>9.0600658231232388E-3</v>
      </c>
      <c r="J51" s="35">
        <f t="shared" si="72"/>
        <v>9.1534637637549539E-3</v>
      </c>
      <c r="K51" s="111"/>
      <c r="L51" s="6"/>
      <c r="M51" s="65"/>
      <c r="N51" s="6">
        <f t="shared" si="73"/>
        <v>0</v>
      </c>
      <c r="O51" s="11" t="str">
        <f t="shared" si="74"/>
        <v>-</v>
      </c>
      <c r="P51" s="4">
        <f t="shared" si="75"/>
        <v>0</v>
      </c>
      <c r="Q51" s="35">
        <f t="shared" si="76"/>
        <v>0</v>
      </c>
      <c r="R51" s="65">
        <f t="shared" si="77"/>
        <v>669082</v>
      </c>
      <c r="S51" s="6">
        <f t="shared" si="77"/>
        <v>669082</v>
      </c>
      <c r="T51" s="6">
        <f t="shared" si="77"/>
        <v>657123.83000000007</v>
      </c>
      <c r="U51" s="6">
        <f t="shared" si="78"/>
        <v>-11958.169999999925</v>
      </c>
      <c r="V51" s="11">
        <f t="shared" si="79"/>
        <v>0.98212749707808622</v>
      </c>
      <c r="W51" s="4">
        <f t="shared" si="80"/>
        <v>8.7145193880260874E-3</v>
      </c>
      <c r="X51" s="35">
        <f t="shared" si="81"/>
        <v>8.9122858434709865E-3</v>
      </c>
    </row>
    <row r="52" spans="1:24" s="7" customFormat="1" ht="27.75" x14ac:dyDescent="0.25">
      <c r="A52" s="27" t="s">
        <v>78</v>
      </c>
      <c r="B52" s="34" t="s">
        <v>70</v>
      </c>
      <c r="C52" s="61" t="s">
        <v>71</v>
      </c>
      <c r="D52" s="111">
        <v>5233149.71</v>
      </c>
      <c r="E52" s="111">
        <v>5233149.71</v>
      </c>
      <c r="F52" s="111">
        <v>5156294.6599999992</v>
      </c>
      <c r="G52" s="6">
        <f t="shared" si="69"/>
        <v>-76855.050000000745</v>
      </c>
      <c r="H52" s="11">
        <f t="shared" si="70"/>
        <v>0.98531380635773924</v>
      </c>
      <c r="I52" s="4">
        <f t="shared" si="71"/>
        <v>7.0862287185813222E-2</v>
      </c>
      <c r="J52" s="35">
        <f t="shared" si="72"/>
        <v>7.182505666481942E-2</v>
      </c>
      <c r="K52" s="111">
        <v>220850</v>
      </c>
      <c r="L52" s="6">
        <v>220850</v>
      </c>
      <c r="M52" s="65"/>
      <c r="N52" s="6">
        <f t="shared" si="73"/>
        <v>-220850</v>
      </c>
      <c r="O52" s="11">
        <f t="shared" si="74"/>
        <v>0</v>
      </c>
      <c r="P52" s="4">
        <f t="shared" si="75"/>
        <v>7.5419983614893299E-2</v>
      </c>
      <c r="Q52" s="35">
        <f t="shared" si="76"/>
        <v>0</v>
      </c>
      <c r="R52" s="65">
        <f t="shared" si="77"/>
        <v>5453999.71</v>
      </c>
      <c r="S52" s="6">
        <f t="shared" si="77"/>
        <v>5453999.71</v>
      </c>
      <c r="T52" s="6">
        <f t="shared" si="77"/>
        <v>5156294.6599999992</v>
      </c>
      <c r="U52" s="6">
        <f t="shared" si="78"/>
        <v>-297705.05000000075</v>
      </c>
      <c r="V52" s="11">
        <f t="shared" si="79"/>
        <v>0.94541527945919146</v>
      </c>
      <c r="W52" s="4">
        <f t="shared" si="80"/>
        <v>7.1036115476255018E-2</v>
      </c>
      <c r="X52" s="35">
        <f t="shared" si="81"/>
        <v>6.9932590792032345E-2</v>
      </c>
    </row>
    <row r="53" spans="1:24" s="7" customFormat="1" ht="60.75" x14ac:dyDescent="0.25">
      <c r="A53" s="27" t="s">
        <v>135</v>
      </c>
      <c r="B53" s="34" t="s">
        <v>72</v>
      </c>
      <c r="C53" s="61" t="s">
        <v>73</v>
      </c>
      <c r="D53" s="111">
        <v>30006028.149999999</v>
      </c>
      <c r="E53" s="111">
        <v>30006028.149999999</v>
      </c>
      <c r="F53" s="111">
        <v>29642873.77</v>
      </c>
      <c r="G53" s="6">
        <f t="shared" si="69"/>
        <v>-363154.37999999896</v>
      </c>
      <c r="H53" s="11">
        <f t="shared" si="70"/>
        <v>0.98789728589920023</v>
      </c>
      <c r="I53" s="4">
        <f t="shared" si="71"/>
        <v>0.40631281386958368</v>
      </c>
      <c r="J53" s="35">
        <f t="shared" si="72"/>
        <v>0.41291299831153161</v>
      </c>
      <c r="K53" s="111">
        <v>385725</v>
      </c>
      <c r="L53" s="111">
        <v>385725</v>
      </c>
      <c r="M53" s="65"/>
      <c r="N53" s="6">
        <f t="shared" si="73"/>
        <v>-385725</v>
      </c>
      <c r="O53" s="11">
        <f t="shared" si="74"/>
        <v>0</v>
      </c>
      <c r="P53" s="4">
        <f t="shared" si="75"/>
        <v>0.13172457858209063</v>
      </c>
      <c r="Q53" s="35">
        <f t="shared" si="76"/>
        <v>0</v>
      </c>
      <c r="R53" s="65">
        <f t="shared" si="77"/>
        <v>30391753.149999999</v>
      </c>
      <c r="S53" s="6">
        <f t="shared" si="77"/>
        <v>30391753.149999999</v>
      </c>
      <c r="T53" s="6">
        <f t="shared" si="77"/>
        <v>29642873.77</v>
      </c>
      <c r="U53" s="6">
        <f t="shared" si="78"/>
        <v>-748879.37999999896</v>
      </c>
      <c r="V53" s="11">
        <f t="shared" si="79"/>
        <v>0.97535912534219837</v>
      </c>
      <c r="W53" s="4">
        <f t="shared" si="80"/>
        <v>0.39584015421394975</v>
      </c>
      <c r="X53" s="35">
        <f t="shared" si="81"/>
        <v>0.40203345579503391</v>
      </c>
    </row>
    <row r="54" spans="1:24" s="7" customFormat="1" ht="54" x14ac:dyDescent="0.25">
      <c r="A54" s="27" t="s">
        <v>114</v>
      </c>
      <c r="B54" s="34" t="s">
        <v>74</v>
      </c>
      <c r="C54" s="61" t="s">
        <v>75</v>
      </c>
      <c r="D54" s="111">
        <v>7509963</v>
      </c>
      <c r="E54" s="111">
        <v>7509963</v>
      </c>
      <c r="F54" s="111">
        <v>7386869.7300000004</v>
      </c>
      <c r="G54" s="6">
        <f t="shared" si="69"/>
        <v>-123093.26999999955</v>
      </c>
      <c r="H54" s="11">
        <f t="shared" si="70"/>
        <v>0.983609337356256</v>
      </c>
      <c r="I54" s="4">
        <f t="shared" si="71"/>
        <v>0.10169270599002822</v>
      </c>
      <c r="J54" s="35">
        <f t="shared" si="72"/>
        <v>0.10289604685487261</v>
      </c>
      <c r="K54" s="111">
        <v>170068</v>
      </c>
      <c r="L54" s="111">
        <v>170068</v>
      </c>
      <c r="M54" s="65">
        <v>48000</v>
      </c>
      <c r="N54" s="6">
        <f t="shared" si="73"/>
        <v>-122068</v>
      </c>
      <c r="O54" s="11">
        <f t="shared" si="74"/>
        <v>0.28224004515840723</v>
      </c>
      <c r="P54" s="4">
        <f t="shared" si="75"/>
        <v>5.8077997615656213E-2</v>
      </c>
      <c r="Q54" s="35">
        <f t="shared" si="76"/>
        <v>2.4707627692494426E-2</v>
      </c>
      <c r="R54" s="65">
        <f t="shared" si="77"/>
        <v>7680031</v>
      </c>
      <c r="S54" s="6">
        <f t="shared" si="77"/>
        <v>7680031</v>
      </c>
      <c r="T54" s="6">
        <f t="shared" si="77"/>
        <v>7434869.7300000004</v>
      </c>
      <c r="U54" s="6">
        <f t="shared" si="78"/>
        <v>-245161.26999999955</v>
      </c>
      <c r="V54" s="11">
        <f t="shared" si="79"/>
        <v>0.96807808848688248</v>
      </c>
      <c r="W54" s="4">
        <f t="shared" si="80"/>
        <v>0.10002926255696819</v>
      </c>
      <c r="X54" s="35">
        <f t="shared" si="81"/>
        <v>0.10083591739890174</v>
      </c>
    </row>
    <row r="55" spans="1:24" s="7" customFormat="1" ht="121.5" x14ac:dyDescent="0.25">
      <c r="A55" s="99" t="s">
        <v>136</v>
      </c>
      <c r="B55" s="34" t="s">
        <v>76</v>
      </c>
      <c r="C55" s="61" t="s">
        <v>77</v>
      </c>
      <c r="D55" s="111">
        <v>1435781</v>
      </c>
      <c r="E55" s="111">
        <v>1435781</v>
      </c>
      <c r="F55" s="111">
        <v>1377081.72</v>
      </c>
      <c r="G55" s="6">
        <f t="shared" si="69"/>
        <v>-58699.280000000028</v>
      </c>
      <c r="H55" s="11">
        <f t="shared" si="70"/>
        <v>0.95911682909858809</v>
      </c>
      <c r="I55" s="4">
        <f t="shared" si="71"/>
        <v>1.9441967303842737E-2</v>
      </c>
      <c r="J55" s="35">
        <f t="shared" si="72"/>
        <v>1.9182180052349257E-2</v>
      </c>
      <c r="K55" s="111"/>
      <c r="L55" s="6"/>
      <c r="M55" s="65"/>
      <c r="N55" s="6">
        <f t="shared" si="73"/>
        <v>0</v>
      </c>
      <c r="O55" s="11" t="str">
        <f t="shared" si="74"/>
        <v>-</v>
      </c>
      <c r="P55" s="4">
        <f t="shared" si="75"/>
        <v>0</v>
      </c>
      <c r="Q55" s="35">
        <f t="shared" si="76"/>
        <v>0</v>
      </c>
      <c r="R55" s="65">
        <f t="shared" si="77"/>
        <v>1435781</v>
      </c>
      <c r="S55" s="6">
        <f t="shared" si="77"/>
        <v>1435781</v>
      </c>
      <c r="T55" s="6">
        <f t="shared" si="77"/>
        <v>1377081.72</v>
      </c>
      <c r="U55" s="6">
        <f t="shared" si="78"/>
        <v>-58699.280000000028</v>
      </c>
      <c r="V55" s="11">
        <f t="shared" si="79"/>
        <v>0.95911682909858809</v>
      </c>
      <c r="W55" s="4">
        <f t="shared" si="80"/>
        <v>1.8700460274614299E-2</v>
      </c>
      <c r="X55" s="35">
        <f t="shared" si="81"/>
        <v>1.8676762823315471E-2</v>
      </c>
    </row>
    <row r="56" spans="1:24" s="7" customFormat="1" ht="54" x14ac:dyDescent="0.25">
      <c r="A56" s="27" t="s">
        <v>115</v>
      </c>
      <c r="B56" s="34" t="s">
        <v>78</v>
      </c>
      <c r="C56" s="61" t="s">
        <v>79</v>
      </c>
      <c r="D56" s="111">
        <v>56062</v>
      </c>
      <c r="E56" s="111">
        <v>56062</v>
      </c>
      <c r="F56" s="111">
        <v>39817.949999999997</v>
      </c>
      <c r="G56" s="6">
        <f t="shared" si="69"/>
        <v>-16244.050000000003</v>
      </c>
      <c r="H56" s="11">
        <f t="shared" si="70"/>
        <v>0.7102484749027862</v>
      </c>
      <c r="I56" s="4">
        <f t="shared" si="71"/>
        <v>7.5913775916245686E-4</v>
      </c>
      <c r="J56" s="35">
        <f t="shared" si="72"/>
        <v>5.5464761104768718E-4</v>
      </c>
      <c r="K56" s="111"/>
      <c r="L56" s="6"/>
      <c r="M56" s="65"/>
      <c r="N56" s="6">
        <f t="shared" si="73"/>
        <v>0</v>
      </c>
      <c r="O56" s="11" t="str">
        <f t="shared" si="74"/>
        <v>-</v>
      </c>
      <c r="P56" s="4">
        <f t="shared" si="75"/>
        <v>0</v>
      </c>
      <c r="Q56" s="35">
        <f t="shared" si="76"/>
        <v>0</v>
      </c>
      <c r="R56" s="65">
        <f t="shared" si="77"/>
        <v>56062</v>
      </c>
      <c r="S56" s="6">
        <f t="shared" si="77"/>
        <v>56062</v>
      </c>
      <c r="T56" s="6">
        <f t="shared" si="77"/>
        <v>39817.949999999997</v>
      </c>
      <c r="U56" s="6">
        <f t="shared" si="78"/>
        <v>-16244.050000000003</v>
      </c>
      <c r="V56" s="11">
        <f t="shared" si="79"/>
        <v>0.7102484749027862</v>
      </c>
      <c r="W56" s="4">
        <f t="shared" si="80"/>
        <v>7.301846200189492E-4</v>
      </c>
      <c r="X56" s="35">
        <f t="shared" si="81"/>
        <v>5.400336069094245E-4</v>
      </c>
    </row>
    <row r="57" spans="1:24" s="7" customFormat="1" ht="27.75" x14ac:dyDescent="0.25">
      <c r="A57" s="27">
        <v>3104</v>
      </c>
      <c r="B57" s="34" t="s">
        <v>80</v>
      </c>
      <c r="C57" s="61" t="s">
        <v>81</v>
      </c>
      <c r="D57" s="111">
        <v>3722519</v>
      </c>
      <c r="E57" s="111">
        <v>3722519</v>
      </c>
      <c r="F57" s="111">
        <v>3688281.7699999996</v>
      </c>
      <c r="G57" s="6">
        <f t="shared" si="69"/>
        <v>-34237.230000000447</v>
      </c>
      <c r="H57" s="11">
        <f t="shared" si="70"/>
        <v>0.99080267152430912</v>
      </c>
      <c r="I57" s="4">
        <f t="shared" si="71"/>
        <v>5.0406776998674144E-2</v>
      </c>
      <c r="J57" s="35">
        <f t="shared" si="72"/>
        <v>5.1376242940714807E-2</v>
      </c>
      <c r="K57" s="111">
        <v>50000</v>
      </c>
      <c r="L57" s="111">
        <v>50000</v>
      </c>
      <c r="M57" s="65"/>
      <c r="N57" s="6">
        <f t="shared" si="73"/>
        <v>-50000</v>
      </c>
      <c r="O57" s="11">
        <f t="shared" si="74"/>
        <v>0</v>
      </c>
      <c r="P57" s="4">
        <f t="shared" si="75"/>
        <v>1.7074934030992372E-2</v>
      </c>
      <c r="Q57" s="35">
        <f t="shared" si="76"/>
        <v>0</v>
      </c>
      <c r="R57" s="65">
        <f t="shared" si="77"/>
        <v>3772519</v>
      </c>
      <c r="S57" s="6">
        <f t="shared" si="77"/>
        <v>3772519</v>
      </c>
      <c r="T57" s="6">
        <f t="shared" si="77"/>
        <v>3688281.7699999996</v>
      </c>
      <c r="U57" s="6">
        <f t="shared" si="78"/>
        <v>-84237.230000000447</v>
      </c>
      <c r="V57" s="11">
        <f t="shared" si="79"/>
        <v>0.97767082684010331</v>
      </c>
      <c r="W57" s="4">
        <f t="shared" si="80"/>
        <v>4.9135516972802717E-2</v>
      </c>
      <c r="X57" s="35">
        <f t="shared" si="81"/>
        <v>5.0022567900943581E-2</v>
      </c>
    </row>
    <row r="58" spans="1:24" s="7" customFormat="1" ht="54" x14ac:dyDescent="0.25">
      <c r="A58" s="27">
        <v>3090</v>
      </c>
      <c r="B58" s="34" t="s">
        <v>82</v>
      </c>
      <c r="C58" s="61" t="s">
        <v>83</v>
      </c>
      <c r="D58" s="111"/>
      <c r="E58" s="111"/>
      <c r="F58" s="111"/>
      <c r="G58" s="6">
        <f t="shared" si="69"/>
        <v>0</v>
      </c>
      <c r="H58" s="11" t="str">
        <f t="shared" si="70"/>
        <v>-</v>
      </c>
      <c r="I58" s="4">
        <f t="shared" si="71"/>
        <v>0</v>
      </c>
      <c r="J58" s="35">
        <f t="shared" si="72"/>
        <v>0</v>
      </c>
      <c r="K58" s="111"/>
      <c r="L58" s="6"/>
      <c r="M58" s="65"/>
      <c r="N58" s="6">
        <f t="shared" si="73"/>
        <v>0</v>
      </c>
      <c r="O58" s="11" t="str">
        <f t="shared" si="74"/>
        <v>-</v>
      </c>
      <c r="P58" s="4">
        <f t="shared" si="75"/>
        <v>0</v>
      </c>
      <c r="Q58" s="35">
        <f t="shared" si="76"/>
        <v>0</v>
      </c>
      <c r="R58" s="65">
        <f t="shared" si="77"/>
        <v>0</v>
      </c>
      <c r="S58" s="6">
        <f t="shared" si="77"/>
        <v>0</v>
      </c>
      <c r="T58" s="6">
        <f t="shared" si="77"/>
        <v>0</v>
      </c>
      <c r="U58" s="6">
        <f t="shared" si="78"/>
        <v>0</v>
      </c>
      <c r="V58" s="11" t="str">
        <f t="shared" si="79"/>
        <v>-</v>
      </c>
      <c r="W58" s="4">
        <f t="shared" si="80"/>
        <v>0</v>
      </c>
      <c r="X58" s="35">
        <f t="shared" si="81"/>
        <v>0</v>
      </c>
    </row>
    <row r="59" spans="1:24" s="7" customFormat="1" ht="27.6" customHeight="1" x14ac:dyDescent="0.25">
      <c r="A59" s="27">
        <v>3140</v>
      </c>
      <c r="B59" s="34" t="s">
        <v>84</v>
      </c>
      <c r="C59" s="61" t="s">
        <v>85</v>
      </c>
      <c r="D59" s="111">
        <v>23800</v>
      </c>
      <c r="E59" s="111">
        <v>23800</v>
      </c>
      <c r="F59" s="111">
        <v>23800</v>
      </c>
      <c r="G59" s="6">
        <f t="shared" si="69"/>
        <v>0</v>
      </c>
      <c r="H59" s="11">
        <f t="shared" si="70"/>
        <v>1</v>
      </c>
      <c r="I59" s="4">
        <f t="shared" si="71"/>
        <v>3.2227674125194381E-4</v>
      </c>
      <c r="J59" s="35">
        <f t="shared" si="72"/>
        <v>3.3152417798844379E-4</v>
      </c>
      <c r="K59" s="111"/>
      <c r="L59" s="6"/>
      <c r="M59" s="65"/>
      <c r="N59" s="6">
        <f t="shared" si="73"/>
        <v>0</v>
      </c>
      <c r="O59" s="11" t="str">
        <f t="shared" si="74"/>
        <v>-</v>
      </c>
      <c r="P59" s="4">
        <f t="shared" si="75"/>
        <v>0</v>
      </c>
      <c r="Q59" s="35">
        <f t="shared" si="76"/>
        <v>0</v>
      </c>
      <c r="R59" s="65">
        <f t="shared" si="77"/>
        <v>23800</v>
      </c>
      <c r="S59" s="6">
        <f t="shared" si="77"/>
        <v>23800</v>
      </c>
      <c r="T59" s="6">
        <f t="shared" si="77"/>
        <v>23800</v>
      </c>
      <c r="U59" s="6">
        <f t="shared" si="78"/>
        <v>0</v>
      </c>
      <c r="V59" s="11">
        <f t="shared" si="79"/>
        <v>1</v>
      </c>
      <c r="W59" s="4">
        <f t="shared" si="80"/>
        <v>3.0998526553549624E-4</v>
      </c>
      <c r="X59" s="35">
        <f t="shared" si="81"/>
        <v>3.2278908995677334E-4</v>
      </c>
    </row>
    <row r="60" spans="1:24" s="7" customFormat="1" ht="27.75" x14ac:dyDescent="0.25">
      <c r="A60" s="27">
        <v>3210</v>
      </c>
      <c r="B60" s="34" t="s">
        <v>86</v>
      </c>
      <c r="C60" s="61" t="s">
        <v>87</v>
      </c>
      <c r="D60" s="111">
        <v>11433</v>
      </c>
      <c r="E60" s="111">
        <v>11433</v>
      </c>
      <c r="F60" s="111">
        <v>11431.56</v>
      </c>
      <c r="G60" s="6">
        <f t="shared" si="69"/>
        <v>-1.4400000000005093</v>
      </c>
      <c r="H60" s="11">
        <f t="shared" si="70"/>
        <v>0.99987404880608755</v>
      </c>
      <c r="I60" s="4">
        <f t="shared" si="71"/>
        <v>1.5481470515686863E-4</v>
      </c>
      <c r="J60" s="35">
        <f t="shared" si="72"/>
        <v>1.5923691311451994E-4</v>
      </c>
      <c r="K60" s="111"/>
      <c r="L60" s="6"/>
      <c r="M60" s="65"/>
      <c r="N60" s="6">
        <f t="shared" si="73"/>
        <v>0</v>
      </c>
      <c r="O60" s="11" t="str">
        <f t="shared" si="74"/>
        <v>-</v>
      </c>
      <c r="P60" s="4">
        <f t="shared" si="75"/>
        <v>0</v>
      </c>
      <c r="Q60" s="35">
        <f t="shared" si="76"/>
        <v>0</v>
      </c>
      <c r="R60" s="65">
        <f t="shared" si="77"/>
        <v>11433</v>
      </c>
      <c r="S60" s="6">
        <f t="shared" si="77"/>
        <v>11433</v>
      </c>
      <c r="T60" s="6">
        <f t="shared" si="77"/>
        <v>11431.56</v>
      </c>
      <c r="U60" s="6">
        <f t="shared" si="78"/>
        <v>-1.4400000000005093</v>
      </c>
      <c r="V60" s="11">
        <f t="shared" si="79"/>
        <v>0.99987404880608755</v>
      </c>
      <c r="W60" s="4">
        <f t="shared" si="80"/>
        <v>1.4891014877593817E-4</v>
      </c>
      <c r="X60" s="35">
        <f t="shared" si="81"/>
        <v>1.550412961842963E-4</v>
      </c>
    </row>
    <row r="61" spans="1:24" s="7" customFormat="1" ht="81" x14ac:dyDescent="0.25">
      <c r="A61" s="27" t="s">
        <v>116</v>
      </c>
      <c r="B61" s="34" t="s">
        <v>88</v>
      </c>
      <c r="C61" s="61" t="s">
        <v>89</v>
      </c>
      <c r="D61" s="111">
        <v>32600</v>
      </c>
      <c r="E61" s="111">
        <v>32600</v>
      </c>
      <c r="F61" s="111">
        <v>23427.59</v>
      </c>
      <c r="G61" s="6">
        <f t="shared" si="69"/>
        <v>-9172.41</v>
      </c>
      <c r="H61" s="11">
        <f t="shared" si="70"/>
        <v>0.71863773006134968</v>
      </c>
      <c r="I61" s="4">
        <f t="shared" si="71"/>
        <v>4.4143788927787262E-4</v>
      </c>
      <c r="J61" s="35">
        <f t="shared" si="72"/>
        <v>3.2633666037816327E-4</v>
      </c>
      <c r="K61" s="111"/>
      <c r="L61" s="6"/>
      <c r="M61" s="65"/>
      <c r="N61" s="6">
        <f t="shared" si="73"/>
        <v>0</v>
      </c>
      <c r="O61" s="11" t="str">
        <f t="shared" si="74"/>
        <v>-</v>
      </c>
      <c r="P61" s="4">
        <f t="shared" si="75"/>
        <v>0</v>
      </c>
      <c r="Q61" s="35">
        <f t="shared" si="76"/>
        <v>0</v>
      </c>
      <c r="R61" s="65">
        <f t="shared" si="77"/>
        <v>32600</v>
      </c>
      <c r="S61" s="6">
        <f t="shared" si="77"/>
        <v>32600</v>
      </c>
      <c r="T61" s="6">
        <f t="shared" si="77"/>
        <v>23427.59</v>
      </c>
      <c r="U61" s="6">
        <f t="shared" si="78"/>
        <v>-9172.41</v>
      </c>
      <c r="V61" s="11">
        <f t="shared" si="79"/>
        <v>0.71863773006134968</v>
      </c>
      <c r="W61" s="4">
        <f t="shared" si="80"/>
        <v>4.2460166623769656E-4</v>
      </c>
      <c r="X61" s="35">
        <f t="shared" si="81"/>
        <v>3.1773825445295813E-4</v>
      </c>
    </row>
    <row r="62" spans="1:24" s="7" customFormat="1" ht="54.75" thickBot="1" x14ac:dyDescent="0.3">
      <c r="A62" s="27">
        <v>3242</v>
      </c>
      <c r="B62" s="41" t="s">
        <v>90</v>
      </c>
      <c r="C62" s="62" t="s">
        <v>91</v>
      </c>
      <c r="D62" s="112">
        <v>289200</v>
      </c>
      <c r="E62" s="112">
        <v>289200</v>
      </c>
      <c r="F62" s="112">
        <v>247895</v>
      </c>
      <c r="G62" s="42">
        <f t="shared" si="69"/>
        <v>-41305</v>
      </c>
      <c r="H62" s="43">
        <f t="shared" si="70"/>
        <v>0.85717496542185334</v>
      </c>
      <c r="I62" s="44">
        <f t="shared" si="71"/>
        <v>3.9160686373975696E-3</v>
      </c>
      <c r="J62" s="45">
        <f t="shared" si="72"/>
        <v>3.4530750463212302E-3</v>
      </c>
      <c r="K62" s="112"/>
      <c r="L62" s="37"/>
      <c r="M62" s="69"/>
      <c r="N62" s="42">
        <f t="shared" si="73"/>
        <v>0</v>
      </c>
      <c r="O62" s="43" t="str">
        <f t="shared" si="74"/>
        <v>-</v>
      </c>
      <c r="P62" s="44">
        <f t="shared" si="75"/>
        <v>0</v>
      </c>
      <c r="Q62" s="45">
        <f t="shared" si="76"/>
        <v>0</v>
      </c>
      <c r="R62" s="69">
        <f t="shared" si="77"/>
        <v>289200</v>
      </c>
      <c r="S62" s="42">
        <f t="shared" si="77"/>
        <v>289200</v>
      </c>
      <c r="T62" s="42">
        <f t="shared" si="77"/>
        <v>247895</v>
      </c>
      <c r="U62" s="42">
        <f t="shared" si="78"/>
        <v>-41305</v>
      </c>
      <c r="V62" s="43">
        <f t="shared" si="79"/>
        <v>0.85717496542185334</v>
      </c>
      <c r="W62" s="44">
        <f t="shared" si="80"/>
        <v>3.7667117139859457E-3</v>
      </c>
      <c r="X62" s="45">
        <f t="shared" si="81"/>
        <v>3.3620924981022831E-3</v>
      </c>
    </row>
    <row r="63" spans="1:24" ht="40.5" customHeight="1" thickBot="1" x14ac:dyDescent="0.3">
      <c r="B63" s="79" t="s">
        <v>35</v>
      </c>
      <c r="C63" s="80" t="s">
        <v>122</v>
      </c>
      <c r="D63" s="81">
        <f>D64+D65</f>
        <v>0</v>
      </c>
      <c r="E63" s="82">
        <f t="shared" ref="E63:F63" si="112">E64+E65</f>
        <v>0</v>
      </c>
      <c r="F63" s="82">
        <f t="shared" si="112"/>
        <v>0</v>
      </c>
      <c r="G63" s="82">
        <f>SUM(G64:G65)</f>
        <v>0</v>
      </c>
      <c r="H63" s="83" t="str">
        <f>IF(E63=0,"-",F63/E63)</f>
        <v>-</v>
      </c>
      <c r="I63" s="83">
        <f>SUM(I64:I65)</f>
        <v>0</v>
      </c>
      <c r="J63" s="84">
        <f>SUM(J64:J65)</f>
        <v>0</v>
      </c>
      <c r="K63" s="81">
        <f>K64+K65</f>
        <v>83047.5</v>
      </c>
      <c r="L63" s="82">
        <f t="shared" ref="L63:M63" si="113">L64+L65</f>
        <v>83047.5</v>
      </c>
      <c r="M63" s="82">
        <f t="shared" si="113"/>
        <v>-17373</v>
      </c>
      <c r="N63" s="82">
        <f>SUM(N64:N65)</f>
        <v>-100420.5</v>
      </c>
      <c r="O63" s="83">
        <f>IF(L63=0,"-",M63/L63)</f>
        <v>-0.20919353382100606</v>
      </c>
      <c r="P63" s="83">
        <f>SUM(P64:P65)</f>
        <v>1.1245494818958321E-3</v>
      </c>
      <c r="Q63" s="84">
        <f>SUM(Q64:Q65)</f>
        <v>-2.4199872034425354E-4</v>
      </c>
      <c r="R63" s="85">
        <f>R64+R65</f>
        <v>83047.5</v>
      </c>
      <c r="S63" s="82">
        <f t="shared" ref="S63:T63" si="114">S64+S65</f>
        <v>83047.5</v>
      </c>
      <c r="T63" s="82">
        <f t="shared" si="114"/>
        <v>-17373</v>
      </c>
      <c r="U63" s="82">
        <f>SUM(U64:U65)</f>
        <v>-100420.5</v>
      </c>
      <c r="V63" s="83">
        <f>IF(S63=0,"-",T63/S63)</f>
        <v>-0.20919353382100606</v>
      </c>
      <c r="W63" s="83">
        <f>SUM(W64:W65)</f>
        <v>1.1245494818958321E-3</v>
      </c>
      <c r="X63" s="84">
        <f>SUM(X64:X65)</f>
        <v>-2.4199872034425354E-4</v>
      </c>
    </row>
    <row r="64" spans="1:24" ht="33.75" customHeight="1" x14ac:dyDescent="0.25">
      <c r="B64" s="46">
        <v>8831</v>
      </c>
      <c r="C64" s="76" t="s">
        <v>3</v>
      </c>
      <c r="D64" s="77"/>
      <c r="E64" s="47"/>
      <c r="F64" s="47"/>
      <c r="G64" s="47">
        <f t="shared" ref="G64:G65" si="115">F64-E64</f>
        <v>0</v>
      </c>
      <c r="H64" s="48" t="str">
        <f t="shared" ref="H64:H65" si="116">IF(E64=0,"-",F64/E64)</f>
        <v>-</v>
      </c>
      <c r="I64" s="48">
        <f t="shared" ref="I64:I65" si="117">D64/$D$30</f>
        <v>0</v>
      </c>
      <c r="J64" s="98">
        <f t="shared" ref="J64:J65" si="118">F64/$F$30</f>
        <v>0</v>
      </c>
      <c r="K64" s="77">
        <v>83047.5</v>
      </c>
      <c r="L64" s="47">
        <v>83047.5</v>
      </c>
      <c r="M64" s="47"/>
      <c r="N64" s="47">
        <f t="shared" ref="N64:N65" si="119">M64-L64</f>
        <v>-83047.5</v>
      </c>
      <c r="O64" s="48">
        <f t="shared" ref="O64:O65" si="120">IF(L64=0,"-",M64/L64)</f>
        <v>0</v>
      </c>
      <c r="P64" s="48">
        <f t="shared" ref="P64:P65" si="121">K64/$D$30</f>
        <v>1.1245494818958321E-3</v>
      </c>
      <c r="Q64" s="98">
        <f t="shared" ref="Q64:Q65" si="122">M64/$F$30</f>
        <v>0</v>
      </c>
      <c r="R64" s="78">
        <f>D64+K64</f>
        <v>83047.5</v>
      </c>
      <c r="S64" s="47">
        <f t="shared" ref="S64:T65" si="123">E64+L64</f>
        <v>83047.5</v>
      </c>
      <c r="T64" s="47">
        <f t="shared" si="123"/>
        <v>0</v>
      </c>
      <c r="U64" s="47">
        <f t="shared" ref="U64:U65" si="124">T64-S64</f>
        <v>-83047.5</v>
      </c>
      <c r="V64" s="48">
        <f t="shared" ref="V64:V65" si="125">IF(S64=0,"-",T64/S64)</f>
        <v>0</v>
      </c>
      <c r="W64" s="48">
        <f t="shared" ref="W64:W65" si="126">R64/$D$30</f>
        <v>1.1245494818958321E-3</v>
      </c>
      <c r="X64" s="98">
        <f t="shared" ref="X64:X65" si="127">T64/$F$30</f>
        <v>0</v>
      </c>
    </row>
    <row r="65" spans="1:24" ht="33.75" customHeight="1" thickBot="1" x14ac:dyDescent="0.3">
      <c r="B65" s="36">
        <v>8832</v>
      </c>
      <c r="C65" s="63" t="s">
        <v>4</v>
      </c>
      <c r="D65" s="75"/>
      <c r="E65" s="37"/>
      <c r="F65" s="37"/>
      <c r="G65" s="37">
        <f t="shared" si="115"/>
        <v>0</v>
      </c>
      <c r="H65" s="38" t="str">
        <f t="shared" si="116"/>
        <v>-</v>
      </c>
      <c r="I65" s="38">
        <f t="shared" si="117"/>
        <v>0</v>
      </c>
      <c r="J65" s="54">
        <f t="shared" si="118"/>
        <v>0</v>
      </c>
      <c r="K65" s="75"/>
      <c r="L65" s="37"/>
      <c r="M65" s="37">
        <v>-17373</v>
      </c>
      <c r="N65" s="37">
        <f t="shared" si="119"/>
        <v>-17373</v>
      </c>
      <c r="O65" s="38" t="str">
        <f t="shared" si="120"/>
        <v>-</v>
      </c>
      <c r="P65" s="38">
        <f t="shared" si="121"/>
        <v>0</v>
      </c>
      <c r="Q65" s="54">
        <f t="shared" si="122"/>
        <v>-2.4199872034425354E-4</v>
      </c>
      <c r="R65" s="68">
        <f>D65+K65</f>
        <v>0</v>
      </c>
      <c r="S65" s="37">
        <f t="shared" si="123"/>
        <v>0</v>
      </c>
      <c r="T65" s="37">
        <f t="shared" si="123"/>
        <v>-17373</v>
      </c>
      <c r="U65" s="37">
        <f t="shared" si="124"/>
        <v>-17373</v>
      </c>
      <c r="V65" s="38" t="str">
        <f t="shared" si="125"/>
        <v>-</v>
      </c>
      <c r="W65" s="38">
        <f t="shared" si="126"/>
        <v>0</v>
      </c>
      <c r="X65" s="54">
        <f t="shared" si="127"/>
        <v>-2.4199872034425354E-4</v>
      </c>
    </row>
    <row r="66" spans="1:24" s="7" customFormat="1" ht="42" customHeight="1" thickBot="1" x14ac:dyDescent="0.3">
      <c r="A66" s="1"/>
      <c r="B66" s="79" t="s">
        <v>35</v>
      </c>
      <c r="C66" s="80" t="s">
        <v>123</v>
      </c>
      <c r="D66" s="81">
        <f>D67</f>
        <v>1553980.8400000036</v>
      </c>
      <c r="E66" s="82">
        <f t="shared" ref="E66:F66" si="128">E67</f>
        <v>1553980.8400000036</v>
      </c>
      <c r="F66" s="82">
        <f t="shared" si="128"/>
        <v>-3638894.2800000012</v>
      </c>
      <c r="G66" s="82" t="s">
        <v>35</v>
      </c>
      <c r="H66" s="83" t="s">
        <v>35</v>
      </c>
      <c r="I66" s="83" t="s">
        <v>35</v>
      </c>
      <c r="J66" s="84" t="s">
        <v>35</v>
      </c>
      <c r="K66" s="82">
        <f t="shared" ref="K66:M66" si="129">K67</f>
        <v>1986425.5</v>
      </c>
      <c r="L66" s="82">
        <f t="shared" si="129"/>
        <v>1986425.5</v>
      </c>
      <c r="M66" s="82">
        <f t="shared" si="129"/>
        <v>294385.65000000014</v>
      </c>
      <c r="N66" s="82" t="s">
        <v>35</v>
      </c>
      <c r="O66" s="83" t="s">
        <v>35</v>
      </c>
      <c r="P66" s="83" t="s">
        <v>35</v>
      </c>
      <c r="Q66" s="84" t="s">
        <v>35</v>
      </c>
      <c r="R66" s="85">
        <f>R67</f>
        <v>3540406.3400000036</v>
      </c>
      <c r="S66" s="82">
        <f t="shared" ref="S66:T66" si="130">S67</f>
        <v>3540406.3400000036</v>
      </c>
      <c r="T66" s="82">
        <f t="shared" si="130"/>
        <v>-3344508.6300000008</v>
      </c>
      <c r="U66" s="82" t="s">
        <v>35</v>
      </c>
      <c r="V66" s="83" t="s">
        <v>35</v>
      </c>
      <c r="W66" s="83" t="s">
        <v>35</v>
      </c>
      <c r="X66" s="84" t="s">
        <v>35</v>
      </c>
    </row>
    <row r="67" spans="1:24" s="7" customFormat="1" ht="51" customHeight="1" x14ac:dyDescent="0.25">
      <c r="A67" s="1"/>
      <c r="B67" s="46">
        <v>200000</v>
      </c>
      <c r="C67" s="76" t="s">
        <v>119</v>
      </c>
      <c r="D67" s="77">
        <f>D30+D63-D6</f>
        <v>1553980.8400000036</v>
      </c>
      <c r="E67" s="47">
        <f>E30+E63-E6</f>
        <v>1553980.8400000036</v>
      </c>
      <c r="F67" s="47">
        <f>F30+F63-F6</f>
        <v>-3638894.2800000012</v>
      </c>
      <c r="G67" s="47" t="s">
        <v>35</v>
      </c>
      <c r="H67" s="48" t="s">
        <v>35</v>
      </c>
      <c r="I67" s="48" t="s">
        <v>35</v>
      </c>
      <c r="J67" s="98" t="s">
        <v>35</v>
      </c>
      <c r="K67" s="47">
        <f>K30+K63-K6</f>
        <v>1986425.5</v>
      </c>
      <c r="L67" s="47">
        <f t="shared" ref="L67" si="131">L30+L63-L6</f>
        <v>1986425.5</v>
      </c>
      <c r="M67" s="47">
        <f>M30+M63-M6</f>
        <v>294385.65000000014</v>
      </c>
      <c r="N67" s="47" t="s">
        <v>35</v>
      </c>
      <c r="O67" s="48" t="s">
        <v>35</v>
      </c>
      <c r="P67" s="48" t="s">
        <v>35</v>
      </c>
      <c r="Q67" s="98" t="s">
        <v>35</v>
      </c>
      <c r="R67" s="78">
        <f>D67+K67</f>
        <v>3540406.3400000036</v>
      </c>
      <c r="S67" s="47">
        <f t="shared" ref="S67:T68" si="132">E67+L67</f>
        <v>3540406.3400000036</v>
      </c>
      <c r="T67" s="47">
        <f t="shared" si="132"/>
        <v>-3344508.6300000008</v>
      </c>
      <c r="U67" s="47" t="s">
        <v>35</v>
      </c>
      <c r="V67" s="48" t="s">
        <v>35</v>
      </c>
      <c r="W67" s="48" t="s">
        <v>35</v>
      </c>
      <c r="X67" s="98" t="s">
        <v>35</v>
      </c>
    </row>
    <row r="68" spans="1:24" s="7" customFormat="1" ht="66.75" customHeight="1" thickBot="1" x14ac:dyDescent="0.3">
      <c r="A68" s="1"/>
      <c r="B68" s="36">
        <v>600000</v>
      </c>
      <c r="C68" s="63" t="s">
        <v>120</v>
      </c>
      <c r="D68" s="75">
        <f>D67</f>
        <v>1553980.8400000036</v>
      </c>
      <c r="E68" s="37">
        <f t="shared" ref="E68:F68" si="133">E67</f>
        <v>1553980.8400000036</v>
      </c>
      <c r="F68" s="37">
        <f t="shared" si="133"/>
        <v>-3638894.2800000012</v>
      </c>
      <c r="G68" s="37" t="s">
        <v>35</v>
      </c>
      <c r="H68" s="38" t="s">
        <v>35</v>
      </c>
      <c r="I68" s="38" t="s">
        <v>35</v>
      </c>
      <c r="J68" s="54" t="s">
        <v>35</v>
      </c>
      <c r="K68" s="75">
        <f>K67</f>
        <v>1986425.5</v>
      </c>
      <c r="L68" s="37">
        <f t="shared" ref="L68:M68" si="134">L67</f>
        <v>1986425.5</v>
      </c>
      <c r="M68" s="37">
        <f t="shared" si="134"/>
        <v>294385.65000000014</v>
      </c>
      <c r="N68" s="37" t="s">
        <v>35</v>
      </c>
      <c r="O68" s="38" t="s">
        <v>35</v>
      </c>
      <c r="P68" s="38" t="s">
        <v>35</v>
      </c>
      <c r="Q68" s="54" t="s">
        <v>35</v>
      </c>
      <c r="R68" s="68">
        <f>D68+K68</f>
        <v>3540406.3400000036</v>
      </c>
      <c r="S68" s="37">
        <f t="shared" si="132"/>
        <v>3540406.3400000036</v>
      </c>
      <c r="T68" s="37">
        <f t="shared" si="132"/>
        <v>-3344508.6300000008</v>
      </c>
      <c r="U68" s="37" t="s">
        <v>35</v>
      </c>
      <c r="V68" s="38" t="s">
        <v>35</v>
      </c>
      <c r="W68" s="38" t="s">
        <v>35</v>
      </c>
      <c r="X68" s="54" t="s">
        <v>35</v>
      </c>
    </row>
    <row r="71" spans="1:24" s="3" customFormat="1" ht="48.75" customHeight="1" x14ac:dyDescent="0.25">
      <c r="B71" s="23"/>
      <c r="C71" s="24" t="s">
        <v>118</v>
      </c>
      <c r="D71" s="26">
        <f>D6-D30-D63</f>
        <v>-1553980.8400000036</v>
      </c>
      <c r="E71" s="26">
        <f>E6-E30-E63</f>
        <v>-1553980.8400000036</v>
      </c>
      <c r="F71" s="26">
        <f>F6-F30-F63</f>
        <v>3638894.2800000012</v>
      </c>
      <c r="G71" s="26"/>
      <c r="H71" s="26"/>
      <c r="I71" s="26"/>
      <c r="J71" s="26"/>
      <c r="K71" s="26">
        <f>K6-K30-K63</f>
        <v>-1986425.5</v>
      </c>
      <c r="L71" s="26">
        <f>L6-L30-L63</f>
        <v>-1986425.5</v>
      </c>
      <c r="M71" s="26">
        <f>M6-M30-M63</f>
        <v>-294385.65000000014</v>
      </c>
      <c r="N71" s="26"/>
      <c r="O71" s="26"/>
      <c r="P71" s="26"/>
      <c r="Q71" s="26"/>
      <c r="R71" s="26">
        <f>R6-R30-R63</f>
        <v>-3540406.3400000036</v>
      </c>
      <c r="S71" s="26">
        <f>S6-S30-S63</f>
        <v>-3540406.3400000036</v>
      </c>
      <c r="T71" s="26">
        <f>T6-T30-T63</f>
        <v>3344508.6300000101</v>
      </c>
      <c r="U71" s="26"/>
      <c r="V71" s="25"/>
      <c r="W71" s="25"/>
      <c r="X71" s="25"/>
    </row>
  </sheetData>
  <mergeCells count="22">
    <mergeCell ref="U4:V4"/>
    <mergeCell ref="N4:O4"/>
    <mergeCell ref="P4:Q4"/>
    <mergeCell ref="R4:R5"/>
    <mergeCell ref="S4:S5"/>
    <mergeCell ref="T4:T5"/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</mergeCells>
  <phoneticPr fontId="28" type="noConversion"/>
  <pageMargins left="0.19685039370078741" right="0.19685039370078741" top="0.78740157480314965" bottom="0.19685039370078741" header="0.31496062992125984" footer="0.31496062992125984"/>
  <pageSetup paperSize="9" scale="22" orientation="landscape" horizontalDpi="300" verticalDpi="300" r:id="rId1"/>
  <rowBreaks count="1" manualBreakCount="1">
    <brk id="29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січень-грудень</vt:lpstr>
      <vt:lpstr>'січень-грудень'!Заголовки_для_печати</vt:lpstr>
      <vt:lpstr>'січень-грудень'!Область_печати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2021-08-05T13:19:17Z</cp:lastPrinted>
  <dcterms:created xsi:type="dcterms:W3CDTF">2021-04-23T12:17:35Z</dcterms:created>
  <dcterms:modified xsi:type="dcterms:W3CDTF">2022-02-09T13:26:26Z</dcterms:modified>
</cp:coreProperties>
</file>