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на сайт до бюджету\виконання бюджету\"/>
    </mc:Choice>
  </mc:AlternateContent>
  <xr:revisionPtr revIDLastSave="0" documentId="13_ncr:1_{9619C6CB-7ADD-42CA-97EF-D4BDADB09C38}" xr6:coauthVersionLast="46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липень" sheetId="8" r:id="rId1"/>
  </sheets>
  <definedNames>
    <definedName name="_xlnm.Print_Titles" localSheetId="0">'січень-липень'!$2:$5</definedName>
    <definedName name="_xlnm.Print_Area" localSheetId="0">'січень-липень'!$B$1:$X$66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8" l="1"/>
  <c r="T34" i="8"/>
  <c r="T37" i="8"/>
  <c r="R37" i="8"/>
  <c r="S37" i="8"/>
  <c r="O37" i="8"/>
  <c r="N37" i="8"/>
  <c r="T27" i="8"/>
  <c r="S27" i="8"/>
  <c r="V27" i="8" s="1"/>
  <c r="R27" i="8"/>
  <c r="O27" i="8"/>
  <c r="N27" i="8"/>
  <c r="H27" i="8"/>
  <c r="G27" i="8"/>
  <c r="S35" i="8"/>
  <c r="R35" i="8"/>
  <c r="H35" i="8"/>
  <c r="G35" i="8"/>
  <c r="S34" i="8"/>
  <c r="R34" i="8"/>
  <c r="O34" i="8"/>
  <c r="N34" i="8"/>
  <c r="H34" i="8"/>
  <c r="G34" i="8"/>
  <c r="U37" i="8" l="1"/>
  <c r="V34" i="8"/>
  <c r="D29" i="8"/>
  <c r="G37" i="8"/>
  <c r="V37" i="8"/>
  <c r="H37" i="8"/>
  <c r="N35" i="8"/>
  <c r="T35" i="8"/>
  <c r="U35" i="8" s="1"/>
  <c r="U27" i="8"/>
  <c r="U34" i="8"/>
  <c r="V35" i="8" l="1"/>
  <c r="T63" i="8"/>
  <c r="S63" i="8"/>
  <c r="V63" i="8" s="1"/>
  <c r="R63" i="8"/>
  <c r="O63" i="8"/>
  <c r="N63" i="8"/>
  <c r="H63" i="8"/>
  <c r="G63" i="8"/>
  <c r="T62" i="8"/>
  <c r="S62" i="8"/>
  <c r="V62" i="8" s="1"/>
  <c r="R62" i="8"/>
  <c r="O62" i="8"/>
  <c r="N62" i="8"/>
  <c r="N61" i="8" s="1"/>
  <c r="H62" i="8"/>
  <c r="G62" i="8"/>
  <c r="G61" i="8" s="1"/>
  <c r="M61" i="8"/>
  <c r="L61" i="8"/>
  <c r="O61" i="8" s="1"/>
  <c r="K61" i="8"/>
  <c r="F61" i="8"/>
  <c r="E61" i="8"/>
  <c r="H61" i="8" s="1"/>
  <c r="D61" i="8"/>
  <c r="T60" i="8"/>
  <c r="S60" i="8"/>
  <c r="V60" i="8" s="1"/>
  <c r="R60" i="8"/>
  <c r="O60" i="8"/>
  <c r="N60" i="8"/>
  <c r="H60" i="8"/>
  <c r="G60" i="8"/>
  <c r="T59" i="8"/>
  <c r="S59" i="8"/>
  <c r="R59" i="8"/>
  <c r="O59" i="8"/>
  <c r="N59" i="8"/>
  <c r="H59" i="8"/>
  <c r="G59" i="8"/>
  <c r="T58" i="8"/>
  <c r="S58" i="8"/>
  <c r="V58" i="8" s="1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V56" i="8" s="1"/>
  <c r="R56" i="8"/>
  <c r="O56" i="8"/>
  <c r="N56" i="8"/>
  <c r="H56" i="8"/>
  <c r="G56" i="8"/>
  <c r="T55" i="8"/>
  <c r="S55" i="8"/>
  <c r="R55" i="8"/>
  <c r="O55" i="8"/>
  <c r="N55" i="8"/>
  <c r="H55" i="8"/>
  <c r="G55" i="8"/>
  <c r="T54" i="8"/>
  <c r="S54" i="8"/>
  <c r="R54" i="8"/>
  <c r="O54" i="8"/>
  <c r="N54" i="8"/>
  <c r="H54" i="8"/>
  <c r="G54" i="8"/>
  <c r="T53" i="8"/>
  <c r="U53" i="8" s="1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S51" i="8"/>
  <c r="R51" i="8"/>
  <c r="O51" i="8"/>
  <c r="N51" i="8"/>
  <c r="H51" i="8"/>
  <c r="G51" i="8"/>
  <c r="T50" i="8"/>
  <c r="S50" i="8"/>
  <c r="V50" i="8" s="1"/>
  <c r="R50" i="8"/>
  <c r="O50" i="8"/>
  <c r="N50" i="8"/>
  <c r="H50" i="8"/>
  <c r="G50" i="8"/>
  <c r="T49" i="8"/>
  <c r="U49" i="8" s="1"/>
  <c r="S49" i="8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V46" i="8" s="1"/>
  <c r="R46" i="8"/>
  <c r="O46" i="8"/>
  <c r="N46" i="8"/>
  <c r="H46" i="8"/>
  <c r="G46" i="8"/>
  <c r="T45" i="8"/>
  <c r="U45" i="8" s="1"/>
  <c r="S45" i="8"/>
  <c r="R45" i="8"/>
  <c r="O45" i="8"/>
  <c r="N45" i="8"/>
  <c r="H45" i="8"/>
  <c r="G45" i="8"/>
  <c r="T44" i="8"/>
  <c r="S44" i="8"/>
  <c r="R44" i="8"/>
  <c r="O44" i="8"/>
  <c r="N44" i="8"/>
  <c r="H44" i="8"/>
  <c r="G44" i="8"/>
  <c r="T43" i="8"/>
  <c r="S43" i="8"/>
  <c r="R43" i="8"/>
  <c r="O43" i="8"/>
  <c r="N43" i="8"/>
  <c r="H43" i="8"/>
  <c r="G43" i="8"/>
  <c r="T42" i="8"/>
  <c r="S42" i="8"/>
  <c r="V42" i="8" s="1"/>
  <c r="R42" i="8"/>
  <c r="O42" i="8"/>
  <c r="N42" i="8"/>
  <c r="H42" i="8"/>
  <c r="G42" i="8"/>
  <c r="T41" i="8"/>
  <c r="S41" i="8"/>
  <c r="V41" i="8" s="1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S39" i="8"/>
  <c r="R39" i="8"/>
  <c r="O39" i="8"/>
  <c r="N39" i="8"/>
  <c r="H39" i="8"/>
  <c r="G39" i="8"/>
  <c r="T38" i="8"/>
  <c r="S38" i="8"/>
  <c r="V38" i="8" s="1"/>
  <c r="R38" i="8"/>
  <c r="O38" i="8"/>
  <c r="N38" i="8"/>
  <c r="H38" i="8"/>
  <c r="G38" i="8"/>
  <c r="T36" i="8"/>
  <c r="S36" i="8"/>
  <c r="R36" i="8"/>
  <c r="O36" i="8"/>
  <c r="N36" i="8"/>
  <c r="H36" i="8"/>
  <c r="G36" i="8"/>
  <c r="T33" i="8"/>
  <c r="S33" i="8"/>
  <c r="R33" i="8"/>
  <c r="O33" i="8"/>
  <c r="N33" i="8"/>
  <c r="H33" i="8"/>
  <c r="G33" i="8"/>
  <c r="T32" i="8"/>
  <c r="S32" i="8"/>
  <c r="R32" i="8"/>
  <c r="O32" i="8"/>
  <c r="N32" i="8"/>
  <c r="H32" i="8"/>
  <c r="G32" i="8"/>
  <c r="T31" i="8"/>
  <c r="S31" i="8"/>
  <c r="V31" i="8" s="1"/>
  <c r="R31" i="8"/>
  <c r="O31" i="8"/>
  <c r="N31" i="8"/>
  <c r="H31" i="8"/>
  <c r="G31" i="8"/>
  <c r="T30" i="8"/>
  <c r="S30" i="8"/>
  <c r="R30" i="8"/>
  <c r="O30" i="8"/>
  <c r="N30" i="8"/>
  <c r="H30" i="8"/>
  <c r="G30" i="8"/>
  <c r="M29" i="8"/>
  <c r="L29" i="8"/>
  <c r="K29" i="8"/>
  <c r="F29" i="8"/>
  <c r="E29" i="8"/>
  <c r="H29" i="8" s="1"/>
  <c r="I37" i="8"/>
  <c r="T28" i="8"/>
  <c r="S28" i="8"/>
  <c r="R28" i="8"/>
  <c r="O28" i="8"/>
  <c r="N28" i="8"/>
  <c r="H28" i="8"/>
  <c r="G28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M24" i="8"/>
  <c r="L24" i="8"/>
  <c r="O24" i="8" s="1"/>
  <c r="K24" i="8"/>
  <c r="F24" i="8"/>
  <c r="E24" i="8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O21" i="8"/>
  <c r="N21" i="8"/>
  <c r="H21" i="8"/>
  <c r="G21" i="8"/>
  <c r="R20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F15" i="8"/>
  <c r="T15" i="8" s="1"/>
  <c r="E15" i="8"/>
  <c r="D15" i="8"/>
  <c r="T14" i="8"/>
  <c r="S14" i="8"/>
  <c r="R14" i="8"/>
  <c r="O14" i="8"/>
  <c r="N14" i="8"/>
  <c r="H14" i="8"/>
  <c r="G14" i="8"/>
  <c r="T13" i="8"/>
  <c r="S13" i="8"/>
  <c r="R13" i="8"/>
  <c r="O13" i="8"/>
  <c r="N13" i="8"/>
  <c r="H13" i="8"/>
  <c r="G13" i="8"/>
  <c r="T12" i="8"/>
  <c r="S12" i="8"/>
  <c r="R12" i="8"/>
  <c r="O12" i="8"/>
  <c r="N12" i="8"/>
  <c r="H12" i="8"/>
  <c r="G12" i="8"/>
  <c r="M11" i="8"/>
  <c r="M8" i="8" s="1"/>
  <c r="L11" i="8"/>
  <c r="O11" i="8" s="1"/>
  <c r="K11" i="8"/>
  <c r="R11" i="8" s="1"/>
  <c r="F11" i="8"/>
  <c r="T11" i="8" s="1"/>
  <c r="E11" i="8"/>
  <c r="D11" i="8"/>
  <c r="T10" i="8"/>
  <c r="S10" i="8"/>
  <c r="R10" i="8"/>
  <c r="O10" i="8"/>
  <c r="N10" i="8"/>
  <c r="H10" i="8"/>
  <c r="G10" i="8"/>
  <c r="T9" i="8"/>
  <c r="S9" i="8"/>
  <c r="R9" i="8"/>
  <c r="O9" i="8"/>
  <c r="N9" i="8"/>
  <c r="H9" i="8"/>
  <c r="G9" i="8"/>
  <c r="D8" i="8"/>
  <c r="S61" i="8" l="1"/>
  <c r="V32" i="8"/>
  <c r="V39" i="8"/>
  <c r="V44" i="8"/>
  <c r="V48" i="8"/>
  <c r="V52" i="8"/>
  <c r="U57" i="8"/>
  <c r="V30" i="8"/>
  <c r="V40" i="8"/>
  <c r="V47" i="8"/>
  <c r="V51" i="8"/>
  <c r="V55" i="8"/>
  <c r="V36" i="8"/>
  <c r="U54" i="8"/>
  <c r="V33" i="8"/>
  <c r="V45" i="8"/>
  <c r="V49" i="8"/>
  <c r="V53" i="8"/>
  <c r="V57" i="8"/>
  <c r="Q49" i="8"/>
  <c r="Q37" i="8"/>
  <c r="U55" i="8"/>
  <c r="P36" i="8"/>
  <c r="P37" i="8"/>
  <c r="U31" i="8"/>
  <c r="N20" i="8"/>
  <c r="J40" i="8"/>
  <c r="J37" i="8"/>
  <c r="G29" i="8"/>
  <c r="U36" i="8"/>
  <c r="S15" i="8"/>
  <c r="U41" i="8"/>
  <c r="U46" i="8"/>
  <c r="V54" i="8"/>
  <c r="G20" i="8"/>
  <c r="U10" i="8"/>
  <c r="V13" i="8"/>
  <c r="H24" i="8"/>
  <c r="N11" i="8"/>
  <c r="M7" i="8"/>
  <c r="M6" i="8" s="1"/>
  <c r="Q10" i="8" s="1"/>
  <c r="U17" i="8"/>
  <c r="V23" i="8"/>
  <c r="V22" i="8"/>
  <c r="O20" i="8"/>
  <c r="V19" i="8"/>
  <c r="U19" i="8"/>
  <c r="V28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V17" i="8"/>
  <c r="U16" i="8"/>
  <c r="U9" i="8"/>
  <c r="J53" i="8"/>
  <c r="J41" i="8"/>
  <c r="J38" i="8"/>
  <c r="I36" i="8"/>
  <c r="I34" i="8"/>
  <c r="I35" i="8"/>
  <c r="J63" i="8"/>
  <c r="J34" i="8"/>
  <c r="J35" i="8"/>
  <c r="J30" i="8"/>
  <c r="I30" i="8"/>
  <c r="P30" i="8"/>
  <c r="P35" i="8"/>
  <c r="P34" i="8"/>
  <c r="Q63" i="8"/>
  <c r="Q57" i="8"/>
  <c r="Q34" i="8"/>
  <c r="Q35" i="8"/>
  <c r="J57" i="8"/>
  <c r="X62" i="8"/>
  <c r="U38" i="8"/>
  <c r="U58" i="8"/>
  <c r="U42" i="8"/>
  <c r="N24" i="8"/>
  <c r="U50" i="8"/>
  <c r="U13" i="8"/>
  <c r="R24" i="8"/>
  <c r="P32" i="8"/>
  <c r="J36" i="8"/>
  <c r="U40" i="8"/>
  <c r="P44" i="8"/>
  <c r="U56" i="8"/>
  <c r="U60" i="8"/>
  <c r="W62" i="8"/>
  <c r="U12" i="8"/>
  <c r="U14" i="8"/>
  <c r="J31" i="8"/>
  <c r="U33" i="8"/>
  <c r="U48" i="8"/>
  <c r="P52" i="8"/>
  <c r="L8" i="8"/>
  <c r="O8" i="8" s="1"/>
  <c r="R15" i="8"/>
  <c r="U18" i="8"/>
  <c r="U28" i="8"/>
  <c r="U47" i="8"/>
  <c r="I62" i="8"/>
  <c r="X63" i="8"/>
  <c r="U44" i="8"/>
  <c r="T8" i="8"/>
  <c r="Q41" i="8"/>
  <c r="J45" i="8"/>
  <c r="U63" i="8"/>
  <c r="V10" i="8"/>
  <c r="U21" i="8"/>
  <c r="J33" i="8"/>
  <c r="J49" i="8"/>
  <c r="U52" i="8"/>
  <c r="H11" i="8"/>
  <c r="S11" i="8"/>
  <c r="V11" i="8" s="1"/>
  <c r="E8" i="8"/>
  <c r="K8" i="8"/>
  <c r="N15" i="8"/>
  <c r="U22" i="8"/>
  <c r="U23" i="8"/>
  <c r="Q24" i="8"/>
  <c r="Q22" i="8"/>
  <c r="V21" i="8"/>
  <c r="S20" i="8"/>
  <c r="V25" i="8"/>
  <c r="S24" i="8"/>
  <c r="O29" i="8"/>
  <c r="U32" i="8"/>
  <c r="V43" i="8"/>
  <c r="S29" i="8"/>
  <c r="D7" i="8"/>
  <c r="D6" i="8" s="1"/>
  <c r="I27" i="8" s="1"/>
  <c r="T29" i="8"/>
  <c r="X37" i="8" s="1"/>
  <c r="U30" i="8"/>
  <c r="U25" i="8"/>
  <c r="T24" i="8"/>
  <c r="P63" i="8"/>
  <c r="I63" i="8"/>
  <c r="I57" i="8"/>
  <c r="I53" i="8"/>
  <c r="I49" i="8"/>
  <c r="I45" i="8"/>
  <c r="I41" i="8"/>
  <c r="I58" i="8"/>
  <c r="I54" i="8"/>
  <c r="I50" i="8"/>
  <c r="I46" i="8"/>
  <c r="I42" i="8"/>
  <c r="I38" i="8"/>
  <c r="I31" i="8"/>
  <c r="I59" i="8"/>
  <c r="I55" i="8"/>
  <c r="I51" i="8"/>
  <c r="I47" i="8"/>
  <c r="I43" i="8"/>
  <c r="I39" i="8"/>
  <c r="Q58" i="8"/>
  <c r="Q54" i="8"/>
  <c r="Q50" i="8"/>
  <c r="Q46" i="8"/>
  <c r="Q42" i="8"/>
  <c r="Q38" i="8"/>
  <c r="Q59" i="8"/>
  <c r="Q55" i="8"/>
  <c r="Q51" i="8"/>
  <c r="Q47" i="8"/>
  <c r="Q43" i="8"/>
  <c r="Q39" i="8"/>
  <c r="Q32" i="8"/>
  <c r="Q60" i="8"/>
  <c r="Q56" i="8"/>
  <c r="Q52" i="8"/>
  <c r="Q48" i="8"/>
  <c r="Q44" i="8"/>
  <c r="Q40" i="8"/>
  <c r="Q30" i="8"/>
  <c r="Q31" i="8"/>
  <c r="Q36" i="8"/>
  <c r="U43" i="8"/>
  <c r="I44" i="8"/>
  <c r="U51" i="8"/>
  <c r="I52" i="8"/>
  <c r="F8" i="8"/>
  <c r="R8" i="8"/>
  <c r="T20" i="8"/>
  <c r="N29" i="8"/>
  <c r="R29" i="8"/>
  <c r="I32" i="8"/>
  <c r="I33" i="8"/>
  <c r="P33" i="8"/>
  <c r="U39" i="8"/>
  <c r="I40" i="8"/>
  <c r="P40" i="8"/>
  <c r="Q45" i="8"/>
  <c r="P48" i="8"/>
  <c r="Q53" i="8"/>
  <c r="P56" i="8"/>
  <c r="V59" i="8"/>
  <c r="U59" i="8"/>
  <c r="P60" i="8"/>
  <c r="U62" i="8"/>
  <c r="T61" i="8"/>
  <c r="P57" i="8"/>
  <c r="P53" i="8"/>
  <c r="P49" i="8"/>
  <c r="P45" i="8"/>
  <c r="P41" i="8"/>
  <c r="P58" i="8"/>
  <c r="P54" i="8"/>
  <c r="P50" i="8"/>
  <c r="P46" i="8"/>
  <c r="P42" i="8"/>
  <c r="P38" i="8"/>
  <c r="P31" i="8"/>
  <c r="P59" i="8"/>
  <c r="P55" i="8"/>
  <c r="P51" i="8"/>
  <c r="P47" i="8"/>
  <c r="P43" i="8"/>
  <c r="P39" i="8"/>
  <c r="Q33" i="8"/>
  <c r="I48" i="8"/>
  <c r="I56" i="8"/>
  <c r="I60" i="8"/>
  <c r="P62" i="8"/>
  <c r="P61" i="8" s="1"/>
  <c r="W63" i="8"/>
  <c r="J44" i="8"/>
  <c r="J48" i="8"/>
  <c r="J52" i="8"/>
  <c r="J56" i="8"/>
  <c r="J60" i="8"/>
  <c r="J62" i="8"/>
  <c r="J61" i="8" s="1"/>
  <c r="Q62" i="8"/>
  <c r="Q61" i="8" s="1"/>
  <c r="J32" i="8"/>
  <c r="J39" i="8"/>
  <c r="J43" i="8"/>
  <c r="J47" i="8"/>
  <c r="J51" i="8"/>
  <c r="J55" i="8"/>
  <c r="J59" i="8"/>
  <c r="J42" i="8"/>
  <c r="J46" i="8"/>
  <c r="J50" i="8"/>
  <c r="J54" i="8"/>
  <c r="J58" i="8"/>
  <c r="R61" i="8"/>
  <c r="V61" i="8" l="1"/>
  <c r="X61" i="8"/>
  <c r="W57" i="8"/>
  <c r="W37" i="8"/>
  <c r="N8" i="8"/>
  <c r="N7" i="8" s="1"/>
  <c r="Q21" i="8"/>
  <c r="Q8" i="8"/>
  <c r="U61" i="8"/>
  <c r="Q9" i="8"/>
  <c r="Q28" i="8"/>
  <c r="Q11" i="8"/>
  <c r="Q16" i="8"/>
  <c r="Q25" i="8"/>
  <c r="N6" i="8"/>
  <c r="Q17" i="8"/>
  <c r="Q20" i="8"/>
  <c r="Q13" i="8"/>
  <c r="Q27" i="8"/>
  <c r="M65" i="8"/>
  <c r="M64" i="8" s="1"/>
  <c r="Q15" i="8"/>
  <c r="Q26" i="8"/>
  <c r="Q14" i="8"/>
  <c r="Q19" i="8"/>
  <c r="Q23" i="8"/>
  <c r="U15" i="8"/>
  <c r="D69" i="8"/>
  <c r="Q12" i="8"/>
  <c r="Q18" i="8"/>
  <c r="M69" i="8"/>
  <c r="I8" i="8"/>
  <c r="I15" i="8"/>
  <c r="D65" i="8"/>
  <c r="D64" i="8" s="1"/>
  <c r="L7" i="8"/>
  <c r="L6" i="8" s="1"/>
  <c r="G8" i="8"/>
  <c r="G7" i="8" s="1"/>
  <c r="G6" i="8" s="1"/>
  <c r="Q7" i="8"/>
  <c r="Q6" i="8" s="1"/>
  <c r="V24" i="8"/>
  <c r="V20" i="8"/>
  <c r="W61" i="8"/>
  <c r="J29" i="8"/>
  <c r="X46" i="8"/>
  <c r="X34" i="8"/>
  <c r="X35" i="8"/>
  <c r="Q29" i="8"/>
  <c r="I61" i="8"/>
  <c r="I29" i="8"/>
  <c r="W31" i="8"/>
  <c r="W34" i="8"/>
  <c r="W35" i="8"/>
  <c r="V29" i="8"/>
  <c r="P29" i="8"/>
  <c r="X50" i="8"/>
  <c r="T7" i="8"/>
  <c r="T6" i="8" s="1"/>
  <c r="X27" i="8" s="1"/>
  <c r="U20" i="8"/>
  <c r="U24" i="8"/>
  <c r="X53" i="8"/>
  <c r="U11" i="8"/>
  <c r="X39" i="8"/>
  <c r="X49" i="8"/>
  <c r="X47" i="8"/>
  <c r="X59" i="8"/>
  <c r="X40" i="8"/>
  <c r="X30" i="8"/>
  <c r="X57" i="8"/>
  <c r="X43" i="8"/>
  <c r="S8" i="8"/>
  <c r="S7" i="8" s="1"/>
  <c r="X54" i="8"/>
  <c r="X36" i="8"/>
  <c r="X55" i="8"/>
  <c r="X48" i="8"/>
  <c r="X38" i="8"/>
  <c r="X45" i="8"/>
  <c r="W45" i="8"/>
  <c r="W36" i="8"/>
  <c r="X56" i="8"/>
  <c r="X58" i="8"/>
  <c r="X51" i="8"/>
  <c r="X60" i="8"/>
  <c r="X41" i="8"/>
  <c r="W60" i="8"/>
  <c r="W56" i="8"/>
  <c r="R7" i="8"/>
  <c r="R6" i="8" s="1"/>
  <c r="W58" i="8"/>
  <c r="W46" i="8"/>
  <c r="W38" i="8"/>
  <c r="W52" i="8"/>
  <c r="W48" i="8"/>
  <c r="W44" i="8"/>
  <c r="W40" i="8"/>
  <c r="W39" i="8"/>
  <c r="W47" i="8"/>
  <c r="W51" i="8"/>
  <c r="W43" i="8"/>
  <c r="W59" i="8"/>
  <c r="W55" i="8"/>
  <c r="W33" i="8"/>
  <c r="F7" i="8"/>
  <c r="F6" i="8" s="1"/>
  <c r="J27" i="8" s="1"/>
  <c r="W49" i="8"/>
  <c r="W41" i="8"/>
  <c r="U29" i="8"/>
  <c r="W53" i="8"/>
  <c r="W50" i="8"/>
  <c r="W30" i="8"/>
  <c r="W54" i="8"/>
  <c r="M66" i="8"/>
  <c r="X33" i="8"/>
  <c r="X52" i="8"/>
  <c r="X44" i="8"/>
  <c r="X32" i="8"/>
  <c r="W32" i="8"/>
  <c r="K7" i="8"/>
  <c r="K6" i="8" s="1"/>
  <c r="P8" i="8"/>
  <c r="W42" i="8"/>
  <c r="I26" i="8"/>
  <c r="I25" i="8"/>
  <c r="I20" i="8"/>
  <c r="I7" i="8" s="1"/>
  <c r="I17" i="8"/>
  <c r="I9" i="8"/>
  <c r="I23" i="8"/>
  <c r="I18" i="8"/>
  <c r="I12" i="8"/>
  <c r="I10" i="8"/>
  <c r="I28" i="8"/>
  <c r="I21" i="8"/>
  <c r="I19" i="8"/>
  <c r="I13" i="8"/>
  <c r="I22" i="8"/>
  <c r="I11" i="8"/>
  <c r="I24" i="8"/>
  <c r="I16" i="8"/>
  <c r="I14" i="8"/>
  <c r="X42" i="8"/>
  <c r="X31" i="8"/>
  <c r="E7" i="8"/>
  <c r="H8" i="8"/>
  <c r="U8" i="8" l="1"/>
  <c r="P27" i="8"/>
  <c r="W27" i="8"/>
  <c r="D66" i="8"/>
  <c r="W29" i="8"/>
  <c r="O7" i="8"/>
  <c r="J8" i="8"/>
  <c r="X16" i="8"/>
  <c r="I6" i="8"/>
  <c r="X10" i="8"/>
  <c r="X9" i="8"/>
  <c r="X13" i="8"/>
  <c r="U7" i="8"/>
  <c r="U6" i="8" s="1"/>
  <c r="X26" i="8"/>
  <c r="X23" i="8"/>
  <c r="X12" i="8"/>
  <c r="X15" i="8"/>
  <c r="X8" i="8"/>
  <c r="X25" i="8"/>
  <c r="X24" i="8"/>
  <c r="X20" i="8"/>
  <c r="X22" i="8"/>
  <c r="T69" i="8"/>
  <c r="X21" i="8"/>
  <c r="X11" i="8"/>
  <c r="X17" i="8"/>
  <c r="X14" i="8"/>
  <c r="X19" i="8"/>
  <c r="X28" i="8"/>
  <c r="X18" i="8"/>
  <c r="V8" i="8"/>
  <c r="X29" i="8"/>
  <c r="J25" i="8"/>
  <c r="J23" i="8"/>
  <c r="F69" i="8"/>
  <c r="J18" i="8"/>
  <c r="J12" i="8"/>
  <c r="J10" i="8"/>
  <c r="J28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F65" i="8"/>
  <c r="H7" i="8"/>
  <c r="E6" i="8"/>
  <c r="L69" i="8"/>
  <c r="O6" i="8"/>
  <c r="L65" i="8"/>
  <c r="R69" i="8"/>
  <c r="W16" i="8"/>
  <c r="W14" i="8"/>
  <c r="W26" i="8"/>
  <c r="W24" i="8"/>
  <c r="W21" i="8"/>
  <c r="W19" i="8"/>
  <c r="W13" i="8"/>
  <c r="W15" i="8"/>
  <c r="W11" i="8"/>
  <c r="W20" i="8"/>
  <c r="W28" i="8"/>
  <c r="W18" i="8"/>
  <c r="W17" i="8"/>
  <c r="W22" i="8"/>
  <c r="W25" i="8"/>
  <c r="W10" i="8"/>
  <c r="W12" i="8"/>
  <c r="W9" i="8"/>
  <c r="W23" i="8"/>
  <c r="W8" i="8"/>
  <c r="K69" i="8"/>
  <c r="P26" i="8"/>
  <c r="P17" i="8"/>
  <c r="P11" i="8"/>
  <c r="P9" i="8"/>
  <c r="P25" i="8"/>
  <c r="P18" i="8"/>
  <c r="P12" i="8"/>
  <c r="P10" i="8"/>
  <c r="P28" i="8"/>
  <c r="P23" i="8"/>
  <c r="P21" i="8"/>
  <c r="P19" i="8"/>
  <c r="P13" i="8"/>
  <c r="P14" i="8"/>
  <c r="P22" i="8"/>
  <c r="P16" i="8"/>
  <c r="K65" i="8"/>
  <c r="P15" i="8"/>
  <c r="P24" i="8"/>
  <c r="P20" i="8"/>
  <c r="P7" i="8" s="1"/>
  <c r="P6" i="8" s="1"/>
  <c r="V7" i="8"/>
  <c r="S6" i="8"/>
  <c r="J7" i="8" l="1"/>
  <c r="X7" i="8"/>
  <c r="X6" i="8" s="1"/>
  <c r="J6" i="8"/>
  <c r="W7" i="8"/>
  <c r="W6" i="8" s="1"/>
  <c r="L66" i="8"/>
  <c r="L64" i="8"/>
  <c r="E69" i="8"/>
  <c r="H6" i="8"/>
  <c r="E65" i="8"/>
  <c r="S69" i="8"/>
  <c r="V6" i="8"/>
  <c r="F64" i="8"/>
  <c r="T65" i="8"/>
  <c r="T64" i="8" s="1"/>
  <c r="F66" i="8"/>
  <c r="T66" i="8" s="1"/>
  <c r="K64" i="8"/>
  <c r="K66" i="8"/>
  <c r="R66" i="8" s="1"/>
  <c r="R65" i="8"/>
  <c r="R64" i="8" s="1"/>
  <c r="E66" i="8" l="1"/>
  <c r="S66" i="8" s="1"/>
  <c r="E64" i="8"/>
  <c r="S65" i="8"/>
  <c r="S64" i="8" s="1"/>
</calcChain>
</file>

<file path=xl/sharedStrings.xml><?xml version="1.0" encoding="utf-8"?>
<sst xmlns="http://schemas.openxmlformats.org/spreadsheetml/2006/main" count="196" uniqueCount="137">
  <si>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</si>
  <si>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</si>
  <si>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</si>
  <si>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</si>
  <si>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</si>
  <si>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</si>
  <si>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</si>
  <si>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</si>
  <si>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</si>
  <si>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</si>
  <si>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</si>
  <si>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</si>
  <si>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</si>
  <si>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</si>
  <si>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</si>
  <si>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</si>
  <si>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</si>
  <si>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</si>
  <si>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</si>
  <si>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</si>
  <si>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</si>
  <si>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</si>
  <si>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</si>
  <si>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</si>
  <si>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</si>
  <si>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</si>
  <si>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</si>
  <si>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</si>
  <si>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</si>
  <si>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</si>
  <si>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</si>
  <si>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</si>
  <si>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</si>
  <si>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</si>
  <si>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</si>
  <si>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</si>
  <si>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</si>
  <si>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</si>
  <si>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</si>
  <si>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</si>
  <si>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</si>
  <si>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</si>
  <si>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</si>
  <si>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</si>
  <si>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</si>
  <si>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</si>
  <si>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</si>
  <si>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</si>
  <si>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</si>
  <si>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</si>
  <si>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</si>
  <si>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</si>
  <si>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</si>
  <si>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</si>
  <si>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</si>
  <si>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</si>
  <si>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</si>
  <si>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</si>
  <si>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</si>
  <si>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</si>
  <si>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</si>
  <si>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</si>
  <si>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</si>
  <si>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</si>
  <si>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</si>
  <si>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</si>
  <si>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</si>
  <si>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</si>
  <si>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</si>
  <si>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</si>
  <si>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</si>
  <si>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</si>
  <si>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</si>
  <si>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</si>
  <si>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</si>
  <si>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</si>
  <si>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</si>
  <si>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</si>
  <si>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</si>
  <si>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</si>
  <si>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</si>
  <si>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</si>
  <si>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</si>
  <si>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</si>
  <si>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</si>
  <si>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</si>
  <si>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</si>
  <si>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</si>
  <si>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</si>
  <si>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</si>
  <si>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</si>
  <si>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</si>
  <si>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</si>
  <si>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</si>
  <si>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</si>
  <si>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</si>
  <si>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</si>
  <si>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</si>
  <si>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</si>
  <si>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</si>
  <si>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</si>
  <si>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</si>
  <si>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</si>
  <si>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</si>
  <si>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</si>
  <si>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</si>
  <si>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</si>
  <si>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</si>
  <si>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</si>
  <si>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</si>
  <si>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</si>
  <si>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</si>
  <si>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</si>
  <si>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</si>
  <si>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</si>
  <si>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</si>
  <si>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</si>
  <si>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</si>
  <si>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</si>
  <si>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</si>
  <si>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</si>
  <si>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</si>
  <si>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</si>
  <si>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</si>
  <si>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</si>
  <si>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</si>
  <si>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0421</t>
  </si>
  <si>
    <t>Сільське господарство</t>
  </si>
  <si>
    <t>7310, 7321</t>
  </si>
  <si>
    <t>0443</t>
  </si>
  <si>
    <t>Будівництво</t>
  </si>
  <si>
    <t>1141, 1160, 1200</t>
  </si>
  <si>
    <t>СІЧЕНЬ-ЛИПЕНЬ 2021 року</t>
  </si>
  <si>
    <t>субвенція на реалізацію заходів, спрямованих на підвищення доступності широкосмугового доступу до Інтернету в сільській місцевості;</t>
  </si>
  <si>
    <t>0460</t>
  </si>
  <si>
    <t>Зв'язок, телекомунікації та інформатика </t>
  </si>
  <si>
    <t>6013,    6030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</si>
</sst>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164" fontId="12" fillId="0" borderId="1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166" fontId="15" fillId="0" borderId="0" xfId="0" applyNumberFormat="1" applyFont="1" applyFill="1"/>
    <xf numFmtId="0" fontId="8" fillId="0" borderId="0" xfId="0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8" fillId="4" borderId="1" xfId="1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1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/>
    </xf>
    <xf numFmtId="165" fontId="24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14" fillId="0" borderId="2" xfId="0" quotePrefix="1" applyFont="1" applyFill="1" applyBorder="1" applyAlignment="1">
      <alignment horizontal="center" vertical="center" wrapText="1"/>
    </xf>
    <xf numFmtId="164" fontId="18" fillId="4" borderId="7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0" fontId="12" fillId="0" borderId="11" xfId="0" quotePrefix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0" fontId="14" fillId="0" borderId="12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left" vertical="center" wrapText="1" indent="3"/>
    </xf>
    <xf numFmtId="0" fontId="20" fillId="0" borderId="2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 indent="2"/>
    </xf>
    <xf numFmtId="0" fontId="26" fillId="0" borderId="2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" fontId="20" fillId="0" borderId="20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4" fontId="14" fillId="0" borderId="7" xfId="1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21" fillId="3" borderId="25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19" fillId="3" borderId="25" xfId="3" applyNumberFormat="1" applyFont="1" applyFill="1" applyBorder="1" applyAlignment="1">
      <alignment horizontal="center" vertical="center"/>
    </xf>
    <xf numFmtId="4" fontId="19" fillId="3" borderId="27" xfId="3" applyNumberFormat="1" applyFont="1" applyFill="1" applyBorder="1" applyAlignment="1">
      <alignment horizontal="center" vertical="center"/>
    </xf>
    <xf numFmtId="164" fontId="19" fillId="3" borderId="27" xfId="1" applyNumberFormat="1" applyFont="1" applyFill="1" applyBorder="1" applyAlignment="1">
      <alignment horizontal="center" vertical="center"/>
    </xf>
    <xf numFmtId="164" fontId="19" fillId="3" borderId="28" xfId="1" applyNumberFormat="1" applyFont="1" applyFill="1" applyBorder="1" applyAlignment="1">
      <alignment horizontal="center" vertical="center"/>
    </xf>
    <xf numFmtId="4" fontId="19" fillId="3" borderId="29" xfId="3" applyNumberFormat="1" applyFont="1" applyFill="1" applyBorder="1" applyAlignment="1">
      <alignment horizontal="center" vertical="center"/>
    </xf>
    <xf numFmtId="0" fontId="12" fillId="0" borderId="14" xfId="0" quotePrefix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6" xfId="3" applyFont="1" applyFill="1" applyBorder="1" applyAlignment="1">
      <alignment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9" xfId="3" applyFont="1" applyFill="1" applyBorder="1" applyAlignment="1">
      <alignment vertical="center" wrapText="1"/>
    </xf>
    <xf numFmtId="4" fontId="18" fillId="4" borderId="14" xfId="3" applyNumberFormat="1" applyFont="1" applyFill="1" applyBorder="1" applyAlignment="1">
      <alignment horizontal="center" vertical="center"/>
    </xf>
    <xf numFmtId="4" fontId="18" fillId="4" borderId="15" xfId="3" applyNumberFormat="1" applyFont="1" applyFill="1" applyBorder="1" applyAlignment="1">
      <alignment horizontal="center" vertical="center"/>
    </xf>
    <xf numFmtId="164" fontId="18" fillId="4" borderId="15" xfId="1" applyNumberFormat="1" applyFont="1" applyFill="1" applyBorder="1" applyAlignment="1">
      <alignment horizontal="center" vertical="center"/>
    </xf>
    <xf numFmtId="164" fontId="18" fillId="4" borderId="16" xfId="1" applyNumberFormat="1" applyFont="1" applyFill="1" applyBorder="1" applyAlignment="1">
      <alignment horizontal="center" vertical="center"/>
    </xf>
    <xf numFmtId="4" fontId="18" fillId="4" borderId="23" xfId="3" applyNumberFormat="1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15" fillId="0" borderId="0" xfId="0" applyFont="1"/>
    <xf numFmtId="4" fontId="27" fillId="0" borderId="1" xfId="5" applyNumberFormat="1" applyFont="1" applyBorder="1" applyAlignment="1">
      <alignment vertical="center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</cellXfs>
  <cellStyles count="6">
    <cellStyle name="Акцент1" xfId="3" builtinId="29"/>
    <cellStyle name="Название" xfId="2" builtinId="15"/>
    <cellStyle name="Обычный" xfId="0" builtinId="0"/>
    <cellStyle name="Обычный 2" xfId="5" xr:uid="{80C92E3D-5BBF-4A46-B09F-42C9E0BAD865}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69"/>
  <sheetViews>
    <sheetView tabSelected="1" zoomScale="50" zoomScaleNormal="50" zoomScaleSheetLayoutView="25" workbookViewId="0">
      <pane xSplit="3" ySplit="5" topLeftCell="D56" activePane="bottomRight" state="frozen"/>
      <selection pane="topRight" activeCell="C1" sqref="C1"/>
      <selection pane="bottomLeft" activeCell="A6" sqref="A6"/>
      <selection pane="bottomRight" activeCell="F68" sqref="F68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26.42578125" style="1" customWidth="1"/>
    <col min="12" max="12" width="25.5703125" style="1" customWidth="1"/>
    <col min="13" max="13" width="24.710937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24" t="s">
        <v>5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</row>
    <row r="2" spans="2:30" ht="31.9" customHeight="1" thickBot="1" x14ac:dyDescent="0.3">
      <c r="B2" s="125" t="s">
        <v>28</v>
      </c>
      <c r="C2" s="128" t="s">
        <v>0</v>
      </c>
      <c r="D2" s="131" t="s">
        <v>132</v>
      </c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2"/>
      <c r="S2" s="132"/>
      <c r="T2" s="132"/>
      <c r="U2" s="132"/>
      <c r="V2" s="132"/>
      <c r="W2" s="132"/>
      <c r="X2" s="133"/>
    </row>
    <row r="3" spans="2:30" ht="26.25" customHeight="1" x14ac:dyDescent="0.25">
      <c r="B3" s="126"/>
      <c r="C3" s="129"/>
      <c r="D3" s="134" t="s">
        <v>6</v>
      </c>
      <c r="E3" s="135"/>
      <c r="F3" s="135"/>
      <c r="G3" s="135"/>
      <c r="H3" s="135"/>
      <c r="I3" s="135"/>
      <c r="J3" s="136"/>
      <c r="K3" s="134" t="s">
        <v>19</v>
      </c>
      <c r="L3" s="135"/>
      <c r="M3" s="135"/>
      <c r="N3" s="135"/>
      <c r="O3" s="135"/>
      <c r="P3" s="135"/>
      <c r="Q3" s="136"/>
      <c r="R3" s="137" t="s">
        <v>43</v>
      </c>
      <c r="S3" s="138"/>
      <c r="T3" s="138"/>
      <c r="U3" s="138"/>
      <c r="V3" s="138"/>
      <c r="W3" s="138"/>
      <c r="X3" s="139"/>
    </row>
    <row r="4" spans="2:30" s="2" customFormat="1" ht="25.15" customHeight="1" x14ac:dyDescent="0.2">
      <c r="B4" s="126"/>
      <c r="C4" s="129"/>
      <c r="D4" s="140" t="s">
        <v>30</v>
      </c>
      <c r="E4" s="122" t="s">
        <v>31</v>
      </c>
      <c r="F4" s="122" t="s">
        <v>29</v>
      </c>
      <c r="G4" s="118" t="s">
        <v>37</v>
      </c>
      <c r="H4" s="118"/>
      <c r="I4" s="118" t="s">
        <v>39</v>
      </c>
      <c r="J4" s="119"/>
      <c r="K4" s="140" t="s">
        <v>30</v>
      </c>
      <c r="L4" s="122" t="s">
        <v>31</v>
      </c>
      <c r="M4" s="122" t="s">
        <v>29</v>
      </c>
      <c r="N4" s="118" t="s">
        <v>37</v>
      </c>
      <c r="O4" s="118"/>
      <c r="P4" s="118" t="s">
        <v>39</v>
      </c>
      <c r="Q4" s="119"/>
      <c r="R4" s="120" t="s">
        <v>30</v>
      </c>
      <c r="S4" s="122" t="s">
        <v>31</v>
      </c>
      <c r="T4" s="122" t="s">
        <v>29</v>
      </c>
      <c r="U4" s="118" t="s">
        <v>37</v>
      </c>
      <c r="V4" s="118"/>
      <c r="W4" s="118" t="s">
        <v>39</v>
      </c>
      <c r="X4" s="119"/>
    </row>
    <row r="5" spans="2:30" s="2" customFormat="1" ht="63" customHeight="1" thickBot="1" x14ac:dyDescent="0.25">
      <c r="B5" s="127"/>
      <c r="C5" s="130"/>
      <c r="D5" s="141"/>
      <c r="E5" s="123"/>
      <c r="F5" s="123"/>
      <c r="G5" s="51" t="s">
        <v>38</v>
      </c>
      <c r="H5" s="51" t="s">
        <v>1</v>
      </c>
      <c r="I5" s="52" t="s">
        <v>40</v>
      </c>
      <c r="J5" s="53" t="s">
        <v>41</v>
      </c>
      <c r="K5" s="141"/>
      <c r="L5" s="123"/>
      <c r="M5" s="123"/>
      <c r="N5" s="51" t="s">
        <v>38</v>
      </c>
      <c r="O5" s="51" t="s">
        <v>1</v>
      </c>
      <c r="P5" s="52" t="s">
        <v>40</v>
      </c>
      <c r="Q5" s="53" t="s">
        <v>41</v>
      </c>
      <c r="R5" s="121"/>
      <c r="S5" s="123"/>
      <c r="T5" s="123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69357755</v>
      </c>
      <c r="E6" s="82">
        <f>E7+E24</f>
        <v>40837134</v>
      </c>
      <c r="F6" s="82">
        <f>F7+F24</f>
        <v>41929491.469999999</v>
      </c>
      <c r="G6" s="82">
        <f>G7+G24</f>
        <v>1092357.4700000007</v>
      </c>
      <c r="H6" s="83">
        <f>IF(E6=0,"-",F6/E6)</f>
        <v>1.026749121767458</v>
      </c>
      <c r="I6" s="83">
        <f>I7+I24</f>
        <v>1</v>
      </c>
      <c r="J6" s="84">
        <f t="shared" ref="J6:N6" si="0">J7+J24</f>
        <v>1</v>
      </c>
      <c r="K6" s="81">
        <f t="shared" si="0"/>
        <v>934423</v>
      </c>
      <c r="L6" s="82">
        <f t="shared" si="0"/>
        <v>590809.75</v>
      </c>
      <c r="M6" s="82">
        <f t="shared" si="0"/>
        <v>782938.15999999992</v>
      </c>
      <c r="N6" s="82">
        <f t="shared" si="0"/>
        <v>192128.40999999995</v>
      </c>
      <c r="O6" s="83">
        <f>IF(L6=0,"-",M6/L6)</f>
        <v>1.3251950564458355</v>
      </c>
      <c r="P6" s="83">
        <f>P7+P24</f>
        <v>0.89525300640074146</v>
      </c>
      <c r="Q6" s="84">
        <f t="shared" ref="Q6:U6" si="1">Q7+Q24</f>
        <v>0.87227599175904269</v>
      </c>
      <c r="R6" s="85">
        <f t="shared" si="1"/>
        <v>70292178</v>
      </c>
      <c r="S6" s="82">
        <f t="shared" si="1"/>
        <v>41427943.75</v>
      </c>
      <c r="T6" s="82">
        <f t="shared" si="1"/>
        <v>42712429.630000003</v>
      </c>
      <c r="U6" s="82">
        <f t="shared" si="1"/>
        <v>1284485.8800000006</v>
      </c>
      <c r="V6" s="83">
        <f>IF(S6=0,"-",T6/S6)</f>
        <v>1.031005301343251</v>
      </c>
      <c r="W6" s="83">
        <f>W7+W24</f>
        <v>0.99860755488327602</v>
      </c>
      <c r="X6" s="84">
        <f>X7+X24</f>
        <v>0.99765876114128238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40755866</v>
      </c>
      <c r="E7" s="93">
        <f>E8+E20+E23</f>
        <v>23207147</v>
      </c>
      <c r="F7" s="93">
        <f>F8+F20+F23</f>
        <v>24361312.41</v>
      </c>
      <c r="G7" s="93">
        <f>G8+G20+G23</f>
        <v>1154165.4100000006</v>
      </c>
      <c r="H7" s="94">
        <f t="shared" ref="H7:H28" si="2">IF(E7=0,"-",F7/E7)</f>
        <v>1.0497331882286092</v>
      </c>
      <c r="I7" s="94">
        <f>I8+I20</f>
        <v>0.58761801041570616</v>
      </c>
      <c r="J7" s="95">
        <f>J8+J20</f>
        <v>0.58100662698068262</v>
      </c>
      <c r="K7" s="92">
        <f>K8+K20+K23</f>
        <v>934423</v>
      </c>
      <c r="L7" s="93">
        <f>L8+L20+L23</f>
        <v>590809.75</v>
      </c>
      <c r="M7" s="93">
        <f>M8+M20+M23</f>
        <v>782938.15999999992</v>
      </c>
      <c r="N7" s="93">
        <f>N8+N20+N23</f>
        <v>192128.40999999995</v>
      </c>
      <c r="O7" s="94">
        <f t="shared" ref="O7:O28" si="3">IF(L7=0,"-",M7/L7)</f>
        <v>1.3251950564458355</v>
      </c>
      <c r="P7" s="94">
        <f>P8+P20</f>
        <v>0.89525300640074146</v>
      </c>
      <c r="Q7" s="95">
        <f>Q8+Q20</f>
        <v>0.87227599175904269</v>
      </c>
      <c r="R7" s="96">
        <f>R8+R20+R23</f>
        <v>41690289</v>
      </c>
      <c r="S7" s="93">
        <f>S8+S20+S23</f>
        <v>23797956.75</v>
      </c>
      <c r="T7" s="93">
        <f>T8+T20+T23</f>
        <v>25144250.570000004</v>
      </c>
      <c r="U7" s="93">
        <f>U8+U20+U23</f>
        <v>1346293.8200000005</v>
      </c>
      <c r="V7" s="94">
        <f t="shared" ref="V7:V28" si="4">IF(S7=0,"-",T7/S7)</f>
        <v>1.0565718239655177</v>
      </c>
      <c r="W7" s="94">
        <f>W8+W20</f>
        <v>0.59170752967705742</v>
      </c>
      <c r="X7" s="95">
        <f>X8+X20</f>
        <v>0.58634572621946168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22758714</v>
      </c>
      <c r="F8" s="19">
        <f>F9+F10+F11+F15+F19</f>
        <v>23828118.600000001</v>
      </c>
      <c r="G8" s="19">
        <f>G9+G10+G11+G15+G19</f>
        <v>1069404.6000000006</v>
      </c>
      <c r="H8" s="20">
        <f t="shared" si="2"/>
        <v>1.0469887973459309</v>
      </c>
      <c r="I8" s="20">
        <f>D8/$D$6</f>
        <v>0.57855041588355904</v>
      </c>
      <c r="J8" s="30">
        <f t="shared" ref="J8:J28" si="5">F8/$F$6</f>
        <v>0.56829018823299371</v>
      </c>
      <c r="K8" s="70">
        <f>K9+K10+K11+K15+K19</f>
        <v>20302</v>
      </c>
      <c r="L8" s="19">
        <f>L9+L10+L11+L15+L19</f>
        <v>16790</v>
      </c>
      <c r="M8" s="19">
        <f>M9+M10+M11+M15+M19</f>
        <v>33211.96</v>
      </c>
      <c r="N8" s="19">
        <f>N9+N10+N11+N15+N19</f>
        <v>16421.96</v>
      </c>
      <c r="O8" s="20">
        <f t="shared" si="3"/>
        <v>1.9780798094103633</v>
      </c>
      <c r="P8" s="20">
        <f>K8/$K$6</f>
        <v>2.1726776845176113E-2</v>
      </c>
      <c r="Q8" s="30">
        <f>M8/$M$6</f>
        <v>4.2419646527383469E-2</v>
      </c>
      <c r="R8" s="64">
        <f>R9+R10+R11+R15+R19</f>
        <v>40147260</v>
      </c>
      <c r="S8" s="19">
        <f>S9+S10+S11+S15+S19</f>
        <v>22775504</v>
      </c>
      <c r="T8" s="19">
        <f>T9+T10+T11+T15+T19</f>
        <v>23861330.560000002</v>
      </c>
      <c r="U8" s="19">
        <f>U9+U10+U11+U15+U19</f>
        <v>1085826.5600000005</v>
      </c>
      <c r="V8" s="20">
        <f t="shared" si="4"/>
        <v>1.0476751934885833</v>
      </c>
      <c r="W8" s="20">
        <f>R8/$R$6</f>
        <v>0.57114832890794764</v>
      </c>
      <c r="X8" s="30">
        <f>T8/$T$6</f>
        <v>0.55865074327779474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10262316</v>
      </c>
      <c r="F9" s="6">
        <v>11331711.57</v>
      </c>
      <c r="G9" s="6">
        <f>F9-E9</f>
        <v>1069395.5700000003</v>
      </c>
      <c r="H9" s="11">
        <f t="shared" si="2"/>
        <v>1.1042060651806085</v>
      </c>
      <c r="I9" s="11">
        <f t="shared" ref="I9:I28" si="6">D9/$D$6</f>
        <v>0.26903588502828557</v>
      </c>
      <c r="J9" s="32">
        <f t="shared" si="5"/>
        <v>0.27025635591377711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10262316</v>
      </c>
      <c r="T9" s="6">
        <f t="shared" si="7"/>
        <v>11331711.57</v>
      </c>
      <c r="U9" s="6">
        <f>T9-S9</f>
        <v>1069395.5700000003</v>
      </c>
      <c r="V9" s="11">
        <f t="shared" si="4"/>
        <v>1.1042060651806085</v>
      </c>
      <c r="W9" s="11">
        <f>R9/$R$6</f>
        <v>0.26545947971622108</v>
      </c>
      <c r="X9" s="32">
        <f>T9/$T$6</f>
        <v>0.2653024346346462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3152258</v>
      </c>
      <c r="F10" s="6">
        <v>3152260.68</v>
      </c>
      <c r="G10" s="6">
        <f>F10-E10</f>
        <v>2.6800000001676381</v>
      </c>
      <c r="H10" s="11">
        <f t="shared" si="2"/>
        <v>1.0000008501842172</v>
      </c>
      <c r="I10" s="11">
        <f t="shared" si="6"/>
        <v>6.0160165218727163E-2</v>
      </c>
      <c r="J10" s="32">
        <f t="shared" si="5"/>
        <v>7.5180036043494616E-2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3152258</v>
      </c>
      <c r="T10" s="6">
        <f t="shared" si="7"/>
        <v>3152260.68</v>
      </c>
      <c r="U10" s="6">
        <f>T10-S10</f>
        <v>2.6800000001676381</v>
      </c>
      <c r="V10" s="11">
        <f t="shared" si="4"/>
        <v>1.0000008501842172</v>
      </c>
      <c r="W10" s="11">
        <f t="shared" ref="W10:W19" si="10">R10/$R$6</f>
        <v>5.9360431255949989E-2</v>
      </c>
      <c r="X10" s="32">
        <f t="shared" ref="X10:X19" si="11">T10/$T$6</f>
        <v>7.3801951968237869E-2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E11" si="12">SUM(D12:D14)</f>
        <v>2192657</v>
      </c>
      <c r="E11" s="6">
        <f t="shared" si="12"/>
        <v>1163641</v>
      </c>
      <c r="F11" s="6">
        <f>SUM(F12:F14)</f>
        <v>1163641.99</v>
      </c>
      <c r="G11" s="6">
        <f>SUM(G12:G14)</f>
        <v>0.99000000000523869</v>
      </c>
      <c r="H11" s="11">
        <f t="shared" si="2"/>
        <v>1.0000008507778602</v>
      </c>
      <c r="I11" s="11">
        <f t="shared" si="6"/>
        <v>3.1613725098224417E-2</v>
      </c>
      <c r="J11" s="32">
        <f t="shared" si="5"/>
        <v>2.7752351607521177E-2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1163641</v>
      </c>
      <c r="T11" s="6">
        <f t="shared" si="7"/>
        <v>1163641.99</v>
      </c>
      <c r="U11" s="6">
        <f>SUM(U12:U14)</f>
        <v>0.99000000000523869</v>
      </c>
      <c r="V11" s="11">
        <f t="shared" si="4"/>
        <v>1.0000008507778602</v>
      </c>
      <c r="W11" s="11">
        <f t="shared" si="10"/>
        <v>3.1193470772807753E-2</v>
      </c>
      <c r="X11" s="32">
        <f t="shared" si="11"/>
        <v>2.7243638446235584E-2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250599</v>
      </c>
      <c r="F12" s="14">
        <v>250599.16</v>
      </c>
      <c r="G12" s="14">
        <f t="shared" ref="G12:G14" si="14">F12-E12</f>
        <v>0.16000000000349246</v>
      </c>
      <c r="H12" s="15">
        <f t="shared" si="2"/>
        <v>1.0000006384702254</v>
      </c>
      <c r="I12" s="15">
        <f t="shared" si="6"/>
        <v>6.7419858096618036E-3</v>
      </c>
      <c r="J12" s="73">
        <f t="shared" si="5"/>
        <v>5.9766801650647352E-3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250599</v>
      </c>
      <c r="T12" s="14">
        <f t="shared" si="7"/>
        <v>250599.16</v>
      </c>
      <c r="U12" s="14">
        <f t="shared" ref="U12:U14" si="16">T12-S12</f>
        <v>0.16000000000349246</v>
      </c>
      <c r="V12" s="15">
        <f t="shared" si="4"/>
        <v>1.0000006384702254</v>
      </c>
      <c r="W12" s="11">
        <f t="shared" si="10"/>
        <v>6.6523618033289562E-3</v>
      </c>
      <c r="X12" s="32">
        <f t="shared" si="11"/>
        <v>5.8671249135400678E-3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851082</v>
      </c>
      <c r="F13" s="14">
        <v>851082.25</v>
      </c>
      <c r="G13" s="14">
        <f t="shared" si="14"/>
        <v>0.25</v>
      </c>
      <c r="H13" s="15">
        <f t="shared" si="2"/>
        <v>1.0000002937437287</v>
      </c>
      <c r="I13" s="15">
        <f t="shared" si="6"/>
        <v>2.3450744621131409E-2</v>
      </c>
      <c r="J13" s="73">
        <f t="shared" si="5"/>
        <v>2.0297938757710385E-2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7"/>
        <v>851082</v>
      </c>
      <c r="T13" s="14">
        <f t="shared" si="7"/>
        <v>851082.25</v>
      </c>
      <c r="U13" s="14">
        <f t="shared" si="16"/>
        <v>0.25</v>
      </c>
      <c r="V13" s="15">
        <f t="shared" si="4"/>
        <v>1.0000002937437287</v>
      </c>
      <c r="W13" s="11">
        <f t="shared" si="10"/>
        <v>2.3139004171986249E-2</v>
      </c>
      <c r="X13" s="32">
        <f t="shared" si="11"/>
        <v>1.9925868356648668E-2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61960</v>
      </c>
      <c r="F14" s="14">
        <v>61960.58</v>
      </c>
      <c r="G14" s="14">
        <f t="shared" si="14"/>
        <v>0.58000000000174623</v>
      </c>
      <c r="H14" s="15">
        <f t="shared" si="2"/>
        <v>1.0000093608779859</v>
      </c>
      <c r="I14" s="15">
        <f t="shared" si="6"/>
        <v>1.420994667431205E-3</v>
      </c>
      <c r="J14" s="73">
        <f t="shared" si="5"/>
        <v>1.4777326847460572E-3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61960</v>
      </c>
      <c r="T14" s="14">
        <f t="shared" si="7"/>
        <v>61960.58</v>
      </c>
      <c r="U14" s="14">
        <f t="shared" si="16"/>
        <v>0.58000000000174623</v>
      </c>
      <c r="V14" s="15">
        <f t="shared" si="4"/>
        <v>1.0000093608779859</v>
      </c>
      <c r="W14" s="11">
        <f t="shared" si="10"/>
        <v>1.4021047974925461E-3</v>
      </c>
      <c r="X14" s="32">
        <f t="shared" si="11"/>
        <v>1.4506451760468489E-3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6">
        <f>SUM(E16:E18)</f>
        <v>8180499</v>
      </c>
      <c r="F15" s="6">
        <f>SUM(F16:F18)</f>
        <v>8180504.3599999994</v>
      </c>
      <c r="G15" s="6">
        <f>SUM(G16:G18)</f>
        <v>5.3600000002188608</v>
      </c>
      <c r="H15" s="11">
        <f t="shared" si="2"/>
        <v>1.0000006552167537</v>
      </c>
      <c r="I15" s="11">
        <f t="shared" si="6"/>
        <v>0.21774064053832193</v>
      </c>
      <c r="J15" s="32">
        <f t="shared" si="5"/>
        <v>0.19510144466820073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8180499</v>
      </c>
      <c r="T15" s="6">
        <f t="shared" si="7"/>
        <v>8180504.3599999994</v>
      </c>
      <c r="U15" s="6">
        <f>SUM(U16:U18)</f>
        <v>5.3600000002188608</v>
      </c>
      <c r="V15" s="11">
        <f t="shared" si="4"/>
        <v>1.0000006552167537</v>
      </c>
      <c r="W15" s="11">
        <f t="shared" si="10"/>
        <v>0.21484612413062518</v>
      </c>
      <c r="X15" s="32">
        <f t="shared" si="11"/>
        <v>0.19152514691541322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510601</v>
      </c>
      <c r="F16" s="14">
        <v>510601.89</v>
      </c>
      <c r="G16" s="14">
        <f t="shared" ref="G16:G28" si="18">F16-E16</f>
        <v>0.89000000001396984</v>
      </c>
      <c r="H16" s="15">
        <f t="shared" si="2"/>
        <v>1.0000017430439816</v>
      </c>
      <c r="I16" s="15">
        <f t="shared" si="6"/>
        <v>1.1295074357582653E-2</v>
      </c>
      <c r="J16" s="73">
        <f t="shared" si="5"/>
        <v>1.2177631354421004E-2</v>
      </c>
      <c r="K16" s="72"/>
      <c r="L16" s="14"/>
      <c r="M16" s="14"/>
      <c r="N16" s="14">
        <f t="shared" ref="N16:N19" si="19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0">D16+K16</f>
        <v>783401</v>
      </c>
      <c r="S16" s="14">
        <f t="shared" si="7"/>
        <v>510601</v>
      </c>
      <c r="T16" s="14">
        <f t="shared" si="7"/>
        <v>510601.89</v>
      </c>
      <c r="U16" s="14">
        <f t="shared" ref="U16:U19" si="21">T16-S16</f>
        <v>0.89000000001396984</v>
      </c>
      <c r="V16" s="15">
        <f t="shared" si="4"/>
        <v>1.0000017430439816</v>
      </c>
      <c r="W16" s="11">
        <f t="shared" si="10"/>
        <v>1.1144924261700925E-2</v>
      </c>
      <c r="X16" s="32">
        <f t="shared" si="11"/>
        <v>1.1954409862026854E-2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5137215</v>
      </c>
      <c r="F17" s="14">
        <v>5137217.6500000004</v>
      </c>
      <c r="G17" s="14">
        <f t="shared" si="18"/>
        <v>2.650000000372529</v>
      </c>
      <c r="H17" s="15">
        <f t="shared" si="2"/>
        <v>1.0000005158437013</v>
      </c>
      <c r="I17" s="15">
        <f t="shared" si="6"/>
        <v>0.14096889381728114</v>
      </c>
      <c r="J17" s="73">
        <f t="shared" si="5"/>
        <v>0.12252039006186402</v>
      </c>
      <c r="K17" s="72"/>
      <c r="L17" s="14"/>
      <c r="M17" s="14"/>
      <c r="N17" s="14">
        <f t="shared" si="19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0"/>
        <v>9777286</v>
      </c>
      <c r="S17" s="14">
        <f t="shared" si="7"/>
        <v>5137215</v>
      </c>
      <c r="T17" s="14">
        <f t="shared" si="7"/>
        <v>5137217.6500000004</v>
      </c>
      <c r="U17" s="14">
        <f t="shared" si="21"/>
        <v>2.650000000372529</v>
      </c>
      <c r="V17" s="15">
        <f t="shared" si="4"/>
        <v>1.0000005158437013</v>
      </c>
      <c r="W17" s="11">
        <f t="shared" si="10"/>
        <v>0.13909493599700382</v>
      </c>
      <c r="X17" s="32">
        <f t="shared" si="11"/>
        <v>0.12027453587870272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2532683</v>
      </c>
      <c r="F18" s="14">
        <v>2532684.8199999998</v>
      </c>
      <c r="G18" s="14">
        <f t="shared" si="18"/>
        <v>1.8199999998323619</v>
      </c>
      <c r="H18" s="15">
        <f t="shared" si="2"/>
        <v>1.0000007186055262</v>
      </c>
      <c r="I18" s="15">
        <f t="shared" si="6"/>
        <v>6.5476672363458124E-2</v>
      </c>
      <c r="J18" s="73">
        <f t="shared" si="5"/>
        <v>6.0403423251915722E-2</v>
      </c>
      <c r="K18" s="72"/>
      <c r="L18" s="14"/>
      <c r="M18" s="14"/>
      <c r="N18" s="14">
        <f t="shared" si="19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0"/>
        <v>4541315</v>
      </c>
      <c r="S18" s="14">
        <f t="shared" si="7"/>
        <v>2532683</v>
      </c>
      <c r="T18" s="14">
        <f t="shared" si="7"/>
        <v>2532684.8199999998</v>
      </c>
      <c r="U18" s="14">
        <f t="shared" si="21"/>
        <v>1.8199999998323619</v>
      </c>
      <c r="V18" s="15">
        <f t="shared" si="4"/>
        <v>1.0000007186055262</v>
      </c>
      <c r="W18" s="11">
        <f t="shared" si="10"/>
        <v>6.4606263871920436E-2</v>
      </c>
      <c r="X18" s="32">
        <f t="shared" si="11"/>
        <v>5.929620117468367E-2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8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20302</v>
      </c>
      <c r="L19" s="6">
        <v>16790</v>
      </c>
      <c r="M19" s="6">
        <v>33211.96</v>
      </c>
      <c r="N19" s="6">
        <f t="shared" si="19"/>
        <v>16421.96</v>
      </c>
      <c r="O19" s="11">
        <f t="shared" si="3"/>
        <v>1.9780798094103633</v>
      </c>
      <c r="P19" s="11">
        <f t="shared" si="8"/>
        <v>2.1726776845176113E-2</v>
      </c>
      <c r="Q19" s="32">
        <f t="shared" si="9"/>
        <v>4.2419646527383469E-2</v>
      </c>
      <c r="R19" s="65">
        <f>D19+K19</f>
        <v>20302</v>
      </c>
      <c r="S19" s="6">
        <f t="shared" si="7"/>
        <v>16790</v>
      </c>
      <c r="T19" s="6">
        <f t="shared" si="7"/>
        <v>33211.96</v>
      </c>
      <c r="U19" s="6">
        <f t="shared" si="21"/>
        <v>16421.96</v>
      </c>
      <c r="V19" s="11">
        <f t="shared" si="4"/>
        <v>1.9780798094103633</v>
      </c>
      <c r="W19" s="11">
        <f t="shared" si="10"/>
        <v>2.8882303234365565E-4</v>
      </c>
      <c r="X19" s="32">
        <f t="shared" si="11"/>
        <v>7.7757131326176908E-4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448433</v>
      </c>
      <c r="F20" s="19">
        <f>SUM(F21:F22)</f>
        <v>533193.81000000006</v>
      </c>
      <c r="G20" s="19">
        <f>SUM(G21:G22)</f>
        <v>84760.810000000056</v>
      </c>
      <c r="H20" s="20">
        <f t="shared" si="2"/>
        <v>1.1890155497030772</v>
      </c>
      <c r="I20" s="20">
        <f t="shared" si="6"/>
        <v>9.0675945321471267E-3</v>
      </c>
      <c r="J20" s="30">
        <f t="shared" si="5"/>
        <v>1.2716438747688921E-2</v>
      </c>
      <c r="K20" s="70">
        <f>SUM(K21:K22)</f>
        <v>816243</v>
      </c>
      <c r="L20" s="19">
        <f>SUM(L21:L22)</f>
        <v>476141.75</v>
      </c>
      <c r="M20" s="19">
        <f>SUM(M21:M22)</f>
        <v>649726.19999999995</v>
      </c>
      <c r="N20" s="19">
        <f>SUM(N21:N22)</f>
        <v>173584.44999999995</v>
      </c>
      <c r="O20" s="20">
        <f t="shared" si="3"/>
        <v>1.3645646490777168</v>
      </c>
      <c r="P20" s="20">
        <f>K20/$K$6</f>
        <v>0.87352622955556536</v>
      </c>
      <c r="Q20" s="30">
        <f>M20/$M$6</f>
        <v>0.82985634523165919</v>
      </c>
      <c r="R20" s="64">
        <f>SUM(R21:R22)</f>
        <v>1445151</v>
      </c>
      <c r="S20" s="19">
        <f>SUM(S21:S22)</f>
        <v>924574.75</v>
      </c>
      <c r="T20" s="19">
        <f>SUM(T21:T22)</f>
        <v>1182920.01</v>
      </c>
      <c r="U20" s="19">
        <f>SUM(U21:U22)</f>
        <v>258345.26</v>
      </c>
      <c r="V20" s="20">
        <f t="shared" si="4"/>
        <v>1.2794206309441178</v>
      </c>
      <c r="W20" s="20">
        <f>R20/$R$6</f>
        <v>2.0559200769109758E-2</v>
      </c>
      <c r="X20" s="30">
        <f>T20/$T$6</f>
        <v>2.7694982941666949E-2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448433</v>
      </c>
      <c r="F21" s="6">
        <v>533193.81000000006</v>
      </c>
      <c r="G21" s="6">
        <f t="shared" si="18"/>
        <v>84760.810000000056</v>
      </c>
      <c r="H21" s="11">
        <f t="shared" si="2"/>
        <v>1.1890155497030772</v>
      </c>
      <c r="I21" s="11">
        <f t="shared" si="6"/>
        <v>9.0675945321471267E-3</v>
      </c>
      <c r="J21" s="32">
        <f t="shared" si="5"/>
        <v>1.2716438747688921E-2</v>
      </c>
      <c r="K21" s="71"/>
      <c r="L21" s="6"/>
      <c r="M21" s="6">
        <v>24917.38</v>
      </c>
      <c r="N21" s="6">
        <f t="shared" ref="N21:N23" si="22">M21-L21</f>
        <v>24917.38</v>
      </c>
      <c r="O21" s="11" t="str">
        <f t="shared" si="3"/>
        <v>-</v>
      </c>
      <c r="P21" s="11">
        <f t="shared" ref="P21:P22" si="23">K21/$K$6</f>
        <v>0</v>
      </c>
      <c r="Q21" s="32">
        <f t="shared" ref="Q21:Q22" si="24">M21/$M$6</f>
        <v>3.1825476484630667E-2</v>
      </c>
      <c r="R21" s="65">
        <f>D21+K21</f>
        <v>628908</v>
      </c>
      <c r="S21" s="6">
        <f t="shared" ref="S21:T23" si="25">E21+L21</f>
        <v>448433</v>
      </c>
      <c r="T21" s="6">
        <f t="shared" si="25"/>
        <v>558111.19000000006</v>
      </c>
      <c r="U21" s="6">
        <f t="shared" ref="U21:U23" si="26">T21-S21</f>
        <v>109678.19000000006</v>
      </c>
      <c r="V21" s="11">
        <f t="shared" si="4"/>
        <v>1.2445809964922296</v>
      </c>
      <c r="W21" s="11">
        <f t="shared" ref="W21:W22" si="27">R21/$R$6</f>
        <v>8.9470552470290506E-3</v>
      </c>
      <c r="X21" s="32">
        <f t="shared" ref="X21:X22" si="28">T21/$T$6</f>
        <v>1.3066716055131608E-2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8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476141.75</v>
      </c>
      <c r="M22" s="6">
        <v>624808.81999999995</v>
      </c>
      <c r="N22" s="6">
        <f t="shared" si="22"/>
        <v>148667.06999999995</v>
      </c>
      <c r="O22" s="11">
        <f t="shared" si="3"/>
        <v>1.3122327962208733</v>
      </c>
      <c r="P22" s="11">
        <f t="shared" si="23"/>
        <v>0.87352622955556536</v>
      </c>
      <c r="Q22" s="32">
        <f t="shared" si="24"/>
        <v>0.79803086874702855</v>
      </c>
      <c r="R22" s="65">
        <f>D22+K22</f>
        <v>816243</v>
      </c>
      <c r="S22" s="6">
        <f t="shared" si="25"/>
        <v>476141.75</v>
      </c>
      <c r="T22" s="6">
        <f t="shared" si="25"/>
        <v>624808.81999999995</v>
      </c>
      <c r="U22" s="6">
        <f t="shared" si="26"/>
        <v>148667.06999999995</v>
      </c>
      <c r="V22" s="11">
        <f t="shared" si="4"/>
        <v>1.3122327962208733</v>
      </c>
      <c r="W22" s="11">
        <f t="shared" si="27"/>
        <v>1.1612145522080708E-2</v>
      </c>
      <c r="X22" s="32">
        <f t="shared" si="28"/>
        <v>1.4628266886535341E-2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8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97878</v>
      </c>
      <c r="L23" s="19">
        <v>97878</v>
      </c>
      <c r="M23" s="19">
        <v>100000</v>
      </c>
      <c r="N23" s="19">
        <f t="shared" si="22"/>
        <v>2122</v>
      </c>
      <c r="O23" s="20">
        <f t="shared" si="3"/>
        <v>1.0216800506753305</v>
      </c>
      <c r="P23" s="20">
        <f>K23/$K$6</f>
        <v>0.10474699359925858</v>
      </c>
      <c r="Q23" s="30">
        <f>M23/$M$6</f>
        <v>0.12772400824095739</v>
      </c>
      <c r="R23" s="64">
        <f>D23+K23</f>
        <v>97878</v>
      </c>
      <c r="S23" s="19">
        <f t="shared" si="25"/>
        <v>97878</v>
      </c>
      <c r="T23" s="19">
        <f t="shared" si="25"/>
        <v>100000</v>
      </c>
      <c r="U23" s="19">
        <f t="shared" si="26"/>
        <v>2122</v>
      </c>
      <c r="V23" s="20">
        <f t="shared" si="4"/>
        <v>1.0216800506753305</v>
      </c>
      <c r="W23" s="20">
        <f>R23/$R$6</f>
        <v>1.3924451167240826E-3</v>
      </c>
      <c r="X23" s="30">
        <f>T23/$T$6</f>
        <v>2.3412388587176701E-3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SUM(D25:D28)</f>
        <v>28601889</v>
      </c>
      <c r="E24" s="18">
        <f>SUM(E25:E28)</f>
        <v>17629987</v>
      </c>
      <c r="F24" s="18">
        <f>SUM(F25:F28)</f>
        <v>17568179.059999999</v>
      </c>
      <c r="G24" s="18">
        <f>SUM(G25:G28)</f>
        <v>-61807.939999999944</v>
      </c>
      <c r="H24" s="17">
        <f t="shared" si="2"/>
        <v>0.99649415850391709</v>
      </c>
      <c r="I24" s="17">
        <f t="shared" si="6"/>
        <v>0.41238198958429378</v>
      </c>
      <c r="J24" s="28">
        <f t="shared" si="5"/>
        <v>0.41899337301931744</v>
      </c>
      <c r="K24" s="74">
        <f>SUM(K25:K28)</f>
        <v>0</v>
      </c>
      <c r="L24" s="18">
        <f>SUM(L25:L28)</f>
        <v>0</v>
      </c>
      <c r="M24" s="18">
        <f>SUM(M25:M28)</f>
        <v>0</v>
      </c>
      <c r="N24" s="18">
        <f>SUM(N25:N28)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SUM(R25:R28)</f>
        <v>28601889</v>
      </c>
      <c r="S24" s="18">
        <f>SUM(S25:S28)</f>
        <v>17629987</v>
      </c>
      <c r="T24" s="18">
        <f>SUM(T25:T28)</f>
        <v>17568179.059999999</v>
      </c>
      <c r="U24" s="18">
        <f>SUM(U25:U28)</f>
        <v>-61807.939999999944</v>
      </c>
      <c r="V24" s="17">
        <f t="shared" si="4"/>
        <v>0.99649415850391709</v>
      </c>
      <c r="W24" s="17">
        <f>R24/$R$6</f>
        <v>0.40690002520621854</v>
      </c>
      <c r="X24" s="28">
        <f>T24/$T$6</f>
        <v>0.41131303492182064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2502500</v>
      </c>
      <c r="F25" s="6">
        <v>2502500</v>
      </c>
      <c r="G25" s="6">
        <f t="shared" si="18"/>
        <v>0</v>
      </c>
      <c r="H25" s="11">
        <f t="shared" si="2"/>
        <v>1</v>
      </c>
      <c r="I25" s="4">
        <f t="shared" si="6"/>
        <v>6.1856096697478172E-2</v>
      </c>
      <c r="J25" s="35">
        <f t="shared" si="5"/>
        <v>5.9683528520504618E-2</v>
      </c>
      <c r="K25" s="71"/>
      <c r="L25" s="6"/>
      <c r="M25" s="6"/>
      <c r="N25" s="6">
        <f t="shared" ref="N25:N28" si="29">M25-L25</f>
        <v>0</v>
      </c>
      <c r="O25" s="11" t="str">
        <f t="shared" si="3"/>
        <v>-</v>
      </c>
      <c r="P25" s="11">
        <f t="shared" ref="P25:P28" si="30">K25/$K$6</f>
        <v>0</v>
      </c>
      <c r="Q25" s="32">
        <f t="shared" ref="Q25:Q28" si="31">M25/$M$6</f>
        <v>0</v>
      </c>
      <c r="R25" s="65">
        <f t="shared" ref="R25:T28" si="32">D25+K25</f>
        <v>4290200</v>
      </c>
      <c r="S25" s="6">
        <f t="shared" si="32"/>
        <v>2502500</v>
      </c>
      <c r="T25" s="6">
        <f t="shared" si="32"/>
        <v>2502500</v>
      </c>
      <c r="U25" s="6">
        <f t="shared" ref="U25:U28" si="33">T25-S25</f>
        <v>0</v>
      </c>
      <c r="V25" s="11">
        <f t="shared" si="4"/>
        <v>1</v>
      </c>
      <c r="W25" s="11">
        <f t="shared" ref="W25:W28" si="34">R25/$R$6</f>
        <v>6.1033818015996034E-2</v>
      </c>
      <c r="X25" s="32">
        <f t="shared" ref="X25:X28" si="35">T25/$T$6</f>
        <v>5.8589502439409691E-2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11183800</v>
      </c>
      <c r="F26" s="6">
        <v>11183800</v>
      </c>
      <c r="G26" s="6">
        <f t="shared" si="18"/>
        <v>0</v>
      </c>
      <c r="H26" s="11">
        <f t="shared" si="2"/>
        <v>1</v>
      </c>
      <c r="I26" s="4">
        <f t="shared" si="6"/>
        <v>0.26298429065358303</v>
      </c>
      <c r="J26" s="35">
        <f t="shared" si="5"/>
        <v>0.26672872977727052</v>
      </c>
      <c r="K26" s="71"/>
      <c r="L26" s="6"/>
      <c r="M26" s="6"/>
      <c r="N26" s="6">
        <f t="shared" si="29"/>
        <v>0</v>
      </c>
      <c r="O26" s="11" t="str">
        <f t="shared" si="3"/>
        <v>-</v>
      </c>
      <c r="P26" s="11">
        <f>K26/$K$6</f>
        <v>0</v>
      </c>
      <c r="Q26" s="32">
        <f t="shared" si="31"/>
        <v>0</v>
      </c>
      <c r="R26" s="65">
        <f t="shared" si="32"/>
        <v>18240000</v>
      </c>
      <c r="S26" s="6">
        <f t="shared" si="32"/>
        <v>11183800</v>
      </c>
      <c r="T26" s="6">
        <f t="shared" si="32"/>
        <v>11183800</v>
      </c>
      <c r="U26" s="6">
        <f t="shared" si="33"/>
        <v>0</v>
      </c>
      <c r="V26" s="11">
        <f t="shared" si="4"/>
        <v>1</v>
      </c>
      <c r="W26" s="11">
        <f t="shared" si="34"/>
        <v>0.25948833168891139</v>
      </c>
      <c r="X26" s="32">
        <f t="shared" si="35"/>
        <v>0.26183947148126679</v>
      </c>
    </row>
    <row r="27" spans="1:24" ht="147" customHeight="1" thickBot="1" x14ac:dyDescent="0.3">
      <c r="B27" s="36">
        <v>41035500</v>
      </c>
      <c r="C27" s="106" t="s">
        <v>133</v>
      </c>
      <c r="D27" s="75">
        <v>1693200</v>
      </c>
      <c r="E27" s="37">
        <v>507960</v>
      </c>
      <c r="F27" s="37">
        <v>507960</v>
      </c>
      <c r="G27" s="6">
        <f t="shared" ref="G27" si="36">F27-E27</f>
        <v>0</v>
      </c>
      <c r="H27" s="11">
        <f t="shared" ref="H27" si="37">IF(E27=0,"-",F27/E27)</f>
        <v>1</v>
      </c>
      <c r="I27" s="4">
        <f t="shared" ref="I27" si="38">D27/$D$6</f>
        <v>2.4412554875803003E-2</v>
      </c>
      <c r="J27" s="35">
        <f t="shared" ref="J27" si="39">F27/$F$6</f>
        <v>1.2114623435474736E-2</v>
      </c>
      <c r="K27" s="71"/>
      <c r="L27" s="6"/>
      <c r="M27" s="6"/>
      <c r="N27" s="6">
        <f t="shared" ref="N27" si="40">M27-L27</f>
        <v>0</v>
      </c>
      <c r="O27" s="11" t="str">
        <f t="shared" ref="O27" si="41">IF(L27=0,"-",M27/L27)</f>
        <v>-</v>
      </c>
      <c r="P27" s="11">
        <f>K27/$K$6</f>
        <v>0</v>
      </c>
      <c r="Q27" s="32">
        <f t="shared" ref="Q27" si="42">M27/$M$6</f>
        <v>0</v>
      </c>
      <c r="R27" s="65">
        <f t="shared" ref="R27" si="43">D27+K27</f>
        <v>1693200</v>
      </c>
      <c r="S27" s="6">
        <f t="shared" ref="S27" si="44">E27+L27</f>
        <v>507960</v>
      </c>
      <c r="T27" s="6">
        <f t="shared" ref="T27" si="45">F27+M27</f>
        <v>507960</v>
      </c>
      <c r="U27" s="6">
        <f t="shared" ref="U27" si="46">T27-S27</f>
        <v>0</v>
      </c>
      <c r="V27" s="11">
        <f t="shared" ref="V27" si="47">IF(S27=0,"-",T27/S27)</f>
        <v>1</v>
      </c>
      <c r="W27" s="11">
        <f t="shared" ref="W27" si="48">R27/$R$6</f>
        <v>2.4088028685069339E-2</v>
      </c>
      <c r="X27" s="32">
        <f t="shared" ref="X27" si="49">T27/$T$6</f>
        <v>1.1892556906742277E-2</v>
      </c>
    </row>
    <row r="28" spans="1:24" ht="88.5" customHeight="1" thickBot="1" x14ac:dyDescent="0.3">
      <c r="B28" s="36">
        <v>41050000</v>
      </c>
      <c r="C28" s="60" t="s">
        <v>26</v>
      </c>
      <c r="D28" s="75">
        <v>4378489</v>
      </c>
      <c r="E28" s="37">
        <v>3435727</v>
      </c>
      <c r="F28" s="37">
        <v>3373919.06</v>
      </c>
      <c r="G28" s="37">
        <f t="shared" si="18"/>
        <v>-61807.939999999944</v>
      </c>
      <c r="H28" s="38">
        <f t="shared" si="2"/>
        <v>0.9820102295671338</v>
      </c>
      <c r="I28" s="39">
        <f t="shared" si="6"/>
        <v>6.3129047357429607E-2</v>
      </c>
      <c r="J28" s="40">
        <f t="shared" si="5"/>
        <v>8.0466491286067587E-2</v>
      </c>
      <c r="K28" s="75"/>
      <c r="L28" s="37"/>
      <c r="M28" s="37"/>
      <c r="N28" s="37">
        <f t="shared" si="29"/>
        <v>0</v>
      </c>
      <c r="O28" s="38" t="str">
        <f t="shared" si="3"/>
        <v>-</v>
      </c>
      <c r="P28" s="38">
        <f t="shared" si="30"/>
        <v>0</v>
      </c>
      <c r="Q28" s="54">
        <f t="shared" si="31"/>
        <v>0</v>
      </c>
      <c r="R28" s="68">
        <f t="shared" si="32"/>
        <v>4378489</v>
      </c>
      <c r="S28" s="37">
        <f t="shared" si="32"/>
        <v>3435727</v>
      </c>
      <c r="T28" s="37">
        <f t="shared" si="32"/>
        <v>3373919.06</v>
      </c>
      <c r="U28" s="37">
        <f t="shared" si="33"/>
        <v>-61807.939999999944</v>
      </c>
      <c r="V28" s="38">
        <f t="shared" si="4"/>
        <v>0.9820102295671338</v>
      </c>
      <c r="W28" s="38">
        <f t="shared" si="34"/>
        <v>6.2289846816241771E-2</v>
      </c>
      <c r="X28" s="54">
        <f t="shared" si="35"/>
        <v>7.8991504094401949E-2</v>
      </c>
    </row>
    <row r="29" spans="1:24" s="3" customFormat="1" ht="42" customHeight="1" thickBot="1" x14ac:dyDescent="0.3">
      <c r="B29" s="88" t="s">
        <v>35</v>
      </c>
      <c r="C29" s="89" t="s">
        <v>123</v>
      </c>
      <c r="D29" s="81">
        <f>SUM(D30:D60)</f>
        <v>71140759.689999998</v>
      </c>
      <c r="E29" s="82">
        <f t="shared" ref="E29:F29" si="50">SUM(E30:E60)</f>
        <v>46189288.689999998</v>
      </c>
      <c r="F29" s="82">
        <f t="shared" si="50"/>
        <v>40591703.540000007</v>
      </c>
      <c r="G29" s="82">
        <f>SUM(G30:G60)</f>
        <v>-5597585.1500000022</v>
      </c>
      <c r="H29" s="83">
        <f>IF(E29=0,"-",F29/E29)</f>
        <v>0.87881205126218209</v>
      </c>
      <c r="I29" s="83">
        <f>SUM(I30:I60)</f>
        <v>1</v>
      </c>
      <c r="J29" s="84">
        <f>SUM(J30:J60)</f>
        <v>0.99999999999999978</v>
      </c>
      <c r="K29" s="81">
        <f>SUM(K30:K60)</f>
        <v>2124187</v>
      </c>
      <c r="L29" s="82">
        <f t="shared" ref="L29:M29" si="51">SUM(L30:L60)</f>
        <v>1764926.75</v>
      </c>
      <c r="M29" s="82">
        <f t="shared" si="51"/>
        <v>923449.16999999993</v>
      </c>
      <c r="N29" s="82">
        <f>SUM(N30:N60)</f>
        <v>-841477.58000000007</v>
      </c>
      <c r="O29" s="83">
        <f>IF(L29=0,"-",M29/L29)</f>
        <v>0.52322237735928701</v>
      </c>
      <c r="P29" s="83">
        <f>SUM(P30:P60)</f>
        <v>1</v>
      </c>
      <c r="Q29" s="84">
        <f>SUM(Q30:Q60)</f>
        <v>1</v>
      </c>
      <c r="R29" s="85">
        <f>SUM(R30:R60)</f>
        <v>73264946.689999998</v>
      </c>
      <c r="S29" s="82">
        <f t="shared" ref="S29:T29" si="52">SUM(S30:S60)</f>
        <v>47954215.439999998</v>
      </c>
      <c r="T29" s="82">
        <f t="shared" si="52"/>
        <v>41515152.710000001</v>
      </c>
      <c r="U29" s="82">
        <f>SUM(U30:U60)</f>
        <v>-6439062.7300000023</v>
      </c>
      <c r="V29" s="83">
        <f>IF(S29=0,"-",T29/S29)</f>
        <v>0.8657247820463978</v>
      </c>
      <c r="W29" s="83">
        <f>SUM(W30:W60)</f>
        <v>0.99999999999999989</v>
      </c>
      <c r="X29" s="84">
        <f>SUM(X30:X60)</f>
        <v>1</v>
      </c>
    </row>
    <row r="30" spans="1:24" s="7" customFormat="1" ht="81" x14ac:dyDescent="0.25">
      <c r="A30" s="27" t="s">
        <v>100</v>
      </c>
      <c r="B30" s="86" t="s">
        <v>44</v>
      </c>
      <c r="C30" s="87" t="s">
        <v>45</v>
      </c>
      <c r="D30" s="114">
        <v>11034580</v>
      </c>
      <c r="E30" s="117">
        <v>6235463</v>
      </c>
      <c r="F30" s="78">
        <v>5445973.1699999999</v>
      </c>
      <c r="G30" s="47">
        <f>F30-E30</f>
        <v>-789489.83000000007</v>
      </c>
      <c r="H30" s="48">
        <f>IF(E30=0,"-",F30/E30)</f>
        <v>0.87338713580691596</v>
      </c>
      <c r="I30" s="49">
        <f>D30/$D$29</f>
        <v>0.15510911112116071</v>
      </c>
      <c r="J30" s="50">
        <f>F30/$F$29</f>
        <v>0.13416468625499819</v>
      </c>
      <c r="K30" s="77"/>
      <c r="L30" s="47"/>
      <c r="M30" s="47"/>
      <c r="N30" s="47">
        <f>M30-L30</f>
        <v>0</v>
      </c>
      <c r="O30" s="48" t="str">
        <f>IF(L30=0,"-",M30/L30)</f>
        <v>-</v>
      </c>
      <c r="P30" s="49">
        <f>K30/$K$29</f>
        <v>0</v>
      </c>
      <c r="Q30" s="50">
        <f>M30/$M$29</f>
        <v>0</v>
      </c>
      <c r="R30" s="78">
        <f>D30+K30</f>
        <v>11034580</v>
      </c>
      <c r="S30" s="47">
        <f t="shared" ref="S30:T48" si="53">E30+L30</f>
        <v>6235463</v>
      </c>
      <c r="T30" s="47">
        <f t="shared" si="53"/>
        <v>5445973.1699999999</v>
      </c>
      <c r="U30" s="47">
        <f>T30-S30</f>
        <v>-789489.83000000007</v>
      </c>
      <c r="V30" s="48">
        <f>IF(S30=0,"-",T30/S30)</f>
        <v>0.87338713580691596</v>
      </c>
      <c r="W30" s="49">
        <f>R30/$R$29</f>
        <v>0.15061199794070307</v>
      </c>
      <c r="X30" s="50">
        <f>T30/$T$29</f>
        <v>0.13118037185223208</v>
      </c>
    </row>
    <row r="31" spans="1:24" s="8" customFormat="1" ht="54" x14ac:dyDescent="0.25">
      <c r="A31" s="27" t="s">
        <v>101</v>
      </c>
      <c r="B31" s="34" t="s">
        <v>47</v>
      </c>
      <c r="C31" s="61" t="s">
        <v>46</v>
      </c>
      <c r="D31" s="115">
        <v>100000</v>
      </c>
      <c r="E31" s="6">
        <v>0</v>
      </c>
      <c r="F31" s="65">
        <v>0</v>
      </c>
      <c r="G31" s="6">
        <f t="shared" ref="G31:G60" si="54">F31-E31</f>
        <v>0</v>
      </c>
      <c r="H31" s="11" t="str">
        <f t="shared" ref="H31:H60" si="55">IF(E31=0,"-",F31/E31)</f>
        <v>-</v>
      </c>
      <c r="I31" s="4">
        <f t="shared" ref="I31:I60" si="56">D31/$D$29</f>
        <v>1.405663932122117E-3</v>
      </c>
      <c r="J31" s="35">
        <f t="shared" ref="J31:J60" si="57">F31/$F$29</f>
        <v>0</v>
      </c>
      <c r="K31" s="71"/>
      <c r="L31" s="6"/>
      <c r="M31" s="6"/>
      <c r="N31" s="6">
        <f t="shared" ref="N31:N60" si="58">M31-L31</f>
        <v>0</v>
      </c>
      <c r="O31" s="11" t="str">
        <f t="shared" ref="O31:O60" si="59">IF(L31=0,"-",M31/L31)</f>
        <v>-</v>
      </c>
      <c r="P31" s="4">
        <f t="shared" ref="P31:P60" si="60">K31/$K$29</f>
        <v>0</v>
      </c>
      <c r="Q31" s="35">
        <f t="shared" ref="Q31:Q60" si="61">M31/$M$29</f>
        <v>0</v>
      </c>
      <c r="R31" s="65">
        <f t="shared" ref="R31:T60" si="62">D31+K31</f>
        <v>100000</v>
      </c>
      <c r="S31" s="6">
        <f t="shared" si="53"/>
        <v>0</v>
      </c>
      <c r="T31" s="6">
        <f t="shared" si="53"/>
        <v>0</v>
      </c>
      <c r="U31" s="6">
        <f t="shared" ref="U31:U60" si="63">T31-S31</f>
        <v>0</v>
      </c>
      <c r="V31" s="11" t="str">
        <f t="shared" ref="V31:V60" si="64">IF(S31=0,"-",T31/S31)</f>
        <v>-</v>
      </c>
      <c r="W31" s="4">
        <f t="shared" ref="W31:W60" si="65">R31/$R$29</f>
        <v>1.3649092030752696E-3</v>
      </c>
      <c r="X31" s="35">
        <f t="shared" ref="X31:X60" si="66">T31/$T$29</f>
        <v>0</v>
      </c>
    </row>
    <row r="32" spans="1:24" s="7" customFormat="1" ht="27.75" x14ac:dyDescent="0.25">
      <c r="A32" s="27" t="s">
        <v>102</v>
      </c>
      <c r="B32" s="34" t="s">
        <v>49</v>
      </c>
      <c r="C32" s="61" t="s">
        <v>48</v>
      </c>
      <c r="D32" s="115">
        <v>109289</v>
      </c>
      <c r="E32" s="6">
        <v>109289</v>
      </c>
      <c r="F32" s="65">
        <v>109289</v>
      </c>
      <c r="G32" s="6">
        <f t="shared" si="54"/>
        <v>0</v>
      </c>
      <c r="H32" s="11">
        <f t="shared" si="55"/>
        <v>1</v>
      </c>
      <c r="I32" s="4">
        <f t="shared" si="56"/>
        <v>1.5362360547769406E-3</v>
      </c>
      <c r="J32" s="35">
        <f t="shared" si="57"/>
        <v>2.6923974721165395E-3</v>
      </c>
      <c r="K32" s="115">
        <v>570000</v>
      </c>
      <c r="L32" s="6">
        <v>570000</v>
      </c>
      <c r="M32" s="65">
        <v>0</v>
      </c>
      <c r="N32" s="6">
        <f t="shared" si="58"/>
        <v>-570000</v>
      </c>
      <c r="O32" s="11">
        <f t="shared" si="59"/>
        <v>0</v>
      </c>
      <c r="P32" s="4">
        <f t="shared" si="60"/>
        <v>0.26833795706310226</v>
      </c>
      <c r="Q32" s="35">
        <f t="shared" si="61"/>
        <v>0</v>
      </c>
      <c r="R32" s="65">
        <f t="shared" si="62"/>
        <v>679289</v>
      </c>
      <c r="S32" s="6">
        <f t="shared" si="53"/>
        <v>679289</v>
      </c>
      <c r="T32" s="6">
        <f t="shared" si="53"/>
        <v>109289</v>
      </c>
      <c r="U32" s="6">
        <f t="shared" si="63"/>
        <v>-570000</v>
      </c>
      <c r="V32" s="11">
        <f t="shared" si="64"/>
        <v>0.16088733955650689</v>
      </c>
      <c r="W32" s="4">
        <f t="shared" si="65"/>
        <v>9.2716780764779665E-3</v>
      </c>
      <c r="X32" s="35">
        <f t="shared" si="66"/>
        <v>2.6325086833577974E-3</v>
      </c>
    </row>
    <row r="33" spans="1:24" s="7" customFormat="1" ht="54" x14ac:dyDescent="0.25">
      <c r="A33" s="27" t="s">
        <v>103</v>
      </c>
      <c r="B33" s="34" t="s">
        <v>51</v>
      </c>
      <c r="C33" s="61" t="s">
        <v>50</v>
      </c>
      <c r="D33" s="115">
        <v>93450</v>
      </c>
      <c r="E33" s="6">
        <v>54148</v>
      </c>
      <c r="F33" s="65">
        <v>23528.55</v>
      </c>
      <c r="G33" s="6">
        <f t="shared" si="54"/>
        <v>-30619.45</v>
      </c>
      <c r="H33" s="11">
        <f t="shared" si="55"/>
        <v>0.43452297407106449</v>
      </c>
      <c r="I33" s="4">
        <f t="shared" si="56"/>
        <v>1.3135929445681183E-3</v>
      </c>
      <c r="J33" s="35">
        <f t="shared" si="57"/>
        <v>5.7963938312700816E-4</v>
      </c>
      <c r="K33" s="115"/>
      <c r="L33" s="6"/>
      <c r="M33" s="65"/>
      <c r="N33" s="6">
        <f t="shared" si="58"/>
        <v>0</v>
      </c>
      <c r="O33" s="11" t="str">
        <f t="shared" si="59"/>
        <v>-</v>
      </c>
      <c r="P33" s="4">
        <f t="shared" si="60"/>
        <v>0</v>
      </c>
      <c r="Q33" s="35">
        <f t="shared" si="61"/>
        <v>0</v>
      </c>
      <c r="R33" s="65">
        <f t="shared" si="62"/>
        <v>93450</v>
      </c>
      <c r="S33" s="6">
        <f t="shared" si="53"/>
        <v>54148</v>
      </c>
      <c r="T33" s="6">
        <f t="shared" si="53"/>
        <v>23528.55</v>
      </c>
      <c r="U33" s="6">
        <f t="shared" si="63"/>
        <v>-30619.45</v>
      </c>
      <c r="V33" s="11">
        <f t="shared" si="64"/>
        <v>0.43452297407106449</v>
      </c>
      <c r="W33" s="4">
        <f t="shared" si="65"/>
        <v>1.2755076502738393E-3</v>
      </c>
      <c r="X33" s="35">
        <f t="shared" si="66"/>
        <v>5.6674607857897961E-4</v>
      </c>
    </row>
    <row r="34" spans="1:24" s="105" customFormat="1" ht="27.75" x14ac:dyDescent="0.25">
      <c r="A34" s="99">
        <v>7130</v>
      </c>
      <c r="B34" s="100" t="s">
        <v>126</v>
      </c>
      <c r="C34" s="101" t="s">
        <v>127</v>
      </c>
      <c r="D34" s="102">
        <v>81000</v>
      </c>
      <c r="E34" s="103">
        <v>81000</v>
      </c>
      <c r="F34" s="113">
        <v>81000</v>
      </c>
      <c r="G34" s="103">
        <f t="shared" si="54"/>
        <v>0</v>
      </c>
      <c r="H34" s="11">
        <f t="shared" si="55"/>
        <v>1</v>
      </c>
      <c r="I34" s="4">
        <f>D34/$D$29</f>
        <v>1.1385877850189148E-3</v>
      </c>
      <c r="J34" s="35">
        <f t="shared" si="57"/>
        <v>1.9954816609305576E-3</v>
      </c>
      <c r="K34" s="102"/>
      <c r="L34" s="103"/>
      <c r="M34" s="113"/>
      <c r="N34" s="103">
        <f t="shared" si="58"/>
        <v>0</v>
      </c>
      <c r="O34" s="11" t="str">
        <f t="shared" si="59"/>
        <v>-</v>
      </c>
      <c r="P34" s="4">
        <f t="shared" si="60"/>
        <v>0</v>
      </c>
      <c r="Q34" s="35">
        <f t="shared" si="61"/>
        <v>0</v>
      </c>
      <c r="R34" s="104">
        <f t="shared" si="62"/>
        <v>81000</v>
      </c>
      <c r="S34" s="103">
        <f t="shared" si="53"/>
        <v>81000</v>
      </c>
      <c r="T34" s="103">
        <f t="shared" si="53"/>
        <v>81000</v>
      </c>
      <c r="U34" s="103">
        <f t="shared" si="63"/>
        <v>0</v>
      </c>
      <c r="V34" s="11">
        <f t="shared" si="64"/>
        <v>1</v>
      </c>
      <c r="W34" s="4">
        <f t="shared" si="65"/>
        <v>1.1055764544909683E-3</v>
      </c>
      <c r="X34" s="35">
        <f t="shared" si="66"/>
        <v>1.9510948343564457E-3</v>
      </c>
    </row>
    <row r="35" spans="1:24" s="105" customFormat="1" ht="40.5" x14ac:dyDescent="0.25">
      <c r="A35" s="99" t="s">
        <v>128</v>
      </c>
      <c r="B35" s="100" t="s">
        <v>129</v>
      </c>
      <c r="C35" s="101" t="s">
        <v>130</v>
      </c>
      <c r="D35" s="102"/>
      <c r="E35" s="103"/>
      <c r="F35" s="113"/>
      <c r="G35" s="103">
        <f t="shared" si="54"/>
        <v>0</v>
      </c>
      <c r="H35" s="11" t="str">
        <f t="shared" si="55"/>
        <v>-</v>
      </c>
      <c r="I35" s="4">
        <f>D35/$D$29</f>
        <v>0</v>
      </c>
      <c r="J35" s="35">
        <f t="shared" si="57"/>
        <v>0</v>
      </c>
      <c r="K35" s="102">
        <v>54000</v>
      </c>
      <c r="L35" s="103">
        <v>54000</v>
      </c>
      <c r="M35" s="113">
        <v>39000</v>
      </c>
      <c r="N35" s="103">
        <f>M35-L35</f>
        <v>-15000</v>
      </c>
      <c r="O35" s="11">
        <f t="shared" si="59"/>
        <v>0.72222222222222221</v>
      </c>
      <c r="P35" s="4">
        <f>K35/$K$29</f>
        <v>2.5421490669136005E-2</v>
      </c>
      <c r="Q35" s="35">
        <f t="shared" si="61"/>
        <v>4.2232968816247898E-2</v>
      </c>
      <c r="R35" s="104">
        <f t="shared" si="62"/>
        <v>54000</v>
      </c>
      <c r="S35" s="103">
        <f t="shared" si="53"/>
        <v>54000</v>
      </c>
      <c r="T35" s="103">
        <f t="shared" si="53"/>
        <v>39000</v>
      </c>
      <c r="U35" s="103">
        <f t="shared" si="63"/>
        <v>-15000</v>
      </c>
      <c r="V35" s="11">
        <f t="shared" si="64"/>
        <v>0.72222222222222221</v>
      </c>
      <c r="W35" s="4">
        <f t="shared" si="65"/>
        <v>7.3705096966064556E-4</v>
      </c>
      <c r="X35" s="35">
        <f t="shared" si="66"/>
        <v>9.3941603135680723E-4</v>
      </c>
    </row>
    <row r="36" spans="1:24" s="7" customFormat="1" ht="27.75" x14ac:dyDescent="0.25">
      <c r="A36" s="27" t="s">
        <v>104</v>
      </c>
      <c r="B36" s="34" t="s">
        <v>92</v>
      </c>
      <c r="C36" s="61" t="s">
        <v>93</v>
      </c>
      <c r="D36" s="115">
        <v>200000</v>
      </c>
      <c r="E36" s="6">
        <v>200000</v>
      </c>
      <c r="F36" s="65">
        <v>196102.8</v>
      </c>
      <c r="G36" s="6">
        <f t="shared" si="54"/>
        <v>-3897.2000000000116</v>
      </c>
      <c r="H36" s="11">
        <f t="shared" si="55"/>
        <v>0.980514</v>
      </c>
      <c r="I36" s="4">
        <f t="shared" si="56"/>
        <v>2.8113278642442341E-3</v>
      </c>
      <c r="J36" s="35">
        <f t="shared" si="57"/>
        <v>4.831105445149789E-3</v>
      </c>
      <c r="K36" s="115">
        <v>29885</v>
      </c>
      <c r="L36" s="6">
        <v>29885</v>
      </c>
      <c r="M36" s="65">
        <v>29885</v>
      </c>
      <c r="N36" s="6">
        <f t="shared" si="58"/>
        <v>0</v>
      </c>
      <c r="O36" s="11">
        <f t="shared" si="59"/>
        <v>1</v>
      </c>
      <c r="P36" s="4">
        <f t="shared" si="60"/>
        <v>1.4068912011983879E-2</v>
      </c>
      <c r="Q36" s="35">
        <f t="shared" si="61"/>
        <v>3.2362365976245346E-2</v>
      </c>
      <c r="R36" s="65">
        <f t="shared" si="62"/>
        <v>229885</v>
      </c>
      <c r="S36" s="6">
        <f t="shared" si="53"/>
        <v>229885</v>
      </c>
      <c r="T36" s="6">
        <f t="shared" si="53"/>
        <v>225987.8</v>
      </c>
      <c r="U36" s="6">
        <f t="shared" si="63"/>
        <v>-3897.2000000000116</v>
      </c>
      <c r="V36" s="11">
        <f t="shared" si="64"/>
        <v>0.9830471757617939</v>
      </c>
      <c r="W36" s="4">
        <f t="shared" si="65"/>
        <v>3.1377215214895833E-3</v>
      </c>
      <c r="X36" s="35">
        <f t="shared" si="66"/>
        <v>5.4435015951552783E-3</v>
      </c>
    </row>
    <row r="37" spans="1:24" s="7" customFormat="1" ht="54" x14ac:dyDescent="0.4">
      <c r="A37" s="27">
        <v>7540</v>
      </c>
      <c r="B37" s="107" t="s">
        <v>134</v>
      </c>
      <c r="C37" s="108" t="s">
        <v>135</v>
      </c>
      <c r="D37" s="115">
        <v>1693200</v>
      </c>
      <c r="E37" s="6">
        <v>507960</v>
      </c>
      <c r="F37" s="65">
        <v>0</v>
      </c>
      <c r="G37" s="6">
        <f t="shared" ref="G37" si="67">F37-E37</f>
        <v>-507960</v>
      </c>
      <c r="H37" s="11">
        <f t="shared" ref="H37" si="68">IF(E37=0,"-",F37/E37)</f>
        <v>0</v>
      </c>
      <c r="I37" s="4">
        <f t="shared" ref="I37" si="69">D37/$D$29</f>
        <v>2.3800701698691685E-2</v>
      </c>
      <c r="J37" s="35">
        <f t="shared" ref="J37" si="70">F37/$F$29</f>
        <v>0</v>
      </c>
      <c r="K37" s="115"/>
      <c r="L37" s="6"/>
      <c r="M37" s="65"/>
      <c r="N37" s="6">
        <f t="shared" ref="N37" si="71">M37-L37</f>
        <v>0</v>
      </c>
      <c r="O37" s="11" t="str">
        <f t="shared" ref="O37" si="72">IF(L37=0,"-",M37/L37)</f>
        <v>-</v>
      </c>
      <c r="P37" s="4">
        <f t="shared" ref="P37" si="73">K37/$K$29</f>
        <v>0</v>
      </c>
      <c r="Q37" s="35">
        <f t="shared" ref="Q37" si="74">M37/$M$29</f>
        <v>0</v>
      </c>
      <c r="R37" s="65">
        <f t="shared" ref="R37" si="75">D37+K37</f>
        <v>1693200</v>
      </c>
      <c r="S37" s="6">
        <f t="shared" ref="S37" si="76">E37+L37</f>
        <v>507960</v>
      </c>
      <c r="T37" s="6">
        <f t="shared" ref="T37" si="77">F37+M37</f>
        <v>0</v>
      </c>
      <c r="U37" s="6">
        <f t="shared" ref="U37" si="78">T37-S37</f>
        <v>-507960</v>
      </c>
      <c r="V37" s="11">
        <f t="shared" ref="V37" si="79">IF(S37=0,"-",T37/S37)</f>
        <v>0</v>
      </c>
      <c r="W37" s="4">
        <f t="shared" ref="W37" si="80">R37/$R$29</f>
        <v>2.3110642626470463E-2</v>
      </c>
      <c r="X37" s="35">
        <f t="shared" ref="X37" si="81">T37/$T$29</f>
        <v>0</v>
      </c>
    </row>
    <row r="38" spans="1:24" s="7" customFormat="1" ht="27.75" x14ac:dyDescent="0.25">
      <c r="A38" s="27" t="s">
        <v>105</v>
      </c>
      <c r="B38" s="34" t="s">
        <v>94</v>
      </c>
      <c r="C38" s="61" t="s">
        <v>95</v>
      </c>
      <c r="D38" s="115"/>
      <c r="E38" s="6"/>
      <c r="F38" s="65"/>
      <c r="G38" s="6">
        <f t="shared" si="54"/>
        <v>0</v>
      </c>
      <c r="H38" s="11" t="str">
        <f t="shared" si="55"/>
        <v>-</v>
      </c>
      <c r="I38" s="4">
        <f t="shared" si="56"/>
        <v>0</v>
      </c>
      <c r="J38" s="35">
        <f t="shared" si="57"/>
        <v>0</v>
      </c>
      <c r="K38" s="115">
        <v>488978</v>
      </c>
      <c r="L38" s="6">
        <v>488978</v>
      </c>
      <c r="M38" s="65">
        <v>280742.76</v>
      </c>
      <c r="N38" s="6">
        <f t="shared" si="58"/>
        <v>-208235.24</v>
      </c>
      <c r="O38" s="11">
        <f t="shared" si="59"/>
        <v>0.57414190413474642</v>
      </c>
      <c r="P38" s="4">
        <f t="shared" si="60"/>
        <v>0.23019536415579231</v>
      </c>
      <c r="Q38" s="35">
        <f t="shared" si="61"/>
        <v>0.30401539047352227</v>
      </c>
      <c r="R38" s="65">
        <f t="shared" si="62"/>
        <v>488978</v>
      </c>
      <c r="S38" s="6">
        <f t="shared" si="53"/>
        <v>488978</v>
      </c>
      <c r="T38" s="6">
        <f t="shared" si="53"/>
        <v>280742.76</v>
      </c>
      <c r="U38" s="6">
        <f t="shared" si="63"/>
        <v>-208235.24</v>
      </c>
      <c r="V38" s="11">
        <f t="shared" si="64"/>
        <v>0.57414190413474642</v>
      </c>
      <c r="W38" s="4">
        <f t="shared" si="65"/>
        <v>6.674105723013391E-3</v>
      </c>
      <c r="X38" s="35">
        <f t="shared" si="66"/>
        <v>6.7624166520860668E-3</v>
      </c>
    </row>
    <row r="39" spans="1:24" s="7" customFormat="1" ht="54" x14ac:dyDescent="0.25">
      <c r="A39" s="27" t="s">
        <v>106</v>
      </c>
      <c r="B39" s="34" t="s">
        <v>96</v>
      </c>
      <c r="C39" s="61" t="s">
        <v>97</v>
      </c>
      <c r="D39" s="115"/>
      <c r="E39" s="6"/>
      <c r="F39" s="65"/>
      <c r="G39" s="6">
        <f t="shared" si="54"/>
        <v>0</v>
      </c>
      <c r="H39" s="11" t="str">
        <f t="shared" si="55"/>
        <v>-</v>
      </c>
      <c r="I39" s="4">
        <f t="shared" si="56"/>
        <v>0</v>
      </c>
      <c r="J39" s="35">
        <f t="shared" si="57"/>
        <v>0</v>
      </c>
      <c r="K39" s="115">
        <v>2000</v>
      </c>
      <c r="L39" s="6">
        <v>1437</v>
      </c>
      <c r="M39" s="65">
        <v>0</v>
      </c>
      <c r="N39" s="6">
        <f t="shared" si="58"/>
        <v>-1437</v>
      </c>
      <c r="O39" s="11">
        <f t="shared" si="59"/>
        <v>0</v>
      </c>
      <c r="P39" s="4">
        <f t="shared" si="60"/>
        <v>9.4153669144948163E-4</v>
      </c>
      <c r="Q39" s="35">
        <f t="shared" si="61"/>
        <v>0</v>
      </c>
      <c r="R39" s="65">
        <f t="shared" si="62"/>
        <v>2000</v>
      </c>
      <c r="S39" s="6">
        <f t="shared" si="53"/>
        <v>1437</v>
      </c>
      <c r="T39" s="6">
        <f t="shared" si="53"/>
        <v>0</v>
      </c>
      <c r="U39" s="6">
        <f t="shared" si="63"/>
        <v>-1437</v>
      </c>
      <c r="V39" s="11">
        <f t="shared" si="64"/>
        <v>0</v>
      </c>
      <c r="W39" s="4">
        <f t="shared" si="65"/>
        <v>2.7298184061505388E-5</v>
      </c>
      <c r="X39" s="35">
        <f t="shared" si="66"/>
        <v>0</v>
      </c>
    </row>
    <row r="40" spans="1:24" s="7" customFormat="1" ht="81" x14ac:dyDescent="0.25">
      <c r="A40" s="27" t="s">
        <v>107</v>
      </c>
      <c r="B40" s="34" t="s">
        <v>98</v>
      </c>
      <c r="C40" s="61" t="s">
        <v>99</v>
      </c>
      <c r="D40" s="115"/>
      <c r="E40" s="6"/>
      <c r="F40" s="65"/>
      <c r="G40" s="6">
        <f t="shared" si="54"/>
        <v>0</v>
      </c>
      <c r="H40" s="11" t="str">
        <f t="shared" si="55"/>
        <v>-</v>
      </c>
      <c r="I40" s="4">
        <f t="shared" si="56"/>
        <v>0</v>
      </c>
      <c r="J40" s="35">
        <f t="shared" si="57"/>
        <v>0</v>
      </c>
      <c r="K40" s="115">
        <v>58405</v>
      </c>
      <c r="L40" s="6">
        <v>55456</v>
      </c>
      <c r="M40" s="65">
        <v>33654.379999999997</v>
      </c>
      <c r="N40" s="6">
        <f t="shared" si="58"/>
        <v>-21801.620000000003</v>
      </c>
      <c r="O40" s="11">
        <f t="shared" si="59"/>
        <v>0.60686634448932486</v>
      </c>
      <c r="P40" s="4">
        <f t="shared" si="60"/>
        <v>2.7495225232053486E-2</v>
      </c>
      <c r="Q40" s="35">
        <f t="shared" si="61"/>
        <v>3.6444214899234786E-2</v>
      </c>
      <c r="R40" s="65">
        <f t="shared" si="62"/>
        <v>58405</v>
      </c>
      <c r="S40" s="6">
        <f t="shared" si="53"/>
        <v>55456</v>
      </c>
      <c r="T40" s="6">
        <f t="shared" si="53"/>
        <v>33654.379999999997</v>
      </c>
      <c r="U40" s="6">
        <f t="shared" si="63"/>
        <v>-21801.620000000003</v>
      </c>
      <c r="V40" s="11">
        <f t="shared" si="64"/>
        <v>0.60686634448932486</v>
      </c>
      <c r="W40" s="4">
        <f t="shared" si="65"/>
        <v>7.9717522005611115E-4</v>
      </c>
      <c r="X40" s="35">
        <f t="shared" si="66"/>
        <v>8.1065292557368977E-4</v>
      </c>
    </row>
    <row r="41" spans="1:24" s="7" customFormat="1" ht="40.5" x14ac:dyDescent="0.25">
      <c r="A41" s="27" t="s">
        <v>136</v>
      </c>
      <c r="B41" s="34" t="s">
        <v>52</v>
      </c>
      <c r="C41" s="61" t="s">
        <v>53</v>
      </c>
      <c r="D41" s="115">
        <v>1025350</v>
      </c>
      <c r="E41" s="6">
        <v>663102</v>
      </c>
      <c r="F41" s="65">
        <v>464152.44</v>
      </c>
      <c r="G41" s="6">
        <f t="shared" si="54"/>
        <v>-198949.56</v>
      </c>
      <c r="H41" s="11">
        <f t="shared" si="55"/>
        <v>0.69997140711383765</v>
      </c>
      <c r="I41" s="4">
        <f t="shared" si="56"/>
        <v>1.4412975128014127E-2</v>
      </c>
      <c r="J41" s="35">
        <f t="shared" si="57"/>
        <v>1.14346627394589E-2</v>
      </c>
      <c r="K41" s="115">
        <v>40000</v>
      </c>
      <c r="L41" s="6">
        <v>40000</v>
      </c>
      <c r="M41" s="65">
        <v>0</v>
      </c>
      <c r="N41" s="6">
        <f t="shared" si="58"/>
        <v>-40000</v>
      </c>
      <c r="O41" s="11">
        <f t="shared" si="59"/>
        <v>0</v>
      </c>
      <c r="P41" s="4">
        <f t="shared" si="60"/>
        <v>1.8830733828989633E-2</v>
      </c>
      <c r="Q41" s="35">
        <f t="shared" si="61"/>
        <v>0</v>
      </c>
      <c r="R41" s="65">
        <f t="shared" si="62"/>
        <v>1065350</v>
      </c>
      <c r="S41" s="6">
        <f t="shared" si="53"/>
        <v>703102</v>
      </c>
      <c r="T41" s="6">
        <f t="shared" si="53"/>
        <v>464152.44</v>
      </c>
      <c r="U41" s="6">
        <f t="shared" si="63"/>
        <v>-238949.56</v>
      </c>
      <c r="V41" s="11">
        <f t="shared" si="64"/>
        <v>0.66014950889060198</v>
      </c>
      <c r="W41" s="4">
        <f t="shared" si="65"/>
        <v>1.4541060194962383E-2</v>
      </c>
      <c r="X41" s="35">
        <f t="shared" si="66"/>
        <v>1.1180313926394323E-2</v>
      </c>
    </row>
    <row r="42" spans="1:24" s="7" customFormat="1" ht="54" x14ac:dyDescent="0.25">
      <c r="A42" s="27" t="s">
        <v>108</v>
      </c>
      <c r="B42" s="34" t="s">
        <v>54</v>
      </c>
      <c r="C42" s="61" t="s">
        <v>55</v>
      </c>
      <c r="D42" s="115">
        <v>1301060</v>
      </c>
      <c r="E42" s="6">
        <v>985408</v>
      </c>
      <c r="F42" s="65">
        <v>818638.9</v>
      </c>
      <c r="G42" s="6">
        <f t="shared" si="54"/>
        <v>-166769.09999999998</v>
      </c>
      <c r="H42" s="11">
        <f t="shared" si="55"/>
        <v>0.83076136990972271</v>
      </c>
      <c r="I42" s="4">
        <f t="shared" si="56"/>
        <v>1.8288531155268017E-2</v>
      </c>
      <c r="J42" s="35">
        <f t="shared" si="57"/>
        <v>2.0167640887337832E-2</v>
      </c>
      <c r="K42" s="115"/>
      <c r="L42" s="6"/>
      <c r="M42" s="65"/>
      <c r="N42" s="6">
        <f t="shared" si="58"/>
        <v>0</v>
      </c>
      <c r="O42" s="11" t="str">
        <f t="shared" si="59"/>
        <v>-</v>
      </c>
      <c r="P42" s="4">
        <f t="shared" si="60"/>
        <v>0</v>
      </c>
      <c r="Q42" s="35">
        <f t="shared" si="61"/>
        <v>0</v>
      </c>
      <c r="R42" s="65">
        <f t="shared" si="62"/>
        <v>1301060</v>
      </c>
      <c r="S42" s="6">
        <f t="shared" si="53"/>
        <v>985408</v>
      </c>
      <c r="T42" s="6">
        <f t="shared" si="53"/>
        <v>818638.9</v>
      </c>
      <c r="U42" s="6">
        <f t="shared" si="63"/>
        <v>-166769.09999999998</v>
      </c>
      <c r="V42" s="11">
        <f t="shared" si="64"/>
        <v>0.83076136990972271</v>
      </c>
      <c r="W42" s="4">
        <f t="shared" si="65"/>
        <v>1.7758287677531102E-2</v>
      </c>
      <c r="X42" s="35">
        <f t="shared" si="66"/>
        <v>1.9719038629546208E-2</v>
      </c>
    </row>
    <row r="43" spans="1:24" s="7" customFormat="1" ht="27.75" x14ac:dyDescent="0.25">
      <c r="A43" s="27" t="s">
        <v>109</v>
      </c>
      <c r="B43" s="34" t="s">
        <v>57</v>
      </c>
      <c r="C43" s="61" t="s">
        <v>56</v>
      </c>
      <c r="D43" s="115">
        <v>1023646</v>
      </c>
      <c r="E43" s="6">
        <v>749156</v>
      </c>
      <c r="F43" s="65">
        <v>546692.77</v>
      </c>
      <c r="G43" s="6">
        <f t="shared" si="54"/>
        <v>-202463.22999999998</v>
      </c>
      <c r="H43" s="11">
        <f t="shared" si="55"/>
        <v>0.72974489959367606</v>
      </c>
      <c r="I43" s="4">
        <f t="shared" si="56"/>
        <v>1.4389022614610766E-2</v>
      </c>
      <c r="J43" s="35">
        <f t="shared" si="57"/>
        <v>1.3468091317263299E-2</v>
      </c>
      <c r="K43" s="115"/>
      <c r="L43" s="6"/>
      <c r="M43" s="65"/>
      <c r="N43" s="6">
        <f t="shared" si="58"/>
        <v>0</v>
      </c>
      <c r="O43" s="11" t="str">
        <f t="shared" si="59"/>
        <v>-</v>
      </c>
      <c r="P43" s="4">
        <f t="shared" si="60"/>
        <v>0</v>
      </c>
      <c r="Q43" s="35">
        <f t="shared" si="61"/>
        <v>0</v>
      </c>
      <c r="R43" s="65">
        <f t="shared" si="62"/>
        <v>1023646</v>
      </c>
      <c r="S43" s="6">
        <f t="shared" si="53"/>
        <v>749156</v>
      </c>
      <c r="T43" s="6">
        <f t="shared" si="53"/>
        <v>546692.77</v>
      </c>
      <c r="U43" s="6">
        <f t="shared" si="63"/>
        <v>-202463.22999999998</v>
      </c>
      <c r="V43" s="11">
        <f t="shared" si="64"/>
        <v>0.72974489959367606</v>
      </c>
      <c r="W43" s="4">
        <f t="shared" si="65"/>
        <v>1.3971838460911873E-2</v>
      </c>
      <c r="X43" s="35">
        <f t="shared" si="66"/>
        <v>1.3168511599098969E-2</v>
      </c>
    </row>
    <row r="44" spans="1:24" s="7" customFormat="1" ht="27.75" x14ac:dyDescent="0.25">
      <c r="A44" s="27" t="s">
        <v>110</v>
      </c>
      <c r="B44" s="34" t="s">
        <v>58</v>
      </c>
      <c r="C44" s="61" t="s">
        <v>59</v>
      </c>
      <c r="D44" s="115">
        <v>2034705</v>
      </c>
      <c r="E44" s="6">
        <v>1487070</v>
      </c>
      <c r="F44" s="65">
        <v>1114966</v>
      </c>
      <c r="G44" s="6">
        <f t="shared" si="54"/>
        <v>-372104</v>
      </c>
      <c r="H44" s="11">
        <f t="shared" si="55"/>
        <v>0.74977371609944388</v>
      </c>
      <c r="I44" s="4">
        <f t="shared" si="56"/>
        <v>2.8601114310085322E-2</v>
      </c>
      <c r="J44" s="35">
        <f t="shared" si="57"/>
        <v>2.7467829698285182E-2</v>
      </c>
      <c r="K44" s="115"/>
      <c r="L44" s="6"/>
      <c r="M44" s="65"/>
      <c r="N44" s="6">
        <f t="shared" si="58"/>
        <v>0</v>
      </c>
      <c r="O44" s="11" t="str">
        <f t="shared" si="59"/>
        <v>-</v>
      </c>
      <c r="P44" s="4">
        <f t="shared" si="60"/>
        <v>0</v>
      </c>
      <c r="Q44" s="35">
        <f t="shared" si="61"/>
        <v>0</v>
      </c>
      <c r="R44" s="65">
        <f t="shared" si="62"/>
        <v>2034705</v>
      </c>
      <c r="S44" s="6">
        <f t="shared" si="53"/>
        <v>1487070</v>
      </c>
      <c r="T44" s="6">
        <f t="shared" si="53"/>
        <v>1114966</v>
      </c>
      <c r="U44" s="6">
        <f t="shared" si="63"/>
        <v>-372104</v>
      </c>
      <c r="V44" s="11">
        <f t="shared" si="64"/>
        <v>0.74977371609944388</v>
      </c>
      <c r="W44" s="4">
        <f t="shared" si="65"/>
        <v>2.7771875800432663E-2</v>
      </c>
      <c r="X44" s="35">
        <f t="shared" si="66"/>
        <v>2.6856844482507022E-2</v>
      </c>
    </row>
    <row r="45" spans="1:24" s="7" customFormat="1" ht="54" x14ac:dyDescent="0.25">
      <c r="A45" s="27" t="s">
        <v>111</v>
      </c>
      <c r="B45" s="34" t="s">
        <v>60</v>
      </c>
      <c r="C45" s="61" t="s">
        <v>61</v>
      </c>
      <c r="D45" s="115">
        <v>233300</v>
      </c>
      <c r="E45" s="6">
        <v>195160</v>
      </c>
      <c r="F45" s="65">
        <v>162217.89000000001</v>
      </c>
      <c r="G45" s="6">
        <f t="shared" si="54"/>
        <v>-32942.109999999986</v>
      </c>
      <c r="H45" s="11">
        <f t="shared" si="55"/>
        <v>0.83120460135273633</v>
      </c>
      <c r="I45" s="4">
        <f t="shared" si="56"/>
        <v>3.279413953640899E-3</v>
      </c>
      <c r="J45" s="35">
        <f t="shared" si="57"/>
        <v>3.9963311675290181E-3</v>
      </c>
      <c r="K45" s="115"/>
      <c r="L45" s="6"/>
      <c r="M45" s="65"/>
      <c r="N45" s="6">
        <f t="shared" si="58"/>
        <v>0</v>
      </c>
      <c r="O45" s="11" t="str">
        <f t="shared" si="59"/>
        <v>-</v>
      </c>
      <c r="P45" s="4">
        <f t="shared" si="60"/>
        <v>0</v>
      </c>
      <c r="Q45" s="35">
        <f t="shared" si="61"/>
        <v>0</v>
      </c>
      <c r="R45" s="65">
        <f t="shared" si="62"/>
        <v>233300</v>
      </c>
      <c r="S45" s="6">
        <f t="shared" si="53"/>
        <v>195160</v>
      </c>
      <c r="T45" s="6">
        <f t="shared" si="53"/>
        <v>162217.89000000001</v>
      </c>
      <c r="U45" s="6">
        <f t="shared" si="63"/>
        <v>-32942.109999999986</v>
      </c>
      <c r="V45" s="11">
        <f t="shared" si="64"/>
        <v>0.83120460135273633</v>
      </c>
      <c r="W45" s="4">
        <f t="shared" si="65"/>
        <v>3.1843331707746038E-3</v>
      </c>
      <c r="X45" s="35">
        <f t="shared" si="66"/>
        <v>3.9074381138173107E-3</v>
      </c>
    </row>
    <row r="46" spans="1:24" s="7" customFormat="1" ht="40.5" x14ac:dyDescent="0.25">
      <c r="A46" s="27" t="s">
        <v>112</v>
      </c>
      <c r="B46" s="34" t="s">
        <v>62</v>
      </c>
      <c r="C46" s="61" t="s">
        <v>63</v>
      </c>
      <c r="D46" s="115">
        <v>792944</v>
      </c>
      <c r="E46" s="6">
        <v>551019</v>
      </c>
      <c r="F46" s="65">
        <v>477738.72999999992</v>
      </c>
      <c r="G46" s="6">
        <f t="shared" si="54"/>
        <v>-73280.270000000077</v>
      </c>
      <c r="H46" s="11">
        <f t="shared" si="55"/>
        <v>0.86700954050586265</v>
      </c>
      <c r="I46" s="4">
        <f t="shared" si="56"/>
        <v>1.1146127809926401E-2</v>
      </c>
      <c r="J46" s="35">
        <f t="shared" si="57"/>
        <v>1.176936882013895E-2</v>
      </c>
      <c r="K46" s="115"/>
      <c r="L46" s="6"/>
      <c r="M46" s="65"/>
      <c r="N46" s="6">
        <f t="shared" si="58"/>
        <v>0</v>
      </c>
      <c r="O46" s="11" t="str">
        <f t="shared" si="59"/>
        <v>-</v>
      </c>
      <c r="P46" s="4">
        <f t="shared" si="60"/>
        <v>0</v>
      </c>
      <c r="Q46" s="35">
        <f t="shared" si="61"/>
        <v>0</v>
      </c>
      <c r="R46" s="65">
        <f t="shared" si="62"/>
        <v>792944</v>
      </c>
      <c r="S46" s="6">
        <f t="shared" si="53"/>
        <v>551019</v>
      </c>
      <c r="T46" s="6">
        <f t="shared" si="53"/>
        <v>477738.72999999992</v>
      </c>
      <c r="U46" s="6">
        <f t="shared" si="63"/>
        <v>-73280.270000000077</v>
      </c>
      <c r="V46" s="11">
        <f t="shared" si="64"/>
        <v>0.86700954050586265</v>
      </c>
      <c r="W46" s="4">
        <f t="shared" si="65"/>
        <v>1.0822965631233165E-2</v>
      </c>
      <c r="X46" s="35">
        <f t="shared" si="66"/>
        <v>1.1507574916975415E-2</v>
      </c>
    </row>
    <row r="47" spans="1:24" s="7" customFormat="1" ht="40.5" x14ac:dyDescent="0.25">
      <c r="A47" s="27" t="s">
        <v>119</v>
      </c>
      <c r="B47" s="34" t="s">
        <v>64</v>
      </c>
      <c r="C47" s="61" t="s">
        <v>65</v>
      </c>
      <c r="D47" s="115">
        <v>1779125</v>
      </c>
      <c r="E47" s="6">
        <v>1370321</v>
      </c>
      <c r="F47" s="65">
        <v>1155389.1500000001</v>
      </c>
      <c r="G47" s="6">
        <f t="shared" si="54"/>
        <v>-214931.84999999986</v>
      </c>
      <c r="H47" s="11">
        <f t="shared" si="55"/>
        <v>0.84315218842884265</v>
      </c>
      <c r="I47" s="4">
        <f t="shared" si="56"/>
        <v>2.5008518432367614E-2</v>
      </c>
      <c r="J47" s="35">
        <f t="shared" si="57"/>
        <v>2.8463677284730187E-2</v>
      </c>
      <c r="K47" s="115">
        <v>5500</v>
      </c>
      <c r="L47" s="6">
        <v>3208.3333333333335</v>
      </c>
      <c r="M47" s="65">
        <v>35706.03</v>
      </c>
      <c r="N47" s="6">
        <f t="shared" si="58"/>
        <v>32497.696666666667</v>
      </c>
      <c r="O47" s="11">
        <f t="shared" si="59"/>
        <v>11.129152207792206</v>
      </c>
      <c r="P47" s="4">
        <f t="shared" si="60"/>
        <v>2.5892259014860743E-3</v>
      </c>
      <c r="Q47" s="35">
        <f t="shared" si="61"/>
        <v>3.866593978312851E-2</v>
      </c>
      <c r="R47" s="65">
        <f t="shared" si="62"/>
        <v>1784625</v>
      </c>
      <c r="S47" s="6">
        <f t="shared" si="53"/>
        <v>1373529.3333333333</v>
      </c>
      <c r="T47" s="6">
        <f t="shared" si="53"/>
        <v>1191095.1800000002</v>
      </c>
      <c r="U47" s="6">
        <f t="shared" si="63"/>
        <v>-182434.15333333309</v>
      </c>
      <c r="V47" s="11">
        <f t="shared" si="64"/>
        <v>0.86717855315794756</v>
      </c>
      <c r="W47" s="4">
        <f t="shared" si="65"/>
        <v>2.435851086538203E-2</v>
      </c>
      <c r="X47" s="35">
        <f t="shared" si="66"/>
        <v>2.869061299907236E-2</v>
      </c>
    </row>
    <row r="48" spans="1:24" s="7" customFormat="1" ht="27.75" x14ac:dyDescent="0.25">
      <c r="A48" s="27" t="s">
        <v>113</v>
      </c>
      <c r="B48" s="34" t="s">
        <v>66</v>
      </c>
      <c r="C48" s="61" t="s">
        <v>67</v>
      </c>
      <c r="D48" s="115">
        <v>3007401</v>
      </c>
      <c r="E48" s="6">
        <v>2161622</v>
      </c>
      <c r="F48" s="65">
        <v>1727947.73</v>
      </c>
      <c r="G48" s="6">
        <f t="shared" si="54"/>
        <v>-433674.27</v>
      </c>
      <c r="H48" s="11">
        <f t="shared" si="55"/>
        <v>0.79937552911656151</v>
      </c>
      <c r="I48" s="4">
        <f t="shared" si="56"/>
        <v>4.2273951151279868E-2</v>
      </c>
      <c r="J48" s="35">
        <f t="shared" si="57"/>
        <v>4.256898773162452E-2</v>
      </c>
      <c r="K48" s="115">
        <v>74600</v>
      </c>
      <c r="L48" s="6">
        <v>61225</v>
      </c>
      <c r="M48" s="65">
        <v>68950.75</v>
      </c>
      <c r="N48" s="6">
        <f t="shared" si="58"/>
        <v>7725.75</v>
      </c>
      <c r="O48" s="11">
        <f t="shared" si="59"/>
        <v>1.1261861984483463</v>
      </c>
      <c r="P48" s="4">
        <f t="shared" si="60"/>
        <v>3.5119318591065665E-2</v>
      </c>
      <c r="Q48" s="35">
        <f t="shared" si="61"/>
        <v>7.4666535246330892E-2</v>
      </c>
      <c r="R48" s="65">
        <f t="shared" si="62"/>
        <v>3082001</v>
      </c>
      <c r="S48" s="6">
        <f t="shared" si="53"/>
        <v>2222847</v>
      </c>
      <c r="T48" s="6">
        <f t="shared" si="53"/>
        <v>1796898.48</v>
      </c>
      <c r="U48" s="6">
        <f t="shared" si="63"/>
        <v>-425948.52</v>
      </c>
      <c r="V48" s="11">
        <f t="shared" si="64"/>
        <v>0.80837704079498052</v>
      </c>
      <c r="W48" s="4">
        <f t="shared" si="65"/>
        <v>4.2066515287871836E-2</v>
      </c>
      <c r="X48" s="35">
        <f t="shared" si="66"/>
        <v>4.328295484186357E-2</v>
      </c>
    </row>
    <row r="49" spans="1:24" s="7" customFormat="1" ht="81" x14ac:dyDescent="0.25">
      <c r="A49" s="27" t="s">
        <v>114</v>
      </c>
      <c r="B49" s="34" t="s">
        <v>68</v>
      </c>
      <c r="C49" s="61" t="s">
        <v>69</v>
      </c>
      <c r="D49" s="115">
        <v>526651</v>
      </c>
      <c r="E49" s="6">
        <v>314001</v>
      </c>
      <c r="F49" s="65">
        <v>283535.62</v>
      </c>
      <c r="G49" s="6">
        <f t="shared" si="54"/>
        <v>-30465.380000000005</v>
      </c>
      <c r="H49" s="11">
        <f t="shared" si="55"/>
        <v>0.90297680580635087</v>
      </c>
      <c r="I49" s="4">
        <f t="shared" si="56"/>
        <v>7.4029431551604508E-3</v>
      </c>
      <c r="J49" s="35">
        <f t="shared" si="57"/>
        <v>6.9850633324762389E-3</v>
      </c>
      <c r="K49" s="115"/>
      <c r="L49" s="6"/>
      <c r="M49" s="65"/>
      <c r="N49" s="6">
        <f t="shared" si="58"/>
        <v>0</v>
      </c>
      <c r="O49" s="11" t="str">
        <f t="shared" si="59"/>
        <v>-</v>
      </c>
      <c r="P49" s="4">
        <f t="shared" si="60"/>
        <v>0</v>
      </c>
      <c r="Q49" s="35">
        <f t="shared" si="61"/>
        <v>0</v>
      </c>
      <c r="R49" s="65">
        <f t="shared" si="62"/>
        <v>526651</v>
      </c>
      <c r="S49" s="6">
        <f t="shared" si="62"/>
        <v>314001</v>
      </c>
      <c r="T49" s="6">
        <f t="shared" si="62"/>
        <v>283535.62</v>
      </c>
      <c r="U49" s="6">
        <f t="shared" si="63"/>
        <v>-30465.380000000005</v>
      </c>
      <c r="V49" s="11">
        <f t="shared" si="64"/>
        <v>0.90297680580635087</v>
      </c>
      <c r="W49" s="4">
        <f t="shared" si="65"/>
        <v>7.1883079670879372E-3</v>
      </c>
      <c r="X49" s="35">
        <f t="shared" si="66"/>
        <v>6.8296899202228657E-3</v>
      </c>
    </row>
    <row r="50" spans="1:24" s="7" customFormat="1" ht="27.75" x14ac:dyDescent="0.25">
      <c r="A50" s="27" t="s">
        <v>78</v>
      </c>
      <c r="B50" s="34" t="s">
        <v>70</v>
      </c>
      <c r="C50" s="61" t="s">
        <v>71</v>
      </c>
      <c r="D50" s="115">
        <v>5427486.6899999995</v>
      </c>
      <c r="E50" s="6">
        <v>3764157.69</v>
      </c>
      <c r="F50" s="65">
        <v>3108000.09</v>
      </c>
      <c r="G50" s="6">
        <f t="shared" si="54"/>
        <v>-656157.60000000009</v>
      </c>
      <c r="H50" s="11">
        <f t="shared" si="55"/>
        <v>0.82568275453943585</v>
      </c>
      <c r="I50" s="4">
        <f t="shared" si="56"/>
        <v>7.6292222822058525E-2</v>
      </c>
      <c r="J50" s="35">
        <f t="shared" si="57"/>
        <v>7.6567372614389159E-2</v>
      </c>
      <c r="K50" s="115">
        <v>220850</v>
      </c>
      <c r="L50" s="6">
        <v>128829.16666666669</v>
      </c>
      <c r="M50" s="65">
        <v>102000.73999999999</v>
      </c>
      <c r="N50" s="6">
        <f t="shared" si="58"/>
        <v>-26828.426666666695</v>
      </c>
      <c r="O50" s="11">
        <f t="shared" si="59"/>
        <v>0.79175191953167934</v>
      </c>
      <c r="P50" s="4">
        <f t="shared" si="60"/>
        <v>0.10396918915330901</v>
      </c>
      <c r="Q50" s="35">
        <f t="shared" si="61"/>
        <v>0.11045625824754382</v>
      </c>
      <c r="R50" s="65">
        <f t="shared" si="62"/>
        <v>5648336.6899999995</v>
      </c>
      <c r="S50" s="6">
        <f t="shared" si="62"/>
        <v>3892986.8566666665</v>
      </c>
      <c r="T50" s="6">
        <f t="shared" si="62"/>
        <v>3210000.83</v>
      </c>
      <c r="U50" s="6">
        <f t="shared" si="63"/>
        <v>-682986.02666666638</v>
      </c>
      <c r="V50" s="11">
        <f t="shared" si="64"/>
        <v>0.82455989403173413</v>
      </c>
      <c r="W50" s="4">
        <f t="shared" si="65"/>
        <v>7.7094667302487041E-2</v>
      </c>
      <c r="X50" s="35">
        <f t="shared" si="66"/>
        <v>7.7321185650529672E-2</v>
      </c>
    </row>
    <row r="51" spans="1:24" s="7" customFormat="1" ht="40.5" x14ac:dyDescent="0.25">
      <c r="A51" s="27" t="s">
        <v>115</v>
      </c>
      <c r="B51" s="34" t="s">
        <v>72</v>
      </c>
      <c r="C51" s="61" t="s">
        <v>73</v>
      </c>
      <c r="D51" s="115">
        <v>28429580</v>
      </c>
      <c r="E51" s="6">
        <v>18223289</v>
      </c>
      <c r="F51" s="65">
        <v>17416208.159999996</v>
      </c>
      <c r="G51" s="6">
        <f t="shared" si="54"/>
        <v>-807080.84000000358</v>
      </c>
      <c r="H51" s="11">
        <f t="shared" si="55"/>
        <v>0.95571157105613569</v>
      </c>
      <c r="I51" s="4">
        <f t="shared" si="56"/>
        <v>0.39962435211380298</v>
      </c>
      <c r="J51" s="35">
        <f t="shared" si="57"/>
        <v>0.42905832081764345</v>
      </c>
      <c r="K51" s="115">
        <v>385725</v>
      </c>
      <c r="L51" s="6">
        <v>225006.25</v>
      </c>
      <c r="M51" s="65">
        <v>212873.78999999998</v>
      </c>
      <c r="N51" s="6">
        <f t="shared" si="58"/>
        <v>-12132.460000000021</v>
      </c>
      <c r="O51" s="11">
        <f t="shared" si="59"/>
        <v>0.94607945334851795</v>
      </c>
      <c r="P51" s="4">
        <f t="shared" si="60"/>
        <v>0.18158712015467565</v>
      </c>
      <c r="Q51" s="35">
        <f t="shared" si="61"/>
        <v>0.23052031115042315</v>
      </c>
      <c r="R51" s="65">
        <f t="shared" si="62"/>
        <v>28815305</v>
      </c>
      <c r="S51" s="6">
        <f t="shared" si="62"/>
        <v>18448295.25</v>
      </c>
      <c r="T51" s="6">
        <f t="shared" si="62"/>
        <v>17629081.949999996</v>
      </c>
      <c r="U51" s="6">
        <f t="shared" si="63"/>
        <v>-819213.30000000447</v>
      </c>
      <c r="V51" s="11">
        <f t="shared" si="64"/>
        <v>0.95559409208826462</v>
      </c>
      <c r="W51" s="4">
        <f t="shared" si="65"/>
        <v>0.39330274983920827</v>
      </c>
      <c r="X51" s="35">
        <f t="shared" si="66"/>
        <v>0.42464210774186972</v>
      </c>
    </row>
    <row r="52" spans="1:24" s="7" customFormat="1" ht="54" x14ac:dyDescent="0.25">
      <c r="A52" s="27" t="s">
        <v>116</v>
      </c>
      <c r="B52" s="34" t="s">
        <v>74</v>
      </c>
      <c r="C52" s="61" t="s">
        <v>75</v>
      </c>
      <c r="D52" s="115">
        <v>6970081</v>
      </c>
      <c r="E52" s="6">
        <v>4977084</v>
      </c>
      <c r="F52" s="65">
        <v>4695812.5900000008</v>
      </c>
      <c r="G52" s="6">
        <f t="shared" si="54"/>
        <v>-281271.40999999922</v>
      </c>
      <c r="H52" s="11">
        <f t="shared" si="55"/>
        <v>0.94348670627218689</v>
      </c>
      <c r="I52" s="4">
        <f t="shared" si="56"/>
        <v>9.7975914656696583E-2</v>
      </c>
      <c r="J52" s="35">
        <f t="shared" si="57"/>
        <v>0.11568404822854104</v>
      </c>
      <c r="K52" s="115">
        <v>122068</v>
      </c>
      <c r="L52" s="6">
        <v>71206.333333333343</v>
      </c>
      <c r="M52" s="65">
        <v>109824.87</v>
      </c>
      <c r="N52" s="6">
        <f t="shared" si="58"/>
        <v>38618.536666666652</v>
      </c>
      <c r="O52" s="11">
        <f t="shared" si="59"/>
        <v>1.5423469354317731</v>
      </c>
      <c r="P52" s="4">
        <f t="shared" si="60"/>
        <v>5.7465750425927664E-2</v>
      </c>
      <c r="Q52" s="35">
        <f t="shared" si="61"/>
        <v>0.11892898230662767</v>
      </c>
      <c r="R52" s="65">
        <f t="shared" si="62"/>
        <v>7092149</v>
      </c>
      <c r="S52" s="6">
        <f t="shared" si="62"/>
        <v>5048290.333333333</v>
      </c>
      <c r="T52" s="6">
        <f t="shared" si="62"/>
        <v>4805637.4600000009</v>
      </c>
      <c r="U52" s="6">
        <f t="shared" si="63"/>
        <v>-242652.87333333213</v>
      </c>
      <c r="V52" s="11">
        <f t="shared" si="64"/>
        <v>0.95193365331404955</v>
      </c>
      <c r="W52" s="4">
        <f t="shared" si="65"/>
        <v>9.6801394396810694E-2</v>
      </c>
      <c r="X52" s="35">
        <f t="shared" si="66"/>
        <v>0.11575622745673866</v>
      </c>
    </row>
    <row r="53" spans="1:24" s="7" customFormat="1" ht="60.75" x14ac:dyDescent="0.25">
      <c r="A53" s="99" t="s">
        <v>131</v>
      </c>
      <c r="B53" s="34" t="s">
        <v>76</v>
      </c>
      <c r="C53" s="61" t="s">
        <v>77</v>
      </c>
      <c r="D53" s="115">
        <v>1067085</v>
      </c>
      <c r="E53" s="6">
        <v>867561</v>
      </c>
      <c r="F53" s="65">
        <v>480193.76000000007</v>
      </c>
      <c r="G53" s="6">
        <f t="shared" si="54"/>
        <v>-387367.23999999993</v>
      </c>
      <c r="H53" s="11">
        <f t="shared" si="55"/>
        <v>0.5534985551448256</v>
      </c>
      <c r="I53" s="4">
        <f t="shared" si="56"/>
        <v>1.4999628970085293E-2</v>
      </c>
      <c r="J53" s="35">
        <f t="shared" si="57"/>
        <v>1.1829849898435675E-2</v>
      </c>
      <c r="K53" s="115">
        <v>22176</v>
      </c>
      <c r="L53" s="6">
        <v>6529</v>
      </c>
      <c r="M53" s="65">
        <v>0</v>
      </c>
      <c r="N53" s="6">
        <f t="shared" si="58"/>
        <v>-6529</v>
      </c>
      <c r="O53" s="11">
        <f t="shared" si="59"/>
        <v>0</v>
      </c>
      <c r="P53" s="4">
        <f t="shared" si="60"/>
        <v>1.0439758834791852E-2</v>
      </c>
      <c r="Q53" s="35">
        <f t="shared" si="61"/>
        <v>0</v>
      </c>
      <c r="R53" s="65">
        <f t="shared" si="62"/>
        <v>1089261</v>
      </c>
      <c r="S53" s="6">
        <f t="shared" si="62"/>
        <v>874090</v>
      </c>
      <c r="T53" s="6">
        <f t="shared" si="62"/>
        <v>480193.76000000007</v>
      </c>
      <c r="U53" s="6">
        <f t="shared" si="63"/>
        <v>-393896.23999999993</v>
      </c>
      <c r="V53" s="11">
        <f t="shared" si="64"/>
        <v>0.54936420734706959</v>
      </c>
      <c r="W53" s="4">
        <f t="shared" si="65"/>
        <v>1.4867423634509712E-2</v>
      </c>
      <c r="X53" s="35">
        <f t="shared" si="66"/>
        <v>1.1566710674397518E-2</v>
      </c>
    </row>
    <row r="54" spans="1:24" s="7" customFormat="1" ht="54" x14ac:dyDescent="0.25">
      <c r="A54" s="27" t="s">
        <v>117</v>
      </c>
      <c r="B54" s="34" t="s">
        <v>78</v>
      </c>
      <c r="C54" s="61" t="s">
        <v>79</v>
      </c>
      <c r="D54" s="115">
        <v>61862</v>
      </c>
      <c r="E54" s="6">
        <v>31237</v>
      </c>
      <c r="F54" s="65">
        <v>18533.7</v>
      </c>
      <c r="G54" s="6">
        <f t="shared" si="54"/>
        <v>-12703.3</v>
      </c>
      <c r="H54" s="11">
        <f t="shared" si="55"/>
        <v>0.59332522329288984</v>
      </c>
      <c r="I54" s="4">
        <f t="shared" si="56"/>
        <v>8.6957182168938404E-4</v>
      </c>
      <c r="J54" s="35">
        <f t="shared" si="57"/>
        <v>4.5658837603936633E-4</v>
      </c>
      <c r="K54" s="115"/>
      <c r="L54" s="6"/>
      <c r="M54" s="65"/>
      <c r="N54" s="6">
        <f t="shared" si="58"/>
        <v>0</v>
      </c>
      <c r="O54" s="11" t="str">
        <f t="shared" si="59"/>
        <v>-</v>
      </c>
      <c r="P54" s="4">
        <f t="shared" si="60"/>
        <v>0</v>
      </c>
      <c r="Q54" s="35">
        <f t="shared" si="61"/>
        <v>0</v>
      </c>
      <c r="R54" s="65">
        <f t="shared" si="62"/>
        <v>61862</v>
      </c>
      <c r="S54" s="6">
        <f t="shared" si="62"/>
        <v>31237</v>
      </c>
      <c r="T54" s="6">
        <f t="shared" si="62"/>
        <v>18533.7</v>
      </c>
      <c r="U54" s="6">
        <f t="shared" si="63"/>
        <v>-12703.3</v>
      </c>
      <c r="V54" s="11">
        <f t="shared" si="64"/>
        <v>0.59332522329288984</v>
      </c>
      <c r="W54" s="4">
        <f t="shared" si="65"/>
        <v>8.4436013120642317E-4</v>
      </c>
      <c r="X54" s="35">
        <f t="shared" si="66"/>
        <v>4.4643217693224763E-4</v>
      </c>
    </row>
    <row r="55" spans="1:24" s="7" customFormat="1" ht="27.75" x14ac:dyDescent="0.25">
      <c r="A55" s="27">
        <v>3104</v>
      </c>
      <c r="B55" s="34" t="s">
        <v>80</v>
      </c>
      <c r="C55" s="61" t="s">
        <v>81</v>
      </c>
      <c r="D55" s="115">
        <v>3800244</v>
      </c>
      <c r="E55" s="6">
        <v>2396821</v>
      </c>
      <c r="F55" s="65">
        <v>2085760.2100000004</v>
      </c>
      <c r="G55" s="6">
        <f t="shared" si="54"/>
        <v>-311060.78999999957</v>
      </c>
      <c r="H55" s="11">
        <f t="shared" si="55"/>
        <v>0.87021943232306476</v>
      </c>
      <c r="I55" s="4">
        <f t="shared" si="56"/>
        <v>5.3418659240634825E-2</v>
      </c>
      <c r="J55" s="35">
        <f t="shared" si="57"/>
        <v>5.1383904298193443E-2</v>
      </c>
      <c r="K55" s="115">
        <v>50000</v>
      </c>
      <c r="L55" s="6">
        <v>29166.666666666664</v>
      </c>
      <c r="M55" s="65">
        <v>10810.850000000002</v>
      </c>
      <c r="N55" s="6">
        <f t="shared" si="58"/>
        <v>-18355.816666666662</v>
      </c>
      <c r="O55" s="11">
        <f t="shared" si="59"/>
        <v>0.37065771428571437</v>
      </c>
      <c r="P55" s="4">
        <f t="shared" si="60"/>
        <v>2.353841728623704E-2</v>
      </c>
      <c r="Q55" s="35">
        <f t="shared" si="61"/>
        <v>1.1707033100695735E-2</v>
      </c>
      <c r="R55" s="65">
        <f t="shared" si="62"/>
        <v>3850244</v>
      </c>
      <c r="S55" s="6">
        <f t="shared" si="62"/>
        <v>2425987.6666666665</v>
      </c>
      <c r="T55" s="6">
        <f t="shared" si="62"/>
        <v>2096571.0600000005</v>
      </c>
      <c r="U55" s="6">
        <f t="shared" si="63"/>
        <v>-329416.60666666599</v>
      </c>
      <c r="V55" s="11">
        <f t="shared" si="64"/>
        <v>0.86421340421763648</v>
      </c>
      <c r="W55" s="4">
        <f t="shared" si="65"/>
        <v>5.255233469685338E-2</v>
      </c>
      <c r="X55" s="35">
        <f t="shared" si="66"/>
        <v>5.0501345247249613E-2</v>
      </c>
    </row>
    <row r="56" spans="1:24" s="7" customFormat="1" ht="54" x14ac:dyDescent="0.25">
      <c r="A56" s="27">
        <v>3090</v>
      </c>
      <c r="B56" s="34" t="s">
        <v>82</v>
      </c>
      <c r="C56" s="61" t="s">
        <v>83</v>
      </c>
      <c r="D56" s="115"/>
      <c r="E56" s="6"/>
      <c r="F56" s="65"/>
      <c r="G56" s="6">
        <f t="shared" si="54"/>
        <v>0</v>
      </c>
      <c r="H56" s="11" t="str">
        <f t="shared" si="55"/>
        <v>-</v>
      </c>
      <c r="I56" s="4">
        <f t="shared" si="56"/>
        <v>0</v>
      </c>
      <c r="J56" s="35">
        <f t="shared" si="57"/>
        <v>0</v>
      </c>
      <c r="K56" s="115"/>
      <c r="L56" s="6"/>
      <c r="M56" s="65"/>
      <c r="N56" s="6">
        <f t="shared" si="58"/>
        <v>0</v>
      </c>
      <c r="O56" s="11" t="str">
        <f t="shared" si="59"/>
        <v>-</v>
      </c>
      <c r="P56" s="4">
        <f t="shared" si="60"/>
        <v>0</v>
      </c>
      <c r="Q56" s="35">
        <f t="shared" si="61"/>
        <v>0</v>
      </c>
      <c r="R56" s="65">
        <f t="shared" si="62"/>
        <v>0</v>
      </c>
      <c r="S56" s="6">
        <f t="shared" si="62"/>
        <v>0</v>
      </c>
      <c r="T56" s="6">
        <f t="shared" si="62"/>
        <v>0</v>
      </c>
      <c r="U56" s="6">
        <f t="shared" si="63"/>
        <v>0</v>
      </c>
      <c r="V56" s="11" t="str">
        <f t="shared" si="64"/>
        <v>-</v>
      </c>
      <c r="W56" s="4">
        <f t="shared" si="65"/>
        <v>0</v>
      </c>
      <c r="X56" s="35">
        <f t="shared" si="66"/>
        <v>0</v>
      </c>
    </row>
    <row r="57" spans="1:24" s="7" customFormat="1" ht="27.6" customHeight="1" x14ac:dyDescent="0.25">
      <c r="A57" s="27">
        <v>3140</v>
      </c>
      <c r="B57" s="34" t="s">
        <v>84</v>
      </c>
      <c r="C57" s="61" t="s">
        <v>85</v>
      </c>
      <c r="D57" s="115">
        <v>25000</v>
      </c>
      <c r="E57" s="6">
        <v>25000</v>
      </c>
      <c r="F57" s="65">
        <v>23800</v>
      </c>
      <c r="G57" s="6">
        <f t="shared" si="54"/>
        <v>-1200</v>
      </c>
      <c r="H57" s="11">
        <f t="shared" si="55"/>
        <v>0.95199999999999996</v>
      </c>
      <c r="I57" s="4">
        <f t="shared" si="56"/>
        <v>3.5141598303052926E-4</v>
      </c>
      <c r="J57" s="35">
        <f t="shared" si="57"/>
        <v>5.8632671024873165E-4</v>
      </c>
      <c r="K57" s="115"/>
      <c r="L57" s="6"/>
      <c r="M57" s="65"/>
      <c r="N57" s="6">
        <f t="shared" si="58"/>
        <v>0</v>
      </c>
      <c r="O57" s="11" t="str">
        <f t="shared" si="59"/>
        <v>-</v>
      </c>
      <c r="P57" s="4">
        <f t="shared" si="60"/>
        <v>0</v>
      </c>
      <c r="Q57" s="35">
        <f t="shared" si="61"/>
        <v>0</v>
      </c>
      <c r="R57" s="65">
        <f t="shared" si="62"/>
        <v>25000</v>
      </c>
      <c r="S57" s="6">
        <f t="shared" si="62"/>
        <v>25000</v>
      </c>
      <c r="T57" s="6">
        <f t="shared" si="62"/>
        <v>23800</v>
      </c>
      <c r="U57" s="6">
        <f t="shared" si="63"/>
        <v>-1200</v>
      </c>
      <c r="V57" s="11">
        <f t="shared" si="64"/>
        <v>0.95199999999999996</v>
      </c>
      <c r="W57" s="4">
        <f t="shared" si="65"/>
        <v>3.4122730076881739E-4</v>
      </c>
      <c r="X57" s="35">
        <f t="shared" si="66"/>
        <v>5.7328465503312851E-4</v>
      </c>
    </row>
    <row r="58" spans="1:24" s="7" customFormat="1" ht="27.75" x14ac:dyDescent="0.25">
      <c r="A58" s="27">
        <v>3210</v>
      </c>
      <c r="B58" s="34" t="s">
        <v>86</v>
      </c>
      <c r="C58" s="61" t="s">
        <v>87</v>
      </c>
      <c r="D58" s="115">
        <v>43920</v>
      </c>
      <c r="E58" s="6">
        <v>25620</v>
      </c>
      <c r="F58" s="65">
        <v>11431.56</v>
      </c>
      <c r="G58" s="6">
        <f t="shared" si="54"/>
        <v>-14188.44</v>
      </c>
      <c r="H58" s="11">
        <f t="shared" si="55"/>
        <v>0.44619672131147536</v>
      </c>
      <c r="I58" s="4">
        <f t="shared" si="56"/>
        <v>6.1736759898803383E-4</v>
      </c>
      <c r="J58" s="35">
        <f t="shared" si="57"/>
        <v>2.8162306587441139E-4</v>
      </c>
      <c r="K58" s="115"/>
      <c r="L58" s="6"/>
      <c r="M58" s="65"/>
      <c r="N58" s="6">
        <f t="shared" si="58"/>
        <v>0</v>
      </c>
      <c r="O58" s="11" t="str">
        <f t="shared" si="59"/>
        <v>-</v>
      </c>
      <c r="P58" s="4">
        <f t="shared" si="60"/>
        <v>0</v>
      </c>
      <c r="Q58" s="35">
        <f t="shared" si="61"/>
        <v>0</v>
      </c>
      <c r="R58" s="65">
        <f t="shared" si="62"/>
        <v>43920</v>
      </c>
      <c r="S58" s="6">
        <f t="shared" si="62"/>
        <v>25620</v>
      </c>
      <c r="T58" s="6">
        <f t="shared" si="62"/>
        <v>11431.56</v>
      </c>
      <c r="U58" s="6">
        <f t="shared" si="63"/>
        <v>-14188.44</v>
      </c>
      <c r="V58" s="11">
        <f t="shared" si="64"/>
        <v>0.44619672131147536</v>
      </c>
      <c r="W58" s="4">
        <f t="shared" si="65"/>
        <v>5.9946812199065838E-4</v>
      </c>
      <c r="X58" s="35">
        <f t="shared" si="66"/>
        <v>2.7535873660044157E-4</v>
      </c>
    </row>
    <row r="59" spans="1:24" s="7" customFormat="1" ht="81" x14ac:dyDescent="0.25">
      <c r="A59" s="27" t="s">
        <v>118</v>
      </c>
      <c r="B59" s="34" t="s">
        <v>88</v>
      </c>
      <c r="C59" s="61" t="s">
        <v>89</v>
      </c>
      <c r="D59" s="115">
        <v>54600</v>
      </c>
      <c r="E59" s="6">
        <v>27100</v>
      </c>
      <c r="F59" s="65">
        <v>11190.72</v>
      </c>
      <c r="G59" s="6">
        <f t="shared" si="54"/>
        <v>-15909.28</v>
      </c>
      <c r="H59" s="11">
        <f t="shared" si="55"/>
        <v>0.41294169741697412</v>
      </c>
      <c r="I59" s="4">
        <f t="shared" si="56"/>
        <v>7.6749250693867598E-4</v>
      </c>
      <c r="J59" s="35">
        <f t="shared" si="57"/>
        <v>2.7568983373591117E-4</v>
      </c>
      <c r="K59" s="115"/>
      <c r="L59" s="6"/>
      <c r="M59" s="65"/>
      <c r="N59" s="6">
        <f t="shared" si="58"/>
        <v>0</v>
      </c>
      <c r="O59" s="11" t="str">
        <f t="shared" si="59"/>
        <v>-</v>
      </c>
      <c r="P59" s="4">
        <f t="shared" si="60"/>
        <v>0</v>
      </c>
      <c r="Q59" s="35">
        <f t="shared" si="61"/>
        <v>0</v>
      </c>
      <c r="R59" s="65">
        <f t="shared" si="62"/>
        <v>54600</v>
      </c>
      <c r="S59" s="6">
        <f t="shared" si="62"/>
        <v>27100</v>
      </c>
      <c r="T59" s="6">
        <f t="shared" si="62"/>
        <v>11190.72</v>
      </c>
      <c r="U59" s="6">
        <f t="shared" si="63"/>
        <v>-15909.28</v>
      </c>
      <c r="V59" s="11">
        <f t="shared" si="64"/>
        <v>0.41294169741697412</v>
      </c>
      <c r="W59" s="4">
        <f t="shared" si="65"/>
        <v>7.4524042487909717E-4</v>
      </c>
      <c r="X59" s="35">
        <f t="shared" si="66"/>
        <v>2.6955748129295511E-4</v>
      </c>
    </row>
    <row r="60" spans="1:24" s="7" customFormat="1" ht="54.75" thickBot="1" x14ac:dyDescent="0.3">
      <c r="A60" s="27">
        <v>3242</v>
      </c>
      <c r="B60" s="41" t="s">
        <v>90</v>
      </c>
      <c r="C60" s="62" t="s">
        <v>91</v>
      </c>
      <c r="D60" s="116">
        <v>225200</v>
      </c>
      <c r="E60" s="37">
        <v>186700</v>
      </c>
      <c r="F60" s="69">
        <v>133600</v>
      </c>
      <c r="G60" s="42">
        <f t="shared" si="54"/>
        <v>-53100</v>
      </c>
      <c r="H60" s="43">
        <f t="shared" si="55"/>
        <v>0.71558650241028388</v>
      </c>
      <c r="I60" s="44">
        <f t="shared" si="56"/>
        <v>3.1655551751390075E-3</v>
      </c>
      <c r="J60" s="45">
        <f t="shared" si="57"/>
        <v>3.2913129617323763E-3</v>
      </c>
      <c r="K60" s="116"/>
      <c r="L60" s="37"/>
      <c r="M60" s="69"/>
      <c r="N60" s="42">
        <f t="shared" si="58"/>
        <v>0</v>
      </c>
      <c r="O60" s="43" t="str">
        <f t="shared" si="59"/>
        <v>-</v>
      </c>
      <c r="P60" s="44">
        <f t="shared" si="60"/>
        <v>0</v>
      </c>
      <c r="Q60" s="45">
        <f t="shared" si="61"/>
        <v>0</v>
      </c>
      <c r="R60" s="69">
        <f t="shared" si="62"/>
        <v>225200</v>
      </c>
      <c r="S60" s="42">
        <f t="shared" si="62"/>
        <v>186700</v>
      </c>
      <c r="T60" s="42">
        <f t="shared" si="62"/>
        <v>133600</v>
      </c>
      <c r="U60" s="42">
        <f t="shared" si="63"/>
        <v>-53100</v>
      </c>
      <c r="V60" s="43">
        <f t="shared" si="64"/>
        <v>0.71558650241028388</v>
      </c>
      <c r="W60" s="44">
        <f t="shared" si="65"/>
        <v>3.073775525325507E-3</v>
      </c>
      <c r="X60" s="45">
        <f t="shared" si="66"/>
        <v>3.2181020971607547E-3</v>
      </c>
    </row>
    <row r="61" spans="1:24" ht="40.5" customHeight="1" thickBot="1" x14ac:dyDescent="0.3">
      <c r="B61" s="79" t="s">
        <v>35</v>
      </c>
      <c r="C61" s="80" t="s">
        <v>124</v>
      </c>
      <c r="D61" s="81">
        <f>D62+D63</f>
        <v>0</v>
      </c>
      <c r="E61" s="82">
        <f t="shared" ref="E61:F61" si="82">E62+E63</f>
        <v>0</v>
      </c>
      <c r="F61" s="82">
        <f t="shared" si="82"/>
        <v>0</v>
      </c>
      <c r="G61" s="82">
        <f>SUM(G62:G63)</f>
        <v>0</v>
      </c>
      <c r="H61" s="83" t="str">
        <f>IF(E61=0,"-",F61/E61)</f>
        <v>-</v>
      </c>
      <c r="I61" s="83">
        <f>SUM(I62:I63)</f>
        <v>0</v>
      </c>
      <c r="J61" s="84">
        <f>SUM(J62:J63)</f>
        <v>0</v>
      </c>
      <c r="K61" s="81">
        <f>K62+K63</f>
        <v>83047.5</v>
      </c>
      <c r="L61" s="82">
        <f t="shared" ref="L61:M61" si="83">L62+L63</f>
        <v>83047.5</v>
      </c>
      <c r="M61" s="82">
        <f t="shared" si="83"/>
        <v>-17373</v>
      </c>
      <c r="N61" s="82">
        <f>SUM(N62:N63)</f>
        <v>-100420.5</v>
      </c>
      <c r="O61" s="83">
        <f>IF(L61=0,"-",M61/L61)</f>
        <v>-0.20919353382100606</v>
      </c>
      <c r="P61" s="83">
        <f>SUM(P62:P63)</f>
        <v>1.1673687540291152E-3</v>
      </c>
      <c r="Q61" s="84">
        <f>SUM(Q62:Q63)</f>
        <v>-4.2799386290551326E-4</v>
      </c>
      <c r="R61" s="85">
        <f>R62+R63</f>
        <v>83047.5</v>
      </c>
      <c r="S61" s="82">
        <f t="shared" ref="S61:T61" si="84">S62+S63</f>
        <v>83047.5</v>
      </c>
      <c r="T61" s="82">
        <f t="shared" si="84"/>
        <v>-17373</v>
      </c>
      <c r="U61" s="82">
        <f>SUM(U62:U63)</f>
        <v>-100420.5</v>
      </c>
      <c r="V61" s="83">
        <f>IF(S61=0,"-",T61/S61)</f>
        <v>-0.20919353382100606</v>
      </c>
      <c r="W61" s="83">
        <f>SUM(W62:W63)</f>
        <v>1.1673687540291152E-3</v>
      </c>
      <c r="X61" s="84">
        <f>SUM(X62:X63)</f>
        <v>-4.2799386290551326E-4</v>
      </c>
    </row>
    <row r="62" spans="1:24" ht="33.75" customHeight="1" x14ac:dyDescent="0.25">
      <c r="B62" s="46">
        <v>8831</v>
      </c>
      <c r="C62" s="76" t="s">
        <v>3</v>
      </c>
      <c r="D62" s="77"/>
      <c r="E62" s="47"/>
      <c r="F62" s="47"/>
      <c r="G62" s="47">
        <f t="shared" ref="G62:G63" si="85">F62-E62</f>
        <v>0</v>
      </c>
      <c r="H62" s="48" t="str">
        <f t="shared" ref="H62:H63" si="86">IF(E62=0,"-",F62/E62)</f>
        <v>-</v>
      </c>
      <c r="I62" s="48">
        <f t="shared" ref="I62:I63" si="87">D62/$D$29</f>
        <v>0</v>
      </c>
      <c r="J62" s="98">
        <f t="shared" ref="J62:J63" si="88">F62/$F$29</f>
        <v>0</v>
      </c>
      <c r="K62" s="109">
        <v>83047.5</v>
      </c>
      <c r="L62" s="110">
        <v>83047.5</v>
      </c>
      <c r="M62" s="110"/>
      <c r="N62" s="47">
        <f t="shared" ref="N62:N63" si="89">M62-L62</f>
        <v>-83047.5</v>
      </c>
      <c r="O62" s="48">
        <f t="shared" ref="O62:O63" si="90">IF(L62=0,"-",M62/L62)</f>
        <v>0</v>
      </c>
      <c r="P62" s="48">
        <f t="shared" ref="P62:P63" si="91">K62/$D$29</f>
        <v>1.1673687540291152E-3</v>
      </c>
      <c r="Q62" s="98">
        <f t="shared" ref="Q62:Q63" si="92">M62/$F$29</f>
        <v>0</v>
      </c>
      <c r="R62" s="78">
        <f>D62+K62</f>
        <v>83047.5</v>
      </c>
      <c r="S62" s="47">
        <f t="shared" ref="S62:T63" si="93">E62+L62</f>
        <v>83047.5</v>
      </c>
      <c r="T62" s="47">
        <f t="shared" si="93"/>
        <v>0</v>
      </c>
      <c r="U62" s="47">
        <f t="shared" ref="U62:U63" si="94">T62-S62</f>
        <v>-83047.5</v>
      </c>
      <c r="V62" s="48">
        <f t="shared" ref="V62:V63" si="95">IF(S62=0,"-",T62/S62)</f>
        <v>0</v>
      </c>
      <c r="W62" s="48">
        <f t="shared" ref="W62:W63" si="96">R62/$D$29</f>
        <v>1.1673687540291152E-3</v>
      </c>
      <c r="X62" s="98">
        <f t="shared" ref="X62:X63" si="97">T62/$F$29</f>
        <v>0</v>
      </c>
    </row>
    <row r="63" spans="1:24" ht="33.75" customHeight="1" thickBot="1" x14ac:dyDescent="0.3">
      <c r="B63" s="36">
        <v>8832</v>
      </c>
      <c r="C63" s="63" t="s">
        <v>4</v>
      </c>
      <c r="D63" s="75"/>
      <c r="E63" s="37"/>
      <c r="F63" s="37"/>
      <c r="G63" s="37">
        <f t="shared" si="85"/>
        <v>0</v>
      </c>
      <c r="H63" s="38" t="str">
        <f t="shared" si="86"/>
        <v>-</v>
      </c>
      <c r="I63" s="38">
        <f t="shared" si="87"/>
        <v>0</v>
      </c>
      <c r="J63" s="54">
        <f t="shared" si="88"/>
        <v>0</v>
      </c>
      <c r="K63" s="111"/>
      <c r="L63" s="112"/>
      <c r="M63" s="112">
        <v>-17373</v>
      </c>
      <c r="N63" s="37">
        <f t="shared" si="89"/>
        <v>-17373</v>
      </c>
      <c r="O63" s="38" t="str">
        <f t="shared" si="90"/>
        <v>-</v>
      </c>
      <c r="P63" s="38">
        <f t="shared" si="91"/>
        <v>0</v>
      </c>
      <c r="Q63" s="54">
        <f t="shared" si="92"/>
        <v>-4.2799386290551326E-4</v>
      </c>
      <c r="R63" s="68">
        <f>D63+K63</f>
        <v>0</v>
      </c>
      <c r="S63" s="37">
        <f t="shared" si="93"/>
        <v>0</v>
      </c>
      <c r="T63" s="37">
        <f t="shared" si="93"/>
        <v>-17373</v>
      </c>
      <c r="U63" s="37">
        <f t="shared" si="94"/>
        <v>-17373</v>
      </c>
      <c r="V63" s="38" t="str">
        <f t="shared" si="95"/>
        <v>-</v>
      </c>
      <c r="W63" s="38">
        <f t="shared" si="96"/>
        <v>0</v>
      </c>
      <c r="X63" s="54">
        <f t="shared" si="97"/>
        <v>-4.2799386290551326E-4</v>
      </c>
    </row>
    <row r="64" spans="1:24" s="7" customFormat="1" ht="42" customHeight="1" thickBot="1" x14ac:dyDescent="0.3">
      <c r="A64" s="1"/>
      <c r="B64" s="79" t="s">
        <v>35</v>
      </c>
      <c r="C64" s="80" t="s">
        <v>125</v>
      </c>
      <c r="D64" s="81">
        <f>D65</f>
        <v>1783004.6899999976</v>
      </c>
      <c r="E64" s="82">
        <f t="shared" ref="E64:F64" si="98">E65</f>
        <v>5352154.6899999976</v>
      </c>
      <c r="F64" s="82">
        <f t="shared" si="98"/>
        <v>-1337787.9299999923</v>
      </c>
      <c r="G64" s="82" t="s">
        <v>35</v>
      </c>
      <c r="H64" s="83" t="s">
        <v>35</v>
      </c>
      <c r="I64" s="83" t="s">
        <v>35</v>
      </c>
      <c r="J64" s="84" t="s">
        <v>35</v>
      </c>
      <c r="K64" s="81">
        <f>K65</f>
        <v>1272811.5</v>
      </c>
      <c r="L64" s="82">
        <f t="shared" ref="L64:M64" si="99">L65</f>
        <v>1257164.5</v>
      </c>
      <c r="M64" s="82">
        <f t="shared" si="99"/>
        <v>123138.01000000001</v>
      </c>
      <c r="N64" s="82" t="s">
        <v>35</v>
      </c>
      <c r="O64" s="83" t="s">
        <v>35</v>
      </c>
      <c r="P64" s="83" t="s">
        <v>35</v>
      </c>
      <c r="Q64" s="84" t="s">
        <v>35</v>
      </c>
      <c r="R64" s="85">
        <f>R65</f>
        <v>3055816.1899999976</v>
      </c>
      <c r="S64" s="82">
        <f t="shared" ref="S64:T64" si="100">S65</f>
        <v>6609319.1899999976</v>
      </c>
      <c r="T64" s="82">
        <f t="shared" si="100"/>
        <v>-1214649.9199999922</v>
      </c>
      <c r="U64" s="82" t="s">
        <v>35</v>
      </c>
      <c r="V64" s="83" t="s">
        <v>35</v>
      </c>
      <c r="W64" s="83" t="s">
        <v>35</v>
      </c>
      <c r="X64" s="84" t="s">
        <v>35</v>
      </c>
    </row>
    <row r="65" spans="1:24" s="7" customFormat="1" ht="51" customHeight="1" x14ac:dyDescent="0.25">
      <c r="A65" s="1"/>
      <c r="B65" s="46">
        <v>200000</v>
      </c>
      <c r="C65" s="76" t="s">
        <v>121</v>
      </c>
      <c r="D65" s="77">
        <f>D29+D61-D6</f>
        <v>1783004.6899999976</v>
      </c>
      <c r="E65" s="47">
        <f>E29+E61-E6</f>
        <v>5352154.6899999976</v>
      </c>
      <c r="F65" s="47">
        <f>F29+F61-F6</f>
        <v>-1337787.9299999923</v>
      </c>
      <c r="G65" s="47" t="s">
        <v>35</v>
      </c>
      <c r="H65" s="48" t="s">
        <v>35</v>
      </c>
      <c r="I65" s="48" t="s">
        <v>35</v>
      </c>
      <c r="J65" s="98" t="s">
        <v>35</v>
      </c>
      <c r="K65" s="77">
        <f>K29+K61-K6</f>
        <v>1272811.5</v>
      </c>
      <c r="L65" s="47">
        <f>L29+L61-L6</f>
        <v>1257164.5</v>
      </c>
      <c r="M65" s="47">
        <f>M29+M61-M6</f>
        <v>123138.01000000001</v>
      </c>
      <c r="N65" s="47" t="s">
        <v>35</v>
      </c>
      <c r="O65" s="48" t="s">
        <v>35</v>
      </c>
      <c r="P65" s="48" t="s">
        <v>35</v>
      </c>
      <c r="Q65" s="98" t="s">
        <v>35</v>
      </c>
      <c r="R65" s="78">
        <f>D65+K65</f>
        <v>3055816.1899999976</v>
      </c>
      <c r="S65" s="47">
        <f t="shared" ref="S65:T66" si="101">E65+L65</f>
        <v>6609319.1899999976</v>
      </c>
      <c r="T65" s="47">
        <f t="shared" si="101"/>
        <v>-1214649.9199999922</v>
      </c>
      <c r="U65" s="47" t="s">
        <v>35</v>
      </c>
      <c r="V65" s="48" t="s">
        <v>35</v>
      </c>
      <c r="W65" s="48" t="s">
        <v>35</v>
      </c>
      <c r="X65" s="98" t="s">
        <v>35</v>
      </c>
    </row>
    <row r="66" spans="1:24" s="7" customFormat="1" ht="66.75" customHeight="1" thickBot="1" x14ac:dyDescent="0.3">
      <c r="A66" s="1"/>
      <c r="B66" s="36">
        <v>600000</v>
      </c>
      <c r="C66" s="63" t="s">
        <v>122</v>
      </c>
      <c r="D66" s="75">
        <f>D65</f>
        <v>1783004.6899999976</v>
      </c>
      <c r="E66" s="37">
        <f t="shared" ref="E66:F66" si="102">E65</f>
        <v>5352154.6899999976</v>
      </c>
      <c r="F66" s="37">
        <f t="shared" si="102"/>
        <v>-1337787.9299999923</v>
      </c>
      <c r="G66" s="37" t="s">
        <v>35</v>
      </c>
      <c r="H66" s="38" t="s">
        <v>35</v>
      </c>
      <c r="I66" s="38" t="s">
        <v>35</v>
      </c>
      <c r="J66" s="54" t="s">
        <v>35</v>
      </c>
      <c r="K66" s="75">
        <f>K65</f>
        <v>1272811.5</v>
      </c>
      <c r="L66" s="37">
        <f t="shared" ref="L66:M66" si="103">L65</f>
        <v>1257164.5</v>
      </c>
      <c r="M66" s="37">
        <f t="shared" si="103"/>
        <v>123138.01000000001</v>
      </c>
      <c r="N66" s="37" t="s">
        <v>35</v>
      </c>
      <c r="O66" s="38" t="s">
        <v>35</v>
      </c>
      <c r="P66" s="38" t="s">
        <v>35</v>
      </c>
      <c r="Q66" s="54" t="s">
        <v>35</v>
      </c>
      <c r="R66" s="68">
        <f>D66+K66</f>
        <v>3055816.1899999976</v>
      </c>
      <c r="S66" s="37">
        <f t="shared" si="101"/>
        <v>6609319.1899999976</v>
      </c>
      <c r="T66" s="37">
        <f t="shared" si="101"/>
        <v>-1214649.9199999922</v>
      </c>
      <c r="U66" s="37" t="s">
        <v>35</v>
      </c>
      <c r="V66" s="38" t="s">
        <v>35</v>
      </c>
      <c r="W66" s="38" t="s">
        <v>35</v>
      </c>
      <c r="X66" s="54" t="s">
        <v>35</v>
      </c>
    </row>
    <row r="69" spans="1:24" s="3" customFormat="1" ht="48.75" customHeight="1" x14ac:dyDescent="0.25">
      <c r="B69" s="23"/>
      <c r="C69" s="24" t="s">
        <v>120</v>
      </c>
      <c r="D69" s="26">
        <f>D6-D29-D61</f>
        <v>-1783004.6899999976</v>
      </c>
      <c r="E69" s="26">
        <f>E6-E29-E61</f>
        <v>-5352154.6899999976</v>
      </c>
      <c r="F69" s="26">
        <f>F6-F29-F61</f>
        <v>1337787.9299999923</v>
      </c>
      <c r="G69" s="26"/>
      <c r="H69" s="26"/>
      <c r="I69" s="26"/>
      <c r="J69" s="26"/>
      <c r="K69" s="26">
        <f>K6-K29-K61</f>
        <v>-1272811.5</v>
      </c>
      <c r="L69" s="26">
        <f>L6-L29-L61</f>
        <v>-1257164.5</v>
      </c>
      <c r="M69" s="26">
        <f>M6-M29-M61</f>
        <v>-123138.01000000001</v>
      </c>
      <c r="N69" s="26"/>
      <c r="O69" s="26"/>
      <c r="P69" s="26"/>
      <c r="Q69" s="26"/>
      <c r="R69" s="26">
        <f>R6-R29-R61</f>
        <v>-3055816.1899999976</v>
      </c>
      <c r="S69" s="26">
        <f>S6-S29-S61</f>
        <v>-6609319.1899999976</v>
      </c>
      <c r="T69" s="26">
        <f>T6-T29-T61</f>
        <v>1214649.9200000018</v>
      </c>
      <c r="U69" s="26"/>
      <c r="V69" s="25"/>
      <c r="W69" s="25"/>
      <c r="X69" s="25"/>
    </row>
  </sheetData>
  <mergeCells count="22"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  <mergeCell ref="U4:V4"/>
    <mergeCell ref="N4:O4"/>
    <mergeCell ref="P4:Q4"/>
    <mergeCell ref="R4:R5"/>
    <mergeCell ref="S4:S5"/>
    <mergeCell ref="T4:T5"/>
  </mergeCells>
  <pageMargins left="0.19685039370078741" right="0.19685039370078741" top="0.78740157480314965" bottom="0.19685039370078741" header="0.31496062992125984" footer="0.31496062992125984"/>
  <pageSetup paperSize="9" scale="22" orientation="landscape" horizontalDpi="300" verticalDpi="300" r:id="rId1"/>
  <rowBreaks count="1" manualBreakCount="1">
    <brk id="28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січень-липень</vt:lpstr>
      <vt:lpstr>'січень-липень'!Заголовки_для_печати</vt:lpstr>
      <vt:lpstr>'січень-липень'!Область_печати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2021-08-05T13:19:17Z</cp:lastPrinted>
  <dcterms:created xsi:type="dcterms:W3CDTF">2021-04-23T12:17:35Z</dcterms:created>
  <dcterms:modified xsi:type="dcterms:W3CDTF">2021-08-10T10:28:23Z</dcterms:modified>
</cp:coreProperties>
</file>