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ФВ\Інформація на сайт\Інформ.на сайт про викон.бюджета\"/>
    </mc:Choice>
  </mc:AlternateContent>
  <xr:revisionPtr revIDLastSave="0" documentId="13_ncr:1_{D233F8C4-D964-4564-A798-3FC9E9A59FE2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березень" sheetId="5" r:id="rId1"/>
  </sheets>
  <definedNames>
    <definedName name="_xlnm.Print_Titles" localSheetId="0">'січень-березень'!$2:$5</definedName>
    <definedName name="_xlnm.Print_Area" localSheetId="0">'січень-березень'!$B$1:$X$62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9" i="5" l="1"/>
  <c r="T59" i="5"/>
  <c r="S59" i="5"/>
  <c r="V59" i="5" s="1"/>
  <c r="R59" i="5"/>
  <c r="O59" i="5"/>
  <c r="N59" i="5"/>
  <c r="H59" i="5"/>
  <c r="G59" i="5"/>
  <c r="T58" i="5"/>
  <c r="S58" i="5"/>
  <c r="V58" i="5" s="1"/>
  <c r="R58" i="5"/>
  <c r="O58" i="5"/>
  <c r="N58" i="5"/>
  <c r="N57" i="5" s="1"/>
  <c r="H58" i="5"/>
  <c r="G58" i="5"/>
  <c r="S57" i="5"/>
  <c r="V57" i="5" s="1"/>
  <c r="M57" i="5"/>
  <c r="L57" i="5"/>
  <c r="O57" i="5" s="1"/>
  <c r="K57" i="5"/>
  <c r="G57" i="5"/>
  <c r="F57" i="5"/>
  <c r="E57" i="5"/>
  <c r="H57" i="5" s="1"/>
  <c r="D57" i="5"/>
  <c r="T56" i="5"/>
  <c r="S56" i="5"/>
  <c r="R56" i="5"/>
  <c r="O56" i="5"/>
  <c r="N56" i="5"/>
  <c r="H56" i="5"/>
  <c r="G56" i="5"/>
  <c r="T55" i="5"/>
  <c r="S55" i="5"/>
  <c r="R55" i="5"/>
  <c r="O55" i="5"/>
  <c r="N55" i="5"/>
  <c r="H55" i="5"/>
  <c r="G55" i="5"/>
  <c r="T54" i="5"/>
  <c r="S54" i="5"/>
  <c r="R54" i="5"/>
  <c r="O54" i="5"/>
  <c r="N54" i="5"/>
  <c r="H54" i="5"/>
  <c r="G54" i="5"/>
  <c r="T53" i="5"/>
  <c r="S53" i="5"/>
  <c r="V53" i="5" s="1"/>
  <c r="R53" i="5"/>
  <c r="O53" i="5"/>
  <c r="N53" i="5"/>
  <c r="H53" i="5"/>
  <c r="G53" i="5"/>
  <c r="T52" i="5"/>
  <c r="S52" i="5"/>
  <c r="R52" i="5"/>
  <c r="O52" i="5"/>
  <c r="N52" i="5"/>
  <c r="H52" i="5"/>
  <c r="G52" i="5"/>
  <c r="T51" i="5"/>
  <c r="S51" i="5"/>
  <c r="R51" i="5"/>
  <c r="O51" i="5"/>
  <c r="N51" i="5"/>
  <c r="H51" i="5"/>
  <c r="G51" i="5"/>
  <c r="T50" i="5"/>
  <c r="S50" i="5"/>
  <c r="R50" i="5"/>
  <c r="O50" i="5"/>
  <c r="N50" i="5"/>
  <c r="H50" i="5"/>
  <c r="G50" i="5"/>
  <c r="T49" i="5"/>
  <c r="S49" i="5"/>
  <c r="R49" i="5"/>
  <c r="O49" i="5"/>
  <c r="N49" i="5"/>
  <c r="H49" i="5"/>
  <c r="G49" i="5"/>
  <c r="T48" i="5"/>
  <c r="S48" i="5"/>
  <c r="R48" i="5"/>
  <c r="O48" i="5"/>
  <c r="N48" i="5"/>
  <c r="H48" i="5"/>
  <c r="G48" i="5"/>
  <c r="T47" i="5"/>
  <c r="S47" i="5"/>
  <c r="R47" i="5"/>
  <c r="O47" i="5"/>
  <c r="N47" i="5"/>
  <c r="H47" i="5"/>
  <c r="G47" i="5"/>
  <c r="T46" i="5"/>
  <c r="S46" i="5"/>
  <c r="R46" i="5"/>
  <c r="O46" i="5"/>
  <c r="N46" i="5"/>
  <c r="H46" i="5"/>
  <c r="G46" i="5"/>
  <c r="T45" i="5"/>
  <c r="S45" i="5"/>
  <c r="R45" i="5"/>
  <c r="O45" i="5"/>
  <c r="N45" i="5"/>
  <c r="H45" i="5"/>
  <c r="G45" i="5"/>
  <c r="T44" i="5"/>
  <c r="S44" i="5"/>
  <c r="R44" i="5"/>
  <c r="O44" i="5"/>
  <c r="N44" i="5"/>
  <c r="H44" i="5"/>
  <c r="G44" i="5"/>
  <c r="T43" i="5"/>
  <c r="S43" i="5"/>
  <c r="R43" i="5"/>
  <c r="O43" i="5"/>
  <c r="N43" i="5"/>
  <c r="H43" i="5"/>
  <c r="G43" i="5"/>
  <c r="T42" i="5"/>
  <c r="S42" i="5"/>
  <c r="R42" i="5"/>
  <c r="O42" i="5"/>
  <c r="N42" i="5"/>
  <c r="H42" i="5"/>
  <c r="G42" i="5"/>
  <c r="T41" i="5"/>
  <c r="S41" i="5"/>
  <c r="R41" i="5"/>
  <c r="O41" i="5"/>
  <c r="N41" i="5"/>
  <c r="H41" i="5"/>
  <c r="G41" i="5"/>
  <c r="T40" i="5"/>
  <c r="S40" i="5"/>
  <c r="R40" i="5"/>
  <c r="O40" i="5"/>
  <c r="N40" i="5"/>
  <c r="H40" i="5"/>
  <c r="G40" i="5"/>
  <c r="T39" i="5"/>
  <c r="S39" i="5"/>
  <c r="R39" i="5"/>
  <c r="O39" i="5"/>
  <c r="N39" i="5"/>
  <c r="H39" i="5"/>
  <c r="G39" i="5"/>
  <c r="T38" i="5"/>
  <c r="S38" i="5"/>
  <c r="R38" i="5"/>
  <c r="O38" i="5"/>
  <c r="N38" i="5"/>
  <c r="H38" i="5"/>
  <c r="G38" i="5"/>
  <c r="T37" i="5"/>
  <c r="S37" i="5"/>
  <c r="R37" i="5"/>
  <c r="O37" i="5"/>
  <c r="N37" i="5"/>
  <c r="H37" i="5"/>
  <c r="G37" i="5"/>
  <c r="T36" i="5"/>
  <c r="S36" i="5"/>
  <c r="R36" i="5"/>
  <c r="O36" i="5"/>
  <c r="N36" i="5"/>
  <c r="H36" i="5"/>
  <c r="G36" i="5"/>
  <c r="T35" i="5"/>
  <c r="S35" i="5"/>
  <c r="R35" i="5"/>
  <c r="O35" i="5"/>
  <c r="N35" i="5"/>
  <c r="H35" i="5"/>
  <c r="G35" i="5"/>
  <c r="T34" i="5"/>
  <c r="S34" i="5"/>
  <c r="V34" i="5" s="1"/>
  <c r="R34" i="5"/>
  <c r="O34" i="5"/>
  <c r="N34" i="5"/>
  <c r="H34" i="5"/>
  <c r="G34" i="5"/>
  <c r="T33" i="5"/>
  <c r="S33" i="5"/>
  <c r="V33" i="5" s="1"/>
  <c r="R33" i="5"/>
  <c r="O33" i="5"/>
  <c r="N33" i="5"/>
  <c r="H33" i="5"/>
  <c r="G33" i="5"/>
  <c r="T32" i="5"/>
  <c r="S32" i="5"/>
  <c r="V32" i="5" s="1"/>
  <c r="R32" i="5"/>
  <c r="O32" i="5"/>
  <c r="N32" i="5"/>
  <c r="H32" i="5"/>
  <c r="G32" i="5"/>
  <c r="T31" i="5"/>
  <c r="S31" i="5"/>
  <c r="V31" i="5" s="1"/>
  <c r="R31" i="5"/>
  <c r="Q31" i="5"/>
  <c r="O31" i="5"/>
  <c r="N31" i="5"/>
  <c r="H31" i="5"/>
  <c r="G31" i="5"/>
  <c r="T30" i="5"/>
  <c r="S30" i="5"/>
  <c r="V30" i="5" s="1"/>
  <c r="R30" i="5"/>
  <c r="O30" i="5"/>
  <c r="N30" i="5"/>
  <c r="H30" i="5"/>
  <c r="G30" i="5"/>
  <c r="T29" i="5"/>
  <c r="S29" i="5"/>
  <c r="R29" i="5"/>
  <c r="Q29" i="5"/>
  <c r="O29" i="5"/>
  <c r="N29" i="5"/>
  <c r="N28" i="5" s="1"/>
  <c r="H29" i="5"/>
  <c r="G29" i="5"/>
  <c r="M28" i="5"/>
  <c r="L28" i="5"/>
  <c r="K28" i="5"/>
  <c r="F28" i="5"/>
  <c r="E28" i="5"/>
  <c r="D28" i="5"/>
  <c r="T27" i="5"/>
  <c r="V27" i="5" s="1"/>
  <c r="S27" i="5"/>
  <c r="R27" i="5"/>
  <c r="O27" i="5"/>
  <c r="N27" i="5"/>
  <c r="H27" i="5"/>
  <c r="G27" i="5"/>
  <c r="T26" i="5"/>
  <c r="S26" i="5"/>
  <c r="R26" i="5"/>
  <c r="O26" i="5"/>
  <c r="N26" i="5"/>
  <c r="N24" i="5" s="1"/>
  <c r="H26" i="5"/>
  <c r="G26" i="5"/>
  <c r="T25" i="5"/>
  <c r="S25" i="5"/>
  <c r="R25" i="5"/>
  <c r="O25" i="5"/>
  <c r="N25" i="5"/>
  <c r="H25" i="5"/>
  <c r="G25" i="5"/>
  <c r="S24" i="5"/>
  <c r="R24" i="5"/>
  <c r="O24" i="5"/>
  <c r="M24" i="5"/>
  <c r="L24" i="5"/>
  <c r="K24" i="5"/>
  <c r="F24" i="5"/>
  <c r="E24" i="5"/>
  <c r="D24" i="5"/>
  <c r="T23" i="5"/>
  <c r="S23" i="5"/>
  <c r="V23" i="5" s="1"/>
  <c r="R23" i="5"/>
  <c r="O23" i="5"/>
  <c r="N23" i="5"/>
  <c r="H23" i="5"/>
  <c r="G23" i="5"/>
  <c r="T22" i="5"/>
  <c r="S22" i="5"/>
  <c r="R22" i="5"/>
  <c r="O22" i="5"/>
  <c r="N22" i="5"/>
  <c r="N20" i="5" s="1"/>
  <c r="H22" i="5"/>
  <c r="G22" i="5"/>
  <c r="T21" i="5"/>
  <c r="S21" i="5"/>
  <c r="R21" i="5"/>
  <c r="R20" i="5" s="1"/>
  <c r="O21" i="5"/>
  <c r="N21" i="5"/>
  <c r="H21" i="5"/>
  <c r="G21" i="5"/>
  <c r="G20" i="5" s="1"/>
  <c r="M20" i="5"/>
  <c r="L20" i="5"/>
  <c r="O20" i="5" s="1"/>
  <c r="K20" i="5"/>
  <c r="F20" i="5"/>
  <c r="E20" i="5"/>
  <c r="H20" i="5" s="1"/>
  <c r="D20" i="5"/>
  <c r="T19" i="5"/>
  <c r="S19" i="5"/>
  <c r="R19" i="5"/>
  <c r="O19" i="5"/>
  <c r="N19" i="5"/>
  <c r="H19" i="5"/>
  <c r="G19" i="5"/>
  <c r="T18" i="5"/>
  <c r="U18" i="5" s="1"/>
  <c r="S18" i="5"/>
  <c r="R18" i="5"/>
  <c r="O18" i="5"/>
  <c r="N18" i="5"/>
  <c r="H18" i="5"/>
  <c r="G18" i="5"/>
  <c r="T17" i="5"/>
  <c r="S17" i="5"/>
  <c r="R17" i="5"/>
  <c r="O17" i="5"/>
  <c r="N17" i="5"/>
  <c r="H17" i="5"/>
  <c r="G17" i="5"/>
  <c r="T16" i="5"/>
  <c r="S16" i="5"/>
  <c r="R16" i="5"/>
  <c r="O16" i="5"/>
  <c r="N16" i="5"/>
  <c r="N15" i="5" s="1"/>
  <c r="H16" i="5"/>
  <c r="G16" i="5"/>
  <c r="O15" i="5"/>
  <c r="M15" i="5"/>
  <c r="L15" i="5"/>
  <c r="K15" i="5"/>
  <c r="F15" i="5"/>
  <c r="E15" i="5"/>
  <c r="D15" i="5"/>
  <c r="R15" i="5" s="1"/>
  <c r="T14" i="5"/>
  <c r="S14" i="5"/>
  <c r="R14" i="5"/>
  <c r="O14" i="5"/>
  <c r="N14" i="5"/>
  <c r="H14" i="5"/>
  <c r="G14" i="5"/>
  <c r="T13" i="5"/>
  <c r="S13" i="5"/>
  <c r="R13" i="5"/>
  <c r="O13" i="5"/>
  <c r="N13" i="5"/>
  <c r="H13" i="5"/>
  <c r="G13" i="5"/>
  <c r="T12" i="5"/>
  <c r="S12" i="5"/>
  <c r="R12" i="5"/>
  <c r="O12" i="5"/>
  <c r="N12" i="5"/>
  <c r="N11" i="5" s="1"/>
  <c r="H12" i="5"/>
  <c r="G12" i="5"/>
  <c r="G11" i="5" s="1"/>
  <c r="O11" i="5"/>
  <c r="M11" i="5"/>
  <c r="M8" i="5" s="1"/>
  <c r="L11" i="5"/>
  <c r="K11" i="5"/>
  <c r="F11" i="5"/>
  <c r="T11" i="5" s="1"/>
  <c r="E11" i="5"/>
  <c r="D11" i="5"/>
  <c r="D8" i="5" s="1"/>
  <c r="T10" i="5"/>
  <c r="S10" i="5"/>
  <c r="R10" i="5"/>
  <c r="O10" i="5"/>
  <c r="N10" i="5"/>
  <c r="H10" i="5"/>
  <c r="G10" i="5"/>
  <c r="T9" i="5"/>
  <c r="S9" i="5"/>
  <c r="R9" i="5"/>
  <c r="O9" i="5"/>
  <c r="N9" i="5"/>
  <c r="H9" i="5"/>
  <c r="G9" i="5"/>
  <c r="L8" i="5"/>
  <c r="U52" i="5" l="1"/>
  <c r="U53" i="5"/>
  <c r="P53" i="5"/>
  <c r="U33" i="5"/>
  <c r="U41" i="5"/>
  <c r="Q41" i="5"/>
  <c r="U29" i="5"/>
  <c r="Q37" i="5"/>
  <c r="Q53" i="5"/>
  <c r="V36" i="5"/>
  <c r="V54" i="5"/>
  <c r="U44" i="5"/>
  <c r="U38" i="5"/>
  <c r="U34" i="5"/>
  <c r="U49" i="5"/>
  <c r="P30" i="5"/>
  <c r="P31" i="5"/>
  <c r="P34" i="5"/>
  <c r="P48" i="5"/>
  <c r="P40" i="5"/>
  <c r="P36" i="5"/>
  <c r="P52" i="5"/>
  <c r="P32" i="5"/>
  <c r="P44" i="5"/>
  <c r="P56" i="5"/>
  <c r="U31" i="5"/>
  <c r="U40" i="5"/>
  <c r="U50" i="5"/>
  <c r="H28" i="5"/>
  <c r="U46" i="5"/>
  <c r="U37" i="5"/>
  <c r="U45" i="5"/>
  <c r="V56" i="5"/>
  <c r="I48" i="5"/>
  <c r="U48" i="5"/>
  <c r="V29" i="5"/>
  <c r="U42" i="5"/>
  <c r="V50" i="5"/>
  <c r="U56" i="5"/>
  <c r="V38" i="5"/>
  <c r="V40" i="5"/>
  <c r="V44" i="5"/>
  <c r="V48" i="5"/>
  <c r="U54" i="5"/>
  <c r="U30" i="5"/>
  <c r="U32" i="5"/>
  <c r="V42" i="5"/>
  <c r="V46" i="5"/>
  <c r="V52" i="5"/>
  <c r="V37" i="5"/>
  <c r="V41" i="5"/>
  <c r="V45" i="5"/>
  <c r="V49" i="5"/>
  <c r="I44" i="5"/>
  <c r="I58" i="5"/>
  <c r="I32" i="5"/>
  <c r="W58" i="5"/>
  <c r="U23" i="5"/>
  <c r="V22" i="5"/>
  <c r="N8" i="5"/>
  <c r="N7" i="5" s="1"/>
  <c r="N6" i="5" s="1"/>
  <c r="V19" i="5"/>
  <c r="U27" i="5"/>
  <c r="V26" i="5"/>
  <c r="U26" i="5"/>
  <c r="H24" i="5"/>
  <c r="V25" i="5"/>
  <c r="G24" i="5"/>
  <c r="V18" i="5"/>
  <c r="H15" i="5"/>
  <c r="V17" i="5"/>
  <c r="U17" i="5"/>
  <c r="G15" i="5"/>
  <c r="G8" i="5" s="1"/>
  <c r="G7" i="5" s="1"/>
  <c r="V16" i="5"/>
  <c r="U16" i="5"/>
  <c r="S15" i="5"/>
  <c r="V14" i="5"/>
  <c r="F8" i="5"/>
  <c r="U14" i="5"/>
  <c r="V12" i="5"/>
  <c r="U12" i="5"/>
  <c r="V10" i="5"/>
  <c r="U10" i="5"/>
  <c r="F7" i="5"/>
  <c r="F6" i="5" s="1"/>
  <c r="J23" i="5" s="1"/>
  <c r="U9" i="5"/>
  <c r="O8" i="5"/>
  <c r="L7" i="5"/>
  <c r="V21" i="5"/>
  <c r="S20" i="5"/>
  <c r="T24" i="5"/>
  <c r="V24" i="5" s="1"/>
  <c r="U25" i="5"/>
  <c r="J54" i="5"/>
  <c r="J50" i="5"/>
  <c r="J46" i="5"/>
  <c r="J42" i="5"/>
  <c r="J38" i="5"/>
  <c r="J34" i="5"/>
  <c r="J30" i="5"/>
  <c r="J55" i="5"/>
  <c r="J51" i="5"/>
  <c r="J47" i="5"/>
  <c r="J43" i="5"/>
  <c r="J39" i="5"/>
  <c r="J35" i="5"/>
  <c r="Q58" i="5"/>
  <c r="J58" i="5"/>
  <c r="J56" i="5"/>
  <c r="J52" i="5"/>
  <c r="J48" i="5"/>
  <c r="J44" i="5"/>
  <c r="J40" i="5"/>
  <c r="J36" i="5"/>
  <c r="J32" i="5"/>
  <c r="J59" i="5"/>
  <c r="J45" i="5"/>
  <c r="J33" i="5"/>
  <c r="X58" i="5"/>
  <c r="J49" i="5"/>
  <c r="Q59" i="5"/>
  <c r="J41" i="5"/>
  <c r="J53" i="5"/>
  <c r="J37" i="5"/>
  <c r="J29" i="5"/>
  <c r="J31" i="5"/>
  <c r="H11" i="5"/>
  <c r="S11" i="5"/>
  <c r="V11" i="5" s="1"/>
  <c r="E8" i="5"/>
  <c r="T20" i="5"/>
  <c r="U22" i="5"/>
  <c r="U19" i="5"/>
  <c r="U21" i="5"/>
  <c r="U36" i="5"/>
  <c r="D7" i="5"/>
  <c r="D6" i="5" s="1"/>
  <c r="I15" i="5" s="1"/>
  <c r="V13" i="5"/>
  <c r="U13" i="5"/>
  <c r="M7" i="5"/>
  <c r="M6" i="5" s="1"/>
  <c r="Q24" i="5" s="1"/>
  <c r="V9" i="5"/>
  <c r="R11" i="5"/>
  <c r="R8" i="5" s="1"/>
  <c r="T15" i="5"/>
  <c r="T8" i="5" s="1"/>
  <c r="O28" i="5"/>
  <c r="I30" i="5"/>
  <c r="V35" i="5"/>
  <c r="U35" i="5"/>
  <c r="V51" i="5"/>
  <c r="U51" i="5"/>
  <c r="X59" i="5"/>
  <c r="P59" i="5"/>
  <c r="I59" i="5"/>
  <c r="I53" i="5"/>
  <c r="I49" i="5"/>
  <c r="I45" i="5"/>
  <c r="I41" i="5"/>
  <c r="I37" i="5"/>
  <c r="I33" i="5"/>
  <c r="I29" i="5"/>
  <c r="I54" i="5"/>
  <c r="I50" i="5"/>
  <c r="I46" i="5"/>
  <c r="I42" i="5"/>
  <c r="I38" i="5"/>
  <c r="I34" i="5"/>
  <c r="I55" i="5"/>
  <c r="I51" i="5"/>
  <c r="I47" i="5"/>
  <c r="I43" i="5"/>
  <c r="I39" i="5"/>
  <c r="I35" i="5"/>
  <c r="I31" i="5"/>
  <c r="Q54" i="5"/>
  <c r="Q50" i="5"/>
  <c r="Q46" i="5"/>
  <c r="Q42" i="5"/>
  <c r="Q38" i="5"/>
  <c r="Q34" i="5"/>
  <c r="Q30" i="5"/>
  <c r="Q55" i="5"/>
  <c r="Q51" i="5"/>
  <c r="Q47" i="5"/>
  <c r="Q43" i="5"/>
  <c r="Q39" i="5"/>
  <c r="Q35" i="5"/>
  <c r="Q56" i="5"/>
  <c r="Q52" i="5"/>
  <c r="Q48" i="5"/>
  <c r="Q44" i="5"/>
  <c r="Q40" i="5"/>
  <c r="Q36" i="5"/>
  <c r="Q32" i="5"/>
  <c r="R28" i="5"/>
  <c r="W44" i="5" s="1"/>
  <c r="S28" i="5"/>
  <c r="Q33" i="5"/>
  <c r="I36" i="5"/>
  <c r="V39" i="5"/>
  <c r="U39" i="5"/>
  <c r="Q45" i="5"/>
  <c r="I52" i="5"/>
  <c r="V55" i="5"/>
  <c r="U55" i="5"/>
  <c r="U58" i="5"/>
  <c r="U57" i="5" s="1"/>
  <c r="T57" i="5"/>
  <c r="V47" i="5"/>
  <c r="U47" i="5"/>
  <c r="K8" i="5"/>
  <c r="T28" i="5"/>
  <c r="X41" i="5" s="1"/>
  <c r="G28" i="5"/>
  <c r="I40" i="5"/>
  <c r="V43" i="5"/>
  <c r="U43" i="5"/>
  <c r="Q49" i="5"/>
  <c r="I56" i="5"/>
  <c r="P58" i="5"/>
  <c r="W59" i="5"/>
  <c r="P35" i="5"/>
  <c r="P39" i="5"/>
  <c r="P43" i="5"/>
  <c r="P47" i="5"/>
  <c r="P51" i="5"/>
  <c r="P55" i="5"/>
  <c r="P38" i="5"/>
  <c r="P42" i="5"/>
  <c r="P46" i="5"/>
  <c r="P50" i="5"/>
  <c r="P54" i="5"/>
  <c r="P29" i="5"/>
  <c r="P33" i="5"/>
  <c r="P37" i="5"/>
  <c r="P41" i="5"/>
  <c r="P45" i="5"/>
  <c r="P49" i="5"/>
  <c r="R57" i="5"/>
  <c r="Q28" i="5" l="1"/>
  <c r="X40" i="5"/>
  <c r="V28" i="5"/>
  <c r="P28" i="5"/>
  <c r="Q57" i="5"/>
  <c r="X57" i="5"/>
  <c r="J28" i="5"/>
  <c r="J57" i="5"/>
  <c r="W57" i="5"/>
  <c r="P57" i="5"/>
  <c r="I28" i="5"/>
  <c r="I57" i="5"/>
  <c r="X37" i="5"/>
  <c r="U28" i="5"/>
  <c r="U11" i="5"/>
  <c r="X38" i="5"/>
  <c r="X54" i="5"/>
  <c r="W56" i="5"/>
  <c r="X46" i="5"/>
  <c r="W42" i="5"/>
  <c r="U24" i="5"/>
  <c r="U15" i="5"/>
  <c r="U20" i="5"/>
  <c r="Q11" i="5"/>
  <c r="G6" i="5"/>
  <c r="V20" i="5"/>
  <c r="U8" i="5"/>
  <c r="U7" i="5" s="1"/>
  <c r="U6" i="5" s="1"/>
  <c r="V15" i="5"/>
  <c r="J24" i="5"/>
  <c r="J20" i="5"/>
  <c r="J21" i="5"/>
  <c r="J17" i="5"/>
  <c r="J26" i="5"/>
  <c r="J27" i="5"/>
  <c r="J14" i="5"/>
  <c r="J25" i="5"/>
  <c r="J10" i="5"/>
  <c r="F65" i="5"/>
  <c r="J11" i="5"/>
  <c r="J9" i="5"/>
  <c r="J16" i="5"/>
  <c r="J13" i="5"/>
  <c r="J12" i="5"/>
  <c r="J8" i="5"/>
  <c r="J15" i="5"/>
  <c r="J22" i="5"/>
  <c r="J19" i="5"/>
  <c r="J18" i="5"/>
  <c r="F61" i="5"/>
  <c r="F60" i="5" s="1"/>
  <c r="S8" i="5"/>
  <c r="S7" i="5" s="1"/>
  <c r="I8" i="5"/>
  <c r="I24" i="5"/>
  <c r="D61" i="5"/>
  <c r="D60" i="5" s="1"/>
  <c r="T7" i="5"/>
  <c r="T6" i="5" s="1"/>
  <c r="X24" i="5" s="1"/>
  <c r="R7" i="5"/>
  <c r="R6" i="5" s="1"/>
  <c r="W11" i="5" s="1"/>
  <c r="W38" i="5"/>
  <c r="W30" i="5"/>
  <c r="W32" i="5"/>
  <c r="E7" i="5"/>
  <c r="H8" i="5"/>
  <c r="Q8" i="5"/>
  <c r="O7" i="5"/>
  <c r="L6" i="5"/>
  <c r="W46" i="5"/>
  <c r="W40" i="5"/>
  <c r="X31" i="5"/>
  <c r="X51" i="5"/>
  <c r="X35" i="5"/>
  <c r="X50" i="5"/>
  <c r="X42" i="5"/>
  <c r="X34" i="5"/>
  <c r="X55" i="5"/>
  <c r="X29" i="5"/>
  <c r="K7" i="5"/>
  <c r="K6" i="5" s="1"/>
  <c r="P8" i="5" s="1"/>
  <c r="X52" i="5"/>
  <c r="X49" i="5"/>
  <c r="M61" i="5"/>
  <c r="W48" i="5"/>
  <c r="D65" i="5"/>
  <c r="I27" i="5"/>
  <c r="I23" i="5"/>
  <c r="I17" i="5"/>
  <c r="I9" i="5"/>
  <c r="I26" i="5"/>
  <c r="I18" i="5"/>
  <c r="I12" i="5"/>
  <c r="I10" i="5"/>
  <c r="I21" i="5"/>
  <c r="I19" i="5"/>
  <c r="I13" i="5"/>
  <c r="I25" i="5"/>
  <c r="I14" i="5"/>
  <c r="I22" i="5"/>
  <c r="I11" i="5"/>
  <c r="I16" i="5"/>
  <c r="I20" i="5"/>
  <c r="W29" i="5"/>
  <c r="X56" i="5"/>
  <c r="X53" i="5"/>
  <c r="X39" i="5"/>
  <c r="W50" i="5"/>
  <c r="W52" i="5"/>
  <c r="W36" i="5"/>
  <c r="W54" i="5"/>
  <c r="X47" i="5"/>
  <c r="X36" i="5"/>
  <c r="X48" i="5"/>
  <c r="X30" i="5"/>
  <c r="X44" i="5"/>
  <c r="X32" i="5"/>
  <c r="W53" i="5"/>
  <c r="W49" i="5"/>
  <c r="W45" i="5"/>
  <c r="W41" i="5"/>
  <c r="W37" i="5"/>
  <c r="W33" i="5"/>
  <c r="W51" i="5"/>
  <c r="W35" i="5"/>
  <c r="W47" i="5"/>
  <c r="W43" i="5"/>
  <c r="W31" i="5"/>
  <c r="W55" i="5"/>
  <c r="W39" i="5"/>
  <c r="X45" i="5"/>
  <c r="X33" i="5"/>
  <c r="X43" i="5"/>
  <c r="M65" i="5"/>
  <c r="Q27" i="5"/>
  <c r="Q26" i="5"/>
  <c r="Q18" i="5"/>
  <c r="Q12" i="5"/>
  <c r="Q10" i="5"/>
  <c r="Q21" i="5"/>
  <c r="Q19" i="5"/>
  <c r="Q13" i="5"/>
  <c r="Q25" i="5"/>
  <c r="Q22" i="5"/>
  <c r="Q16" i="5"/>
  <c r="Q14" i="5"/>
  <c r="Q17" i="5"/>
  <c r="Q9" i="5"/>
  <c r="Q23" i="5"/>
  <c r="W34" i="5"/>
  <c r="Q15" i="5"/>
  <c r="Q20" i="5"/>
  <c r="X28" i="5" l="1"/>
  <c r="W28" i="5"/>
  <c r="I7" i="5"/>
  <c r="I6" i="5" s="1"/>
  <c r="D62" i="5"/>
  <c r="V8" i="5"/>
  <c r="J7" i="5"/>
  <c r="J6" i="5" s="1"/>
  <c r="F62" i="5"/>
  <c r="X15" i="5"/>
  <c r="T61" i="5"/>
  <c r="T60" i="5" s="1"/>
  <c r="X20" i="5"/>
  <c r="X8" i="5"/>
  <c r="R65" i="5"/>
  <c r="W25" i="5"/>
  <c r="W21" i="5"/>
  <c r="W19" i="5"/>
  <c r="W24" i="5"/>
  <c r="W13" i="5"/>
  <c r="W15" i="5"/>
  <c r="W12" i="5"/>
  <c r="W22" i="5"/>
  <c r="W16" i="5"/>
  <c r="W9" i="5"/>
  <c r="W23" i="5"/>
  <c r="W18" i="5"/>
  <c r="W17" i="5"/>
  <c r="W20" i="5"/>
  <c r="W10" i="5"/>
  <c r="W14" i="5"/>
  <c r="W26" i="5"/>
  <c r="W27" i="5"/>
  <c r="L65" i="5"/>
  <c r="O6" i="5"/>
  <c r="L61" i="5"/>
  <c r="W8" i="5"/>
  <c r="M62" i="5"/>
  <c r="M60" i="5"/>
  <c r="P27" i="5"/>
  <c r="K65" i="5"/>
  <c r="P23" i="5"/>
  <c r="P17" i="5"/>
  <c r="P9" i="5"/>
  <c r="P26" i="5"/>
  <c r="P18" i="5"/>
  <c r="P12" i="5"/>
  <c r="P10" i="5"/>
  <c r="P21" i="5"/>
  <c r="P19" i="5"/>
  <c r="P13" i="5"/>
  <c r="P16" i="5"/>
  <c r="P25" i="5"/>
  <c r="P14" i="5"/>
  <c r="P22" i="5"/>
  <c r="P20" i="5"/>
  <c r="P7" i="5" s="1"/>
  <c r="P24" i="5"/>
  <c r="K61" i="5"/>
  <c r="P15" i="5"/>
  <c r="P11" i="5"/>
  <c r="H7" i="5"/>
  <c r="E6" i="5"/>
  <c r="Q7" i="5"/>
  <c r="Q6" i="5" s="1"/>
  <c r="V7" i="5"/>
  <c r="S6" i="5"/>
  <c r="T65" i="5"/>
  <c r="X26" i="5"/>
  <c r="X16" i="5"/>
  <c r="X12" i="5"/>
  <c r="X9" i="5"/>
  <c r="X17" i="5"/>
  <c r="X13" i="5"/>
  <c r="X11" i="5"/>
  <c r="X25" i="5"/>
  <c r="X23" i="5"/>
  <c r="X19" i="5"/>
  <c r="X18" i="5"/>
  <c r="X22" i="5"/>
  <c r="X14" i="5"/>
  <c r="X21" i="5"/>
  <c r="X10" i="5"/>
  <c r="X27" i="5"/>
  <c r="T62" i="5" l="1"/>
  <c r="X7" i="5"/>
  <c r="X6" i="5" s="1"/>
  <c r="P6" i="5"/>
  <c r="L62" i="5"/>
  <c r="L60" i="5"/>
  <c r="S65" i="5"/>
  <c r="V6" i="5"/>
  <c r="E65" i="5"/>
  <c r="H6" i="5"/>
  <c r="E61" i="5"/>
  <c r="K60" i="5"/>
  <c r="K62" i="5"/>
  <c r="R62" i="5" s="1"/>
  <c r="R61" i="5"/>
  <c r="R60" i="5" s="1"/>
  <c r="W7" i="5"/>
  <c r="W6" i="5" s="1"/>
  <c r="E62" i="5" l="1"/>
  <c r="S62" i="5" s="1"/>
  <c r="E60" i="5"/>
  <c r="S61" i="5"/>
  <c r="S60" i="5" s="1"/>
</calcChain>
</file>

<file path=xl/sharedStrings.xml><?xml version="1.0" encoding="utf-8"?>
<sst xmlns="http://schemas.openxmlformats.org/spreadsheetml/2006/main" count="187" uniqueCount="128">
  <si>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</si>
  <si>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</si>
  <si>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</si>
  <si>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</si>
  <si>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</si>
  <si>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</si>
  <si>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</si>
  <si>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</si>
  <si>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</si>
  <si>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</si>
  <si>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</si>
  <si>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</si>
  <si>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</si>
  <si>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</si>
  <si>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</si>
  <si>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</si>
  <si>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</si>
  <si>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</si>
  <si>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</si>
  <si>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</si>
  <si>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</si>
  <si>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</si>
  <si>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</si>
  <si>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</si>
  <si>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</si>
  <si>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</si>
  <si>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</si>
  <si>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</si>
  <si>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</si>
  <si>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</si>
  <si>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</si>
  <si>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</si>
  <si>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</si>
  <si>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</si>
  <si>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</si>
  <si>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</si>
  <si>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</si>
  <si>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</si>
  <si>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</si>
  <si>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</si>
  <si>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</si>
  <si>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</si>
  <si>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</si>
  <si>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</si>
  <si>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</si>
  <si>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</si>
  <si>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</si>
  <si>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</si>
  <si>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</si>
  <si>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</si>
  <si>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</si>
  <si>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</si>
  <si>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</si>
  <si>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</si>
  <si>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</si>
  <si>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</si>
  <si>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</si>
  <si>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</si>
  <si>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</si>
  <si>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</si>
  <si>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</si>
  <si>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</si>
  <si>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</si>
  <si>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</si>
  <si>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</si>
  <si>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</si>
  <si>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</si>
  <si>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</si>
  <si>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</si>
  <si>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</si>
  <si>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</si>
  <si>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</si>
  <si>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</si>
  <si>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</si>
  <si>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</si>
  <si>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</si>
  <si>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</si>
  <si>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</si>
  <si>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</si>
  <si>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</si>
  <si>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</si>
  <si>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</si>
  <si>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</si>
  <si>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</si>
  <si>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</si>
  <si>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</si>
  <si>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</si>
  <si>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</si>
  <si>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</si>
  <si>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</si>
  <si>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</si>
  <si>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</si>
  <si>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</si>
  <si>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</si>
  <si>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</si>
  <si>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</si>
  <si>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</si>
  <si>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</si>
  <si>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</si>
  <si>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</si>
  <si>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</si>
  <si>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</si>
  <si>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</si>
  <si>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</si>
  <si>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</si>
  <si>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</si>
  <si>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</si>
  <si>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</si>
  <si>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</si>
  <si>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</si>
  <si>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</si>
  <si>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</si>
  <si>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</si>
  <si>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</si>
  <si>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</si>
  <si>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</si>
  <si>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</si>
  <si>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1141, 1200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</si>
  <si>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</si>
  <si>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</si>
  <si>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</si>
  <si>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</si>
  <si>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</si>
  <si>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</si>
  <si>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</si>
  <si>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</si>
  <si>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</si>
  <si>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СІЧЕНЬ-БЕРЕЗЕНЬ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</si>
</sst>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28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/>
    <xf numFmtId="164" fontId="11" fillId="0" borderId="1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66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/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7" fillId="4" borderId="1" xfId="1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0" fontId="19" fillId="0" borderId="0" xfId="0" applyFont="1" applyFill="1"/>
    <xf numFmtId="4" fontId="10" fillId="0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165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13" fillId="0" borderId="2" xfId="0" quotePrefix="1" applyFont="1" applyFill="1" applyBorder="1" applyAlignment="1">
      <alignment horizontal="center" vertical="center" wrapText="1"/>
    </xf>
    <xf numFmtId="164" fontId="17" fillId="4" borderId="7" xfId="1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 wrapText="1"/>
    </xf>
    <xf numFmtId="0" fontId="13" fillId="0" borderId="12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4" fontId="17" fillId="4" borderId="20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6" xfId="3" applyFont="1" applyFill="1" applyBorder="1" applyAlignment="1">
      <alignment vertical="center" wrapText="1"/>
    </xf>
    <xf numFmtId="4" fontId="18" fillId="3" borderId="25" xfId="3" applyNumberFormat="1" applyFont="1" applyFill="1" applyBorder="1" applyAlignment="1">
      <alignment horizontal="center" vertical="center"/>
    </xf>
    <xf numFmtId="4" fontId="18" fillId="3" borderId="27" xfId="3" applyNumberFormat="1" applyFont="1" applyFill="1" applyBorder="1" applyAlignment="1">
      <alignment horizontal="center" vertical="center"/>
    </xf>
    <xf numFmtId="164" fontId="18" fillId="3" borderId="27" xfId="1" applyNumberFormat="1" applyFont="1" applyFill="1" applyBorder="1" applyAlignment="1">
      <alignment horizontal="center" vertical="center"/>
    </xf>
    <xf numFmtId="164" fontId="18" fillId="3" borderId="28" xfId="1" applyNumberFormat="1" applyFont="1" applyFill="1" applyBorder="1" applyAlignment="1">
      <alignment horizontal="center" vertical="center"/>
    </xf>
    <xf numFmtId="4" fontId="18" fillId="3" borderId="29" xfId="3" applyNumberFormat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 wrapText="1"/>
    </xf>
    <xf numFmtId="0" fontId="18" fillId="3" borderId="25" xfId="3" applyFont="1" applyFill="1" applyBorder="1" applyAlignment="1">
      <alignment horizontal="center" vertical="center" wrapText="1"/>
    </xf>
    <xf numFmtId="0" fontId="18" fillId="3" borderId="26" xfId="3" applyFont="1" applyFill="1" applyBorder="1" applyAlignment="1">
      <alignment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vertical="center" wrapText="1"/>
    </xf>
    <xf numFmtId="4" fontId="17" fillId="4" borderId="14" xfId="3" applyNumberFormat="1" applyFont="1" applyFill="1" applyBorder="1" applyAlignment="1">
      <alignment horizontal="center" vertical="center"/>
    </xf>
    <xf numFmtId="4" fontId="17" fillId="4" borderId="15" xfId="3" applyNumberFormat="1" applyFont="1" applyFill="1" applyBorder="1" applyAlignment="1">
      <alignment horizontal="center" vertical="center"/>
    </xf>
    <xf numFmtId="164" fontId="17" fillId="4" borderId="15" xfId="1" applyNumberFormat="1" applyFont="1" applyFill="1" applyBorder="1" applyAlignment="1">
      <alignment horizontal="center" vertical="center"/>
    </xf>
    <xf numFmtId="164" fontId="17" fillId="4" borderId="16" xfId="1" applyNumberFormat="1" applyFont="1" applyFill="1" applyBorder="1" applyAlignment="1">
      <alignment horizontal="center" vertical="center"/>
    </xf>
    <xf numFmtId="4" fontId="17" fillId="4" borderId="23" xfId="3" applyNumberFormat="1" applyFont="1" applyFill="1" applyBorder="1" applyAlignment="1">
      <alignment horizontal="center" vertical="center"/>
    </xf>
    <xf numFmtId="0" fontId="18" fillId="3" borderId="31" xfId="3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</cellXfs>
  <cellStyles count="5">
    <cellStyle name="Акцент1" xfId="3" builtinId="29"/>
    <cellStyle name="Название" xfId="2" builtinId="15"/>
    <cellStyle name="Обычный" xfId="0" builtinId="0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CCF83-C032-411A-899A-9889447000D9}">
  <dimension ref="A1:AD65"/>
  <sheetViews>
    <sheetView tabSelected="1" zoomScale="40" zoomScaleNormal="40" zoomScaleSheetLayoutView="25" workbookViewId="0">
      <pane xSplit="3" ySplit="5" topLeftCell="D45" activePane="bottomRight" state="frozen"/>
      <selection pane="topRight" activeCell="C1" sqref="C1"/>
      <selection pane="bottomLeft" activeCell="A6" sqref="A6"/>
      <selection pane="bottomRight" activeCell="L61" sqref="L61:L62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2.140625" style="1" customWidth="1"/>
    <col min="6" max="6" width="31.8554687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30.140625" style="1" customWidth="1"/>
    <col min="12" max="12" width="27" style="1" customWidth="1"/>
    <col min="13" max="13" width="28.85546875" style="1" customWidth="1"/>
    <col min="14" max="14" width="27.7109375" style="5" customWidth="1"/>
    <col min="15" max="15" width="19.28515625" style="5" customWidth="1"/>
    <col min="16" max="16" width="21.140625" style="5" customWidth="1"/>
    <col min="17" max="17" width="20.28515625" style="9" customWidth="1"/>
    <col min="18" max="18" width="33.28515625" style="1" customWidth="1"/>
    <col min="19" max="19" width="33.42578125" style="1" customWidth="1"/>
    <col min="20" max="20" width="31.8554687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04" t="s">
        <v>5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</row>
    <row r="2" spans="2:30" ht="31.9" customHeight="1" thickBot="1" x14ac:dyDescent="0.3">
      <c r="B2" s="105" t="s">
        <v>28</v>
      </c>
      <c r="C2" s="108" t="s">
        <v>0</v>
      </c>
      <c r="D2" s="111" t="s">
        <v>127</v>
      </c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2"/>
      <c r="S2" s="112"/>
      <c r="T2" s="112"/>
      <c r="U2" s="112"/>
      <c r="V2" s="112"/>
      <c r="W2" s="112"/>
      <c r="X2" s="113"/>
    </row>
    <row r="3" spans="2:30" ht="26.25" customHeight="1" x14ac:dyDescent="0.25">
      <c r="B3" s="106"/>
      <c r="C3" s="109"/>
      <c r="D3" s="114" t="s">
        <v>6</v>
      </c>
      <c r="E3" s="115"/>
      <c r="F3" s="115"/>
      <c r="G3" s="115"/>
      <c r="H3" s="115"/>
      <c r="I3" s="115"/>
      <c r="J3" s="116"/>
      <c r="K3" s="114" t="s">
        <v>19</v>
      </c>
      <c r="L3" s="115"/>
      <c r="M3" s="115"/>
      <c r="N3" s="115"/>
      <c r="O3" s="115"/>
      <c r="P3" s="115"/>
      <c r="Q3" s="116"/>
      <c r="R3" s="117" t="s">
        <v>43</v>
      </c>
      <c r="S3" s="118"/>
      <c r="T3" s="118"/>
      <c r="U3" s="118"/>
      <c r="V3" s="118"/>
      <c r="W3" s="118"/>
      <c r="X3" s="119"/>
    </row>
    <row r="4" spans="2:30" s="2" customFormat="1" ht="25.15" customHeight="1" x14ac:dyDescent="0.2">
      <c r="B4" s="106"/>
      <c r="C4" s="109"/>
      <c r="D4" s="120" t="s">
        <v>30</v>
      </c>
      <c r="E4" s="122" t="s">
        <v>31</v>
      </c>
      <c r="F4" s="122" t="s">
        <v>29</v>
      </c>
      <c r="G4" s="124" t="s">
        <v>37</v>
      </c>
      <c r="H4" s="124"/>
      <c r="I4" s="124" t="s">
        <v>39</v>
      </c>
      <c r="J4" s="125"/>
      <c r="K4" s="120" t="s">
        <v>30</v>
      </c>
      <c r="L4" s="122" t="s">
        <v>31</v>
      </c>
      <c r="M4" s="122" t="s">
        <v>29</v>
      </c>
      <c r="N4" s="124" t="s">
        <v>37</v>
      </c>
      <c r="O4" s="124"/>
      <c r="P4" s="124" t="s">
        <v>39</v>
      </c>
      <c r="Q4" s="125"/>
      <c r="R4" s="126" t="s">
        <v>30</v>
      </c>
      <c r="S4" s="122" t="s">
        <v>31</v>
      </c>
      <c r="T4" s="122" t="s">
        <v>29</v>
      </c>
      <c r="U4" s="124" t="s">
        <v>37</v>
      </c>
      <c r="V4" s="124"/>
      <c r="W4" s="124" t="s">
        <v>39</v>
      </c>
      <c r="X4" s="125"/>
    </row>
    <row r="5" spans="2:30" s="2" customFormat="1" ht="63" customHeight="1" thickBot="1" x14ac:dyDescent="0.25">
      <c r="B5" s="107"/>
      <c r="C5" s="110"/>
      <c r="D5" s="121"/>
      <c r="E5" s="123"/>
      <c r="F5" s="123"/>
      <c r="G5" s="51" t="s">
        <v>38</v>
      </c>
      <c r="H5" s="51" t="s">
        <v>1</v>
      </c>
      <c r="I5" s="52" t="s">
        <v>40</v>
      </c>
      <c r="J5" s="53" t="s">
        <v>41</v>
      </c>
      <c r="K5" s="121"/>
      <c r="L5" s="123"/>
      <c r="M5" s="123"/>
      <c r="N5" s="51" t="s">
        <v>38</v>
      </c>
      <c r="O5" s="51" t="s">
        <v>1</v>
      </c>
      <c r="P5" s="52" t="s">
        <v>40</v>
      </c>
      <c r="Q5" s="53" t="s">
        <v>41</v>
      </c>
      <c r="R5" s="127"/>
      <c r="S5" s="123"/>
      <c r="T5" s="123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8" t="s">
        <v>35</v>
      </c>
      <c r="C6" s="90" t="s">
        <v>2</v>
      </c>
      <c r="D6" s="82">
        <f>D7+D24</f>
        <v>69225963</v>
      </c>
      <c r="E6" s="83">
        <f>E7+E24</f>
        <v>17091206</v>
      </c>
      <c r="F6" s="83">
        <f>F7+F24</f>
        <v>17215175.32</v>
      </c>
      <c r="G6" s="83">
        <f>G7+G24</f>
        <v>123969.31999999998</v>
      </c>
      <c r="H6" s="84">
        <f>IF(E6=0,"-",F6/E6)</f>
        <v>1.0072533980340532</v>
      </c>
      <c r="I6" s="84">
        <f>I7+I24</f>
        <v>1</v>
      </c>
      <c r="J6" s="85">
        <f t="shared" ref="J6:N6" si="0">J7+J24</f>
        <v>0.99999999999999978</v>
      </c>
      <c r="K6" s="82">
        <f t="shared" si="0"/>
        <v>836545</v>
      </c>
      <c r="L6" s="83">
        <f t="shared" si="0"/>
        <v>210601.75</v>
      </c>
      <c r="M6" s="83">
        <f t="shared" si="0"/>
        <v>369738.11</v>
      </c>
      <c r="N6" s="83">
        <f t="shared" si="0"/>
        <v>159136.35999999999</v>
      </c>
      <c r="O6" s="84">
        <f>IF(L6=0,"-",M6/L6)</f>
        <v>1.7556269594151046</v>
      </c>
      <c r="P6" s="84">
        <f>P7+P24</f>
        <v>1</v>
      </c>
      <c r="Q6" s="85">
        <f t="shared" ref="Q6:U6" si="1">Q7+Q24</f>
        <v>0.72953829401031989</v>
      </c>
      <c r="R6" s="86">
        <f t="shared" si="1"/>
        <v>70062508</v>
      </c>
      <c r="S6" s="83">
        <f t="shared" si="1"/>
        <v>17301807.75</v>
      </c>
      <c r="T6" s="83">
        <f t="shared" si="1"/>
        <v>17584913.43</v>
      </c>
      <c r="U6" s="83">
        <f t="shared" si="1"/>
        <v>283105.68</v>
      </c>
      <c r="V6" s="84">
        <f>IF(S6=0,"-",T6/S6)</f>
        <v>1.0163627803574455</v>
      </c>
      <c r="W6" s="84">
        <f>W7+W24</f>
        <v>1</v>
      </c>
      <c r="X6" s="85">
        <f>X7+X24</f>
        <v>0.99431330723360856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1" t="s">
        <v>35</v>
      </c>
      <c r="C7" s="92" t="s">
        <v>42</v>
      </c>
      <c r="D7" s="93">
        <f>D8+D20+D23</f>
        <v>40755866</v>
      </c>
      <c r="E7" s="94">
        <f>E8+E20+E23</f>
        <v>10224512</v>
      </c>
      <c r="F7" s="94">
        <f>F8+F20+F23</f>
        <v>10415298.02</v>
      </c>
      <c r="G7" s="94">
        <f>G8+G20+G23</f>
        <v>190786.01999999993</v>
      </c>
      <c r="H7" s="95">
        <f t="shared" ref="H7:H27" si="2">IF(E7=0,"-",F7/E7)</f>
        <v>1.0186596700165249</v>
      </c>
      <c r="I7" s="95">
        <f>I8+I20</f>
        <v>0.58873671428738372</v>
      </c>
      <c r="J7" s="96">
        <f>J8+J20</f>
        <v>0.60500679350618414</v>
      </c>
      <c r="K7" s="93">
        <f>K8+K20+K23</f>
        <v>836545</v>
      </c>
      <c r="L7" s="94">
        <f>L8+L20+L23</f>
        <v>210601.75</v>
      </c>
      <c r="M7" s="94">
        <f>M8+M20+M23</f>
        <v>369738.11</v>
      </c>
      <c r="N7" s="94">
        <f>N8+N20+N23</f>
        <v>159136.35999999999</v>
      </c>
      <c r="O7" s="95">
        <f t="shared" ref="O7:O27" si="3">IF(L7=0,"-",M7/L7)</f>
        <v>1.7556269594151046</v>
      </c>
      <c r="P7" s="95">
        <f>P8+P20</f>
        <v>1</v>
      </c>
      <c r="Q7" s="96">
        <f>Q8+Q20</f>
        <v>0.72953829401031989</v>
      </c>
      <c r="R7" s="97">
        <f>R8+R20+R23</f>
        <v>41592411</v>
      </c>
      <c r="S7" s="94">
        <f>S8+S20+S23</f>
        <v>10435113.75</v>
      </c>
      <c r="T7" s="94">
        <f>T8+T20+T23</f>
        <v>10785036.129999999</v>
      </c>
      <c r="U7" s="94">
        <f>U8+U20+U23</f>
        <v>349922.37999999995</v>
      </c>
      <c r="V7" s="95">
        <f t="shared" ref="V7:V27" si="4">IF(S7=0,"-",T7/S7)</f>
        <v>1.0335331639293341</v>
      </c>
      <c r="W7" s="95">
        <f>W8+W20</f>
        <v>0.5936471900206598</v>
      </c>
      <c r="X7" s="96">
        <f>X8+X20</f>
        <v>0.60762517669101768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10069284</v>
      </c>
      <c r="F8" s="19">
        <f>F9+F10+F11+F15+F19</f>
        <v>10220352.289999999</v>
      </c>
      <c r="G8" s="19">
        <f>G9+G10+G11+G15+G19</f>
        <v>151068.28999999992</v>
      </c>
      <c r="H8" s="20">
        <f t="shared" si="2"/>
        <v>1.0150028830252478</v>
      </c>
      <c r="I8" s="20">
        <f>D8/$D$6</f>
        <v>0.57965185691963572</v>
      </c>
      <c r="J8" s="30">
        <f t="shared" ref="J8:J27" si="5">F8/$F$6</f>
        <v>0.59368273049919762</v>
      </c>
      <c r="K8" s="70">
        <f>K9+K10+K11+K15+K19</f>
        <v>20302</v>
      </c>
      <c r="L8" s="19">
        <f>L9+L10+L11+L15+L19</f>
        <v>6541</v>
      </c>
      <c r="M8" s="19">
        <f>M9+M10+M11+M15+M19</f>
        <v>10720.57</v>
      </c>
      <c r="N8" s="19">
        <f>N9+N10+N11+N15+N19</f>
        <v>4179.57</v>
      </c>
      <c r="O8" s="20">
        <f t="shared" si="3"/>
        <v>1.6389802782449165</v>
      </c>
      <c r="P8" s="20">
        <f>K8/$K$6</f>
        <v>2.4268867783562152E-2</v>
      </c>
      <c r="Q8" s="30">
        <f>M8/$M$6</f>
        <v>2.8995036513817848E-2</v>
      </c>
      <c r="R8" s="64">
        <f>R9+R10+R11+R15+R19</f>
        <v>40147260</v>
      </c>
      <c r="S8" s="19">
        <f>S9+S10+S11+S15+S19</f>
        <v>10075825</v>
      </c>
      <c r="T8" s="19">
        <f>T9+T10+T11+T15+T19</f>
        <v>10231072.859999999</v>
      </c>
      <c r="U8" s="19">
        <f>U9+U10+U11+U15+U19</f>
        <v>155247.85999999993</v>
      </c>
      <c r="V8" s="20">
        <f t="shared" si="4"/>
        <v>1.0154079551798487</v>
      </c>
      <c r="W8" s="20">
        <f>R8/$R$6</f>
        <v>0.5730205946952398</v>
      </c>
      <c r="X8" s="30">
        <f>T8/$T$6</f>
        <v>0.58180968025385382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4052942</v>
      </c>
      <c r="F9" s="6">
        <v>4204000.3099999996</v>
      </c>
      <c r="G9" s="6">
        <f>F9-E9</f>
        <v>151058.30999999959</v>
      </c>
      <c r="H9" s="11">
        <f t="shared" si="2"/>
        <v>1.0372712735588123</v>
      </c>
      <c r="I9" s="11">
        <f t="shared" ref="I9:I27" si="6">D9/$D$6</f>
        <v>0.26954807403690434</v>
      </c>
      <c r="J9" s="32">
        <f t="shared" si="5"/>
        <v>0.24420316562887026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4052942</v>
      </c>
      <c r="T9" s="6">
        <f t="shared" si="7"/>
        <v>4204000.3099999996</v>
      </c>
      <c r="U9" s="6">
        <f>T9-S9</f>
        <v>151058.30999999959</v>
      </c>
      <c r="V9" s="11">
        <f t="shared" si="4"/>
        <v>1.0372712735588123</v>
      </c>
      <c r="W9" s="11">
        <f>R9/$R$6</f>
        <v>0.26632967520945727</v>
      </c>
      <c r="X9" s="32">
        <f>T9/$T$6</f>
        <v>0.23906858152784205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1887806</v>
      </c>
      <c r="F10" s="6">
        <v>1887808.84</v>
      </c>
      <c r="G10" s="6">
        <f>F10-E10</f>
        <v>2.840000000083819</v>
      </c>
      <c r="H10" s="11">
        <f t="shared" si="2"/>
        <v>1.0000015043918709</v>
      </c>
      <c r="I10" s="11">
        <f t="shared" si="6"/>
        <v>6.0274697803770531E-2</v>
      </c>
      <c r="J10" s="32">
        <f t="shared" si="5"/>
        <v>0.10965957679250635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1887806</v>
      </c>
      <c r="T10" s="6">
        <f t="shared" si="7"/>
        <v>1887808.84</v>
      </c>
      <c r="U10" s="6">
        <f>T10-S10</f>
        <v>2.840000000083819</v>
      </c>
      <c r="V10" s="11">
        <f t="shared" si="4"/>
        <v>1.0000015043918709</v>
      </c>
      <c r="W10" s="11">
        <f t="shared" ref="W10:W19" si="10">R10/$R$6</f>
        <v>5.9555019069542872E-2</v>
      </c>
      <c r="X10" s="32">
        <f t="shared" ref="X10:X19" si="11">T10/$T$6</f>
        <v>0.10735388874757743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535981</v>
      </c>
      <c r="F11" s="6">
        <f>SUM(F12:F14)</f>
        <v>535982.63</v>
      </c>
      <c r="G11" s="6">
        <f>SUM(G12:G14)</f>
        <v>1.6300000000119326</v>
      </c>
      <c r="H11" s="11">
        <f t="shared" si="2"/>
        <v>1.0000030411525782</v>
      </c>
      <c r="I11" s="11">
        <f t="shared" si="6"/>
        <v>3.167391113071262E-2</v>
      </c>
      <c r="J11" s="32">
        <f t="shared" si="5"/>
        <v>3.1134311445397467E-2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535981</v>
      </c>
      <c r="T11" s="6">
        <f t="shared" si="7"/>
        <v>535982.63</v>
      </c>
      <c r="U11" s="6">
        <f>SUM(U12:U14)</f>
        <v>1.6300000000119326</v>
      </c>
      <c r="V11" s="11">
        <f t="shared" si="4"/>
        <v>1.0000030411525782</v>
      </c>
      <c r="W11" s="11">
        <f t="shared" si="10"/>
        <v>3.12957252400956E-2</v>
      </c>
      <c r="X11" s="32">
        <f t="shared" si="11"/>
        <v>3.047968544932439E-2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117018</v>
      </c>
      <c r="F12" s="14">
        <v>117018.86</v>
      </c>
      <c r="G12" s="14">
        <f t="shared" ref="G12:G14" si="14">F12-E12</f>
        <v>0.86000000000058208</v>
      </c>
      <c r="H12" s="15">
        <f t="shared" si="2"/>
        <v>1.0000073492966894</v>
      </c>
      <c r="I12" s="15">
        <f t="shared" si="6"/>
        <v>6.7548211644235271E-3</v>
      </c>
      <c r="J12" s="73">
        <f t="shared" si="5"/>
        <v>6.7974248199524001E-3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117018</v>
      </c>
      <c r="T12" s="14">
        <f t="shared" si="7"/>
        <v>117018.86</v>
      </c>
      <c r="U12" s="14">
        <f t="shared" ref="U12:U14" si="16">T12-S12</f>
        <v>0.86000000000058208</v>
      </c>
      <c r="V12" s="15">
        <f t="shared" si="4"/>
        <v>1.0000073492966894</v>
      </c>
      <c r="W12" s="11">
        <f t="shared" si="10"/>
        <v>6.6741687294437132E-3</v>
      </c>
      <c r="X12" s="32">
        <f t="shared" si="11"/>
        <v>6.6545030469336809E-3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394254</v>
      </c>
      <c r="F13" s="14">
        <v>394254.45</v>
      </c>
      <c r="G13" s="14">
        <f t="shared" si="14"/>
        <v>0.45000000001164153</v>
      </c>
      <c r="H13" s="15">
        <f t="shared" si="2"/>
        <v>1.0000011413961558</v>
      </c>
      <c r="I13" s="15">
        <f t="shared" si="6"/>
        <v>2.3495390017181848E-2</v>
      </c>
      <c r="J13" s="73">
        <f t="shared" si="5"/>
        <v>2.2901564617931525E-2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394254</v>
      </c>
      <c r="T13" s="14">
        <f t="shared" si="7"/>
        <v>394254.45</v>
      </c>
      <c r="U13" s="14">
        <f t="shared" si="16"/>
        <v>0.45000000001164153</v>
      </c>
      <c r="V13" s="15">
        <f t="shared" si="4"/>
        <v>1.0000011413961558</v>
      </c>
      <c r="W13" s="11">
        <f t="shared" si="10"/>
        <v>2.3214855511595446E-2</v>
      </c>
      <c r="X13" s="32">
        <f t="shared" si="11"/>
        <v>2.2420039289326205E-2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24709</v>
      </c>
      <c r="F14" s="14">
        <v>24709.32</v>
      </c>
      <c r="G14" s="14">
        <f t="shared" si="14"/>
        <v>0.31999999999970896</v>
      </c>
      <c r="H14" s="15">
        <f t="shared" si="2"/>
        <v>1.0000129507466915</v>
      </c>
      <c r="I14" s="15">
        <f t="shared" si="6"/>
        <v>1.4236999491072447E-3</v>
      </c>
      <c r="J14" s="73">
        <f t="shared" si="5"/>
        <v>1.4353220075135429E-3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24709</v>
      </c>
      <c r="T14" s="14">
        <f t="shared" si="7"/>
        <v>24709.32</v>
      </c>
      <c r="U14" s="14">
        <f t="shared" si="16"/>
        <v>0.31999999999970896</v>
      </c>
      <c r="V14" s="15">
        <f t="shared" si="4"/>
        <v>1.0000129507466915</v>
      </c>
      <c r="W14" s="11">
        <f t="shared" si="10"/>
        <v>1.4067009990564425E-3</v>
      </c>
      <c r="X14" s="32">
        <f t="shared" si="11"/>
        <v>1.4051431130645037E-3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3592555</v>
      </c>
      <c r="F15" s="6">
        <f>SUM(F16:F18)</f>
        <v>3592560.5100000002</v>
      </c>
      <c r="G15" s="6">
        <f>SUM(G16:G18)</f>
        <v>5.510000000227592</v>
      </c>
      <c r="H15" s="11">
        <f t="shared" si="2"/>
        <v>1.0000015337273891</v>
      </c>
      <c r="I15" s="11">
        <f t="shared" si="6"/>
        <v>0.21815517394824829</v>
      </c>
      <c r="J15" s="32">
        <f t="shared" si="5"/>
        <v>0.20868567663242363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3592555</v>
      </c>
      <c r="T15" s="6">
        <f t="shared" si="7"/>
        <v>3592560.5100000002</v>
      </c>
      <c r="U15" s="6">
        <f>SUM(U16:U18)</f>
        <v>5.510000000227592</v>
      </c>
      <c r="V15" s="11">
        <f t="shared" si="4"/>
        <v>1.0000015337273891</v>
      </c>
      <c r="W15" s="11">
        <f t="shared" si="10"/>
        <v>0.21555040536088146</v>
      </c>
      <c r="X15" s="32">
        <f t="shared" si="11"/>
        <v>0.20429787865040405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109775</v>
      </c>
      <c r="F16" s="14">
        <v>109777.77</v>
      </c>
      <c r="G16" s="14">
        <f t="shared" ref="G16:G27" si="18">F16-E16</f>
        <v>2.7700000000040745</v>
      </c>
      <c r="H16" s="15">
        <f t="shared" si="2"/>
        <v>1.0000252334320201</v>
      </c>
      <c r="I16" s="15">
        <f t="shared" si="6"/>
        <v>1.1316577856778967E-2</v>
      </c>
      <c r="J16" s="73">
        <f t="shared" si="5"/>
        <v>6.3768023246596828E-3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7"/>
        <v>109775</v>
      </c>
      <c r="T16" s="14">
        <f t="shared" si="7"/>
        <v>109777.77</v>
      </c>
      <c r="U16" s="14">
        <f t="shared" ref="U16:U19" si="21">T16-S16</f>
        <v>2.7700000000040745</v>
      </c>
      <c r="V16" s="15">
        <f t="shared" si="4"/>
        <v>1.0000252334320201</v>
      </c>
      <c r="W16" s="11">
        <f t="shared" si="10"/>
        <v>1.1181458134498981E-2</v>
      </c>
      <c r="X16" s="32">
        <f t="shared" si="11"/>
        <v>6.2427245056957898E-3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2302387</v>
      </c>
      <c r="F17" s="14">
        <v>2302388.64</v>
      </c>
      <c r="G17" s="14">
        <f t="shared" si="18"/>
        <v>1.6400000001303852</v>
      </c>
      <c r="H17" s="15">
        <f t="shared" si="2"/>
        <v>1.0000007123042305</v>
      </c>
      <c r="I17" s="15">
        <f t="shared" si="6"/>
        <v>0.14123726960649144</v>
      </c>
      <c r="J17" s="73">
        <f t="shared" si="5"/>
        <v>0.13374180612178629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7"/>
        <v>2302387</v>
      </c>
      <c r="T17" s="14">
        <f t="shared" si="7"/>
        <v>2302388.64</v>
      </c>
      <c r="U17" s="14">
        <f t="shared" si="21"/>
        <v>1.6400000001303852</v>
      </c>
      <c r="V17" s="15">
        <f t="shared" si="4"/>
        <v>1.0000007123042305</v>
      </c>
      <c r="W17" s="11">
        <f t="shared" si="10"/>
        <v>0.13955089931979026</v>
      </c>
      <c r="X17" s="32">
        <f t="shared" si="11"/>
        <v>0.13092976824509736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1180393</v>
      </c>
      <c r="F18" s="14">
        <v>1180394.1000000001</v>
      </c>
      <c r="G18" s="14">
        <f t="shared" si="18"/>
        <v>1.1000000000931323</v>
      </c>
      <c r="H18" s="15">
        <f t="shared" si="2"/>
        <v>1.0000009318930221</v>
      </c>
      <c r="I18" s="15">
        <f t="shared" si="6"/>
        <v>6.5601326484977893E-2</v>
      </c>
      <c r="J18" s="73">
        <f t="shared" si="5"/>
        <v>6.8567068185977673E-2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7"/>
        <v>1180393</v>
      </c>
      <c r="T18" s="14">
        <f t="shared" si="7"/>
        <v>1180394.1000000001</v>
      </c>
      <c r="U18" s="14">
        <f t="shared" si="21"/>
        <v>1.1000000000931323</v>
      </c>
      <c r="V18" s="15">
        <f t="shared" si="4"/>
        <v>1.0000009318930221</v>
      </c>
      <c r="W18" s="11">
        <f t="shared" si="10"/>
        <v>6.4818047906592208E-2</v>
      </c>
      <c r="X18" s="32">
        <f t="shared" si="11"/>
        <v>6.7125385899610882E-2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20302</v>
      </c>
      <c r="L19" s="6">
        <v>6541</v>
      </c>
      <c r="M19" s="6">
        <v>10720.57</v>
      </c>
      <c r="N19" s="6">
        <f t="shared" si="19"/>
        <v>4179.57</v>
      </c>
      <c r="O19" s="11">
        <f t="shared" si="3"/>
        <v>1.6389802782449165</v>
      </c>
      <c r="P19" s="11">
        <f t="shared" si="8"/>
        <v>2.4268867783562152E-2</v>
      </c>
      <c r="Q19" s="32">
        <f t="shared" si="9"/>
        <v>2.8995036513817848E-2</v>
      </c>
      <c r="R19" s="65">
        <f>D19+K19</f>
        <v>20302</v>
      </c>
      <c r="S19" s="6">
        <f t="shared" si="7"/>
        <v>6541</v>
      </c>
      <c r="T19" s="6">
        <f t="shared" si="7"/>
        <v>10720.57</v>
      </c>
      <c r="U19" s="6">
        <f t="shared" si="21"/>
        <v>4179.57</v>
      </c>
      <c r="V19" s="11">
        <f t="shared" si="4"/>
        <v>1.6389802782449165</v>
      </c>
      <c r="W19" s="11">
        <f t="shared" si="10"/>
        <v>2.8976981526267941E-4</v>
      </c>
      <c r="X19" s="32">
        <f t="shared" si="11"/>
        <v>6.0964587870592662E-4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155228</v>
      </c>
      <c r="F20" s="19">
        <f>SUM(F21:F22)</f>
        <v>194945.73</v>
      </c>
      <c r="G20" s="19">
        <f>SUM(G21:G22)</f>
        <v>39717.73000000001</v>
      </c>
      <c r="H20" s="20">
        <f t="shared" si="2"/>
        <v>1.2558670471822095</v>
      </c>
      <c r="I20" s="20">
        <f t="shared" si="6"/>
        <v>9.0848573677479935E-3</v>
      </c>
      <c r="J20" s="30">
        <f t="shared" si="5"/>
        <v>1.1324063006986559E-2</v>
      </c>
      <c r="K20" s="70">
        <f>SUM(K21:K22)</f>
        <v>816243</v>
      </c>
      <c r="L20" s="19">
        <f>SUM(L21:L22)</f>
        <v>204060.75</v>
      </c>
      <c r="M20" s="19">
        <f>SUM(M21:M22)</f>
        <v>259017.53999999998</v>
      </c>
      <c r="N20" s="19">
        <f>SUM(N21:N22)</f>
        <v>54956.789999999994</v>
      </c>
      <c r="O20" s="20">
        <f t="shared" si="3"/>
        <v>1.269315828742176</v>
      </c>
      <c r="P20" s="20">
        <f>K20/$K$6</f>
        <v>0.97573113221643781</v>
      </c>
      <c r="Q20" s="30">
        <f>M20/$M$6</f>
        <v>0.70054325749650204</v>
      </c>
      <c r="R20" s="64">
        <f>SUM(R21:R22)</f>
        <v>1445151</v>
      </c>
      <c r="S20" s="19">
        <f>SUM(S21:S22)</f>
        <v>359288.75</v>
      </c>
      <c r="T20" s="19">
        <f>SUM(T21:T22)</f>
        <v>453963.27</v>
      </c>
      <c r="U20" s="19">
        <f>SUM(U21:U22)</f>
        <v>94674.520000000019</v>
      </c>
      <c r="V20" s="20">
        <f t="shared" si="4"/>
        <v>1.2635053839008319</v>
      </c>
      <c r="W20" s="20">
        <f>R20/$R$6</f>
        <v>2.062659532541998E-2</v>
      </c>
      <c r="X20" s="30">
        <f>T20/$T$6</f>
        <v>2.5815496437163868E-2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155228</v>
      </c>
      <c r="F21" s="6">
        <v>194945.73</v>
      </c>
      <c r="G21" s="6">
        <f t="shared" si="18"/>
        <v>39717.73000000001</v>
      </c>
      <c r="H21" s="11">
        <f t="shared" si="2"/>
        <v>1.2558670471822095</v>
      </c>
      <c r="I21" s="11">
        <f t="shared" si="6"/>
        <v>9.0848573677479935E-3</v>
      </c>
      <c r="J21" s="32">
        <f t="shared" si="5"/>
        <v>1.1324063006986559E-2</v>
      </c>
      <c r="K21" s="71">
        <v>0</v>
      </c>
      <c r="L21" s="6">
        <v>0</v>
      </c>
      <c r="M21" s="6">
        <v>22461.42</v>
      </c>
      <c r="N21" s="6">
        <f t="shared" ref="N21:N23" si="22">M21-L21</f>
        <v>22461.42</v>
      </c>
      <c r="O21" s="11" t="str">
        <f t="shared" si="3"/>
        <v>-</v>
      </c>
      <c r="P21" s="11">
        <f t="shared" ref="P21:P22" si="23">K21/$K$6</f>
        <v>0</v>
      </c>
      <c r="Q21" s="32">
        <f t="shared" ref="Q21:Q22" si="24">M21/$M$6</f>
        <v>6.0749539721507199E-2</v>
      </c>
      <c r="R21" s="65">
        <f>D21+K21</f>
        <v>628908</v>
      </c>
      <c r="S21" s="6">
        <f t="shared" ref="S21:T23" si="25">E21+L21</f>
        <v>155228</v>
      </c>
      <c r="T21" s="6">
        <f t="shared" si="25"/>
        <v>217407.15000000002</v>
      </c>
      <c r="U21" s="6">
        <f t="shared" ref="U21:U23" si="26">T21-S21</f>
        <v>62179.150000000023</v>
      </c>
      <c r="V21" s="11">
        <f t="shared" si="4"/>
        <v>1.4005665859252199</v>
      </c>
      <c r="W21" s="11">
        <f t="shared" ref="W21:W22" si="27">R21/$R$6</f>
        <v>8.9763843452478186E-3</v>
      </c>
      <c r="X21" s="32">
        <f t="shared" ref="X21:X22" si="28">T21/$T$6</f>
        <v>1.2363276672667704E-2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204060.75</v>
      </c>
      <c r="M22" s="6">
        <v>236556.12</v>
      </c>
      <c r="N22" s="6">
        <f t="shared" si="22"/>
        <v>32495.369999999995</v>
      </c>
      <c r="O22" s="11">
        <f t="shared" si="3"/>
        <v>1.159243607602148</v>
      </c>
      <c r="P22" s="11">
        <f t="shared" si="23"/>
        <v>0.97573113221643781</v>
      </c>
      <c r="Q22" s="32">
        <f t="shared" si="24"/>
        <v>0.63979371777499483</v>
      </c>
      <c r="R22" s="65">
        <f>D22+K22</f>
        <v>816243</v>
      </c>
      <c r="S22" s="6">
        <f t="shared" si="25"/>
        <v>204060.75</v>
      </c>
      <c r="T22" s="6">
        <f t="shared" si="25"/>
        <v>236556.12</v>
      </c>
      <c r="U22" s="6">
        <f t="shared" si="26"/>
        <v>32495.369999999995</v>
      </c>
      <c r="V22" s="11">
        <f t="shared" si="4"/>
        <v>1.159243607602148</v>
      </c>
      <c r="W22" s="11">
        <f t="shared" si="27"/>
        <v>1.1650210980172163E-2</v>
      </c>
      <c r="X22" s="32">
        <f t="shared" si="28"/>
        <v>1.3452219764496162E-2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0</v>
      </c>
      <c r="L23" s="19">
        <v>0</v>
      </c>
      <c r="M23" s="19">
        <v>100000</v>
      </c>
      <c r="N23" s="19">
        <f t="shared" si="22"/>
        <v>100000</v>
      </c>
      <c r="O23" s="20" t="str">
        <f t="shared" si="3"/>
        <v>-</v>
      </c>
      <c r="P23" s="20">
        <f>K23/$K$6</f>
        <v>0</v>
      </c>
      <c r="Q23" s="30">
        <f>M23/$M$6</f>
        <v>0.27046170598968011</v>
      </c>
      <c r="R23" s="64">
        <f>D23+K23</f>
        <v>0</v>
      </c>
      <c r="S23" s="19">
        <f t="shared" si="25"/>
        <v>0</v>
      </c>
      <c r="T23" s="19">
        <f t="shared" si="25"/>
        <v>100000</v>
      </c>
      <c r="U23" s="19">
        <f t="shared" si="26"/>
        <v>100000</v>
      </c>
      <c r="V23" s="20" t="str">
        <f t="shared" si="4"/>
        <v>-</v>
      </c>
      <c r="W23" s="20">
        <f>R23/$R$6</f>
        <v>0</v>
      </c>
      <c r="X23" s="30">
        <f>T23/$T$6</f>
        <v>5.686692766391401E-3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SUM(D25:D27)</f>
        <v>28470097</v>
      </c>
      <c r="E24" s="18">
        <f>SUM(E25:E27)</f>
        <v>6866694</v>
      </c>
      <c r="F24" s="18">
        <f>SUM(F25:F27)</f>
        <v>6799877.2999999998</v>
      </c>
      <c r="G24" s="18">
        <f>SUM(G25:G27)</f>
        <v>-66816.699999999953</v>
      </c>
      <c r="H24" s="17">
        <f t="shared" si="2"/>
        <v>0.99026945135461109</v>
      </c>
      <c r="I24" s="17">
        <f t="shared" si="6"/>
        <v>0.41126328571261622</v>
      </c>
      <c r="J24" s="28">
        <f t="shared" si="5"/>
        <v>0.3949932064938157</v>
      </c>
      <c r="K24" s="74">
        <f>SUM(K25:K27)</f>
        <v>0</v>
      </c>
      <c r="L24" s="18">
        <f>SUM(L25:L27)</f>
        <v>0</v>
      </c>
      <c r="M24" s="18">
        <f>SUM(M25:M27)</f>
        <v>0</v>
      </c>
      <c r="N24" s="18">
        <f>SUM(N25:N27)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SUM(R25:R27)</f>
        <v>28470097</v>
      </c>
      <c r="S24" s="18">
        <f>SUM(S25:S27)</f>
        <v>6866694</v>
      </c>
      <c r="T24" s="18">
        <f>SUM(T25:T27)</f>
        <v>6799877.2999999998</v>
      </c>
      <c r="U24" s="18">
        <f>SUM(U25:U27)</f>
        <v>-66816.699999999953</v>
      </c>
      <c r="V24" s="17">
        <f t="shared" si="4"/>
        <v>0.99026945135461109</v>
      </c>
      <c r="W24" s="17">
        <f>R24/$R$6</f>
        <v>0.40635280997934015</v>
      </c>
      <c r="X24" s="28">
        <f>T24/$T$6</f>
        <v>0.38668813054259088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1072500</v>
      </c>
      <c r="F25" s="6">
        <v>1072500</v>
      </c>
      <c r="G25" s="6">
        <f t="shared" si="18"/>
        <v>0</v>
      </c>
      <c r="H25" s="11">
        <f t="shared" si="2"/>
        <v>1</v>
      </c>
      <c r="I25" s="4">
        <f t="shared" si="6"/>
        <v>6.1973857987356565E-2</v>
      </c>
      <c r="J25" s="35">
        <f t="shared" si="5"/>
        <v>6.2299685019995485E-2</v>
      </c>
      <c r="K25" s="71"/>
      <c r="L25" s="6"/>
      <c r="M25" s="6"/>
      <c r="N25" s="6">
        <f t="shared" ref="N25:N27" si="29">M25-L25</f>
        <v>0</v>
      </c>
      <c r="O25" s="11" t="str">
        <f t="shared" si="3"/>
        <v>-</v>
      </c>
      <c r="P25" s="11">
        <f t="shared" ref="P25:P27" si="30">K25/$K$6</f>
        <v>0</v>
      </c>
      <c r="Q25" s="32">
        <f t="shared" ref="Q25:Q27" si="31">M25/$M$6</f>
        <v>0</v>
      </c>
      <c r="R25" s="65">
        <f t="shared" ref="R25:T27" si="32">D25+K25</f>
        <v>4290200</v>
      </c>
      <c r="S25" s="6">
        <f t="shared" si="32"/>
        <v>1072500</v>
      </c>
      <c r="T25" s="6">
        <f t="shared" si="32"/>
        <v>1072500</v>
      </c>
      <c r="U25" s="6">
        <f t="shared" ref="U25:U27" si="33">T25-S25</f>
        <v>0</v>
      </c>
      <c r="V25" s="11">
        <f t="shared" si="4"/>
        <v>1</v>
      </c>
      <c r="W25" s="11">
        <f t="shared" ref="W25:W27" si="34">R25/$R$6</f>
        <v>6.1233891313168518E-2</v>
      </c>
      <c r="X25" s="32">
        <f t="shared" ref="X25:X27" si="35">T25/$T$6</f>
        <v>6.0989779919547779E-2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3852200</v>
      </c>
      <c r="F26" s="6">
        <v>3852200</v>
      </c>
      <c r="G26" s="6">
        <f t="shared" si="18"/>
        <v>0</v>
      </c>
      <c r="H26" s="11">
        <f t="shared" si="2"/>
        <v>1</v>
      </c>
      <c r="I26" s="4">
        <f t="shared" si="6"/>
        <v>0.26348495867078081</v>
      </c>
      <c r="J26" s="35">
        <f t="shared" si="5"/>
        <v>0.22376768916925557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3852200</v>
      </c>
      <c r="T26" s="6">
        <f t="shared" si="32"/>
        <v>3852200</v>
      </c>
      <c r="U26" s="6">
        <f t="shared" si="33"/>
        <v>0</v>
      </c>
      <c r="V26" s="11">
        <f t="shared" si="4"/>
        <v>1</v>
      </c>
      <c r="W26" s="11">
        <f t="shared" si="34"/>
        <v>0.26033895332436574</v>
      </c>
      <c r="X26" s="32">
        <f t="shared" si="35"/>
        <v>0.21906277874692956</v>
      </c>
    </row>
    <row r="27" spans="1:24" ht="88.5" customHeight="1" thickBot="1" x14ac:dyDescent="0.3">
      <c r="B27" s="36">
        <v>41050000</v>
      </c>
      <c r="C27" s="60" t="s">
        <v>26</v>
      </c>
      <c r="D27" s="75">
        <v>5939897</v>
      </c>
      <c r="E27" s="37">
        <v>1941994</v>
      </c>
      <c r="F27" s="37">
        <v>1875177.3</v>
      </c>
      <c r="G27" s="37">
        <f t="shared" si="18"/>
        <v>-66816.699999999953</v>
      </c>
      <c r="H27" s="38">
        <f t="shared" si="2"/>
        <v>0.96559376599515756</v>
      </c>
      <c r="I27" s="39">
        <f t="shared" si="6"/>
        <v>8.5804469054478874E-2</v>
      </c>
      <c r="J27" s="40">
        <f t="shared" si="5"/>
        <v>0.10892583230456465</v>
      </c>
      <c r="K27" s="75"/>
      <c r="L27" s="37"/>
      <c r="M27" s="37"/>
      <c r="N27" s="37">
        <f t="shared" si="29"/>
        <v>0</v>
      </c>
      <c r="O27" s="38" t="str">
        <f t="shared" si="3"/>
        <v>-</v>
      </c>
      <c r="P27" s="38">
        <f t="shared" si="30"/>
        <v>0</v>
      </c>
      <c r="Q27" s="54">
        <f t="shared" si="31"/>
        <v>0</v>
      </c>
      <c r="R27" s="68">
        <f t="shared" si="32"/>
        <v>5939897</v>
      </c>
      <c r="S27" s="37">
        <f t="shared" si="32"/>
        <v>1941994</v>
      </c>
      <c r="T27" s="37">
        <f t="shared" si="32"/>
        <v>1875177.3</v>
      </c>
      <c r="U27" s="37">
        <f t="shared" si="33"/>
        <v>-66816.699999999953</v>
      </c>
      <c r="V27" s="38">
        <f t="shared" si="4"/>
        <v>0.96559376599515756</v>
      </c>
      <c r="W27" s="38">
        <f t="shared" si="34"/>
        <v>8.4779965341805916E-2</v>
      </c>
      <c r="X27" s="54">
        <f t="shared" si="35"/>
        <v>0.10663557187611358</v>
      </c>
    </row>
    <row r="28" spans="1:24" s="3" customFormat="1" ht="42" customHeight="1" thickBot="1" x14ac:dyDescent="0.3">
      <c r="B28" s="89" t="s">
        <v>35</v>
      </c>
      <c r="C28" s="90" t="s">
        <v>124</v>
      </c>
      <c r="D28" s="82">
        <f>SUM(D29:D56)</f>
        <v>69905878</v>
      </c>
      <c r="E28" s="83">
        <f t="shared" ref="E28:F28" si="36">SUM(E29:E56)</f>
        <v>19710169</v>
      </c>
      <c r="F28" s="83">
        <f t="shared" si="36"/>
        <v>15051347.919999998</v>
      </c>
      <c r="G28" s="83">
        <f>SUM(G29:G56)</f>
        <v>-4658821.08</v>
      </c>
      <c r="H28" s="84">
        <f>IF(E28=0,"-",F28/E28)</f>
        <v>0.76363363094451386</v>
      </c>
      <c r="I28" s="84">
        <f>SUM(I29:I56)</f>
        <v>1</v>
      </c>
      <c r="J28" s="85">
        <f>SUM(J29:J56)</f>
        <v>1.0000000000000002</v>
      </c>
      <c r="K28" s="82">
        <f>SUM(K29:K56)</f>
        <v>1229706</v>
      </c>
      <c r="L28" s="83">
        <f t="shared" ref="L28:M28" si="37">SUM(L29:L56)</f>
        <v>581586.75</v>
      </c>
      <c r="M28" s="83">
        <f t="shared" si="37"/>
        <v>266532.44</v>
      </c>
      <c r="N28" s="83">
        <f>SUM(N29:N56)</f>
        <v>-315054.31</v>
      </c>
      <c r="O28" s="84">
        <f>IF(L28=0,"-",M28/L28)</f>
        <v>0.45828492481990002</v>
      </c>
      <c r="P28" s="84">
        <f>SUM(P29:P56)</f>
        <v>0.99999999999999989</v>
      </c>
      <c r="Q28" s="85">
        <f>SUM(Q29:Q56)</f>
        <v>1</v>
      </c>
      <c r="R28" s="86">
        <f>SUM(R29:R56)</f>
        <v>71135584</v>
      </c>
      <c r="S28" s="83">
        <f t="shared" ref="S28:T28" si="38">SUM(S29:S56)</f>
        <v>20291755.75</v>
      </c>
      <c r="T28" s="83">
        <f t="shared" si="38"/>
        <v>15317880.359999998</v>
      </c>
      <c r="U28" s="83">
        <f>SUM(U29:U56)</f>
        <v>-4973875.3899999997</v>
      </c>
      <c r="V28" s="84">
        <f>IF(S28=0,"-",T28/S28)</f>
        <v>0.75488196037447364</v>
      </c>
      <c r="W28" s="84">
        <f>SUM(W29:W56)</f>
        <v>0.99999999999999989</v>
      </c>
      <c r="X28" s="85">
        <f>SUM(X29:X56)</f>
        <v>1.0000000000000002</v>
      </c>
    </row>
    <row r="29" spans="1:24" s="7" customFormat="1" ht="81" x14ac:dyDescent="0.25">
      <c r="A29" s="27" t="s">
        <v>100</v>
      </c>
      <c r="B29" s="87" t="s">
        <v>44</v>
      </c>
      <c r="C29" s="88" t="s">
        <v>45</v>
      </c>
      <c r="D29" s="100">
        <v>10902488</v>
      </c>
      <c r="E29" s="103">
        <v>2804410</v>
      </c>
      <c r="F29" s="79">
        <v>1981647.23</v>
      </c>
      <c r="G29" s="47">
        <f>F29-E29</f>
        <v>-822762.77</v>
      </c>
      <c r="H29" s="48">
        <f>IF(E29=0,"-",F29/E29)</f>
        <v>0.70661822985940004</v>
      </c>
      <c r="I29" s="49">
        <f>D29/$D$28</f>
        <v>0.15595953175783014</v>
      </c>
      <c r="J29" s="50">
        <f>F29/$F$28</f>
        <v>0.13165912053410297</v>
      </c>
      <c r="K29" s="78"/>
      <c r="L29" s="47"/>
      <c r="M29" s="47"/>
      <c r="N29" s="47">
        <f>M29-L29</f>
        <v>0</v>
      </c>
      <c r="O29" s="48" t="str">
        <f>IF(L29=0,"-",M29/L29)</f>
        <v>-</v>
      </c>
      <c r="P29" s="49">
        <f>K29/$K$28</f>
        <v>0</v>
      </c>
      <c r="Q29" s="50">
        <f>M29/$M$28</f>
        <v>0</v>
      </c>
      <c r="R29" s="79">
        <f>D29+K29</f>
        <v>10902488</v>
      </c>
      <c r="S29" s="47">
        <f t="shared" ref="S29:T44" si="39">E29+L29</f>
        <v>2804410</v>
      </c>
      <c r="T29" s="47">
        <f t="shared" si="39"/>
        <v>1981647.23</v>
      </c>
      <c r="U29" s="47">
        <f>T29-S29</f>
        <v>-822762.77</v>
      </c>
      <c r="V29" s="48">
        <f>IF(S29=0,"-",T29/S29)</f>
        <v>0.70661822985940004</v>
      </c>
      <c r="W29" s="49">
        <f>R29/$R$28</f>
        <v>0.15326349186927318</v>
      </c>
      <c r="X29" s="50">
        <f>T29/$T$28</f>
        <v>0.12936824047632137</v>
      </c>
    </row>
    <row r="30" spans="1:24" s="8" customFormat="1" ht="54" x14ac:dyDescent="0.25">
      <c r="A30" s="27" t="s">
        <v>101</v>
      </c>
      <c r="B30" s="34" t="s">
        <v>47</v>
      </c>
      <c r="C30" s="61" t="s">
        <v>46</v>
      </c>
      <c r="D30" s="101">
        <v>100000</v>
      </c>
      <c r="E30" s="6">
        <v>0</v>
      </c>
      <c r="F30" s="65">
        <v>0</v>
      </c>
      <c r="G30" s="6">
        <f t="shared" ref="G30:G56" si="40">F30-E30</f>
        <v>0</v>
      </c>
      <c r="H30" s="11" t="str">
        <f t="shared" ref="H30:H56" si="41">IF(E30=0,"-",F30/E30)</f>
        <v>-</v>
      </c>
      <c r="I30" s="4">
        <f t="shared" ref="I30:I56" si="42">D30/$D$28</f>
        <v>1.4304948719762879E-3</v>
      </c>
      <c r="J30" s="35">
        <f t="shared" ref="J30:J56" si="43">F30/$F$28</f>
        <v>0</v>
      </c>
      <c r="K30" s="71"/>
      <c r="L30" s="6"/>
      <c r="M30" s="6"/>
      <c r="N30" s="6">
        <f t="shared" ref="N30:N56" si="44">M30-L30</f>
        <v>0</v>
      </c>
      <c r="O30" s="11" t="str">
        <f t="shared" ref="O30:O56" si="45">IF(L30=0,"-",M30/L30)</f>
        <v>-</v>
      </c>
      <c r="P30" s="4">
        <f t="shared" ref="P30:P56" si="46">K30/$K$28</f>
        <v>0</v>
      </c>
      <c r="Q30" s="35">
        <f t="shared" ref="Q30:Q56" si="47">M30/$M$28</f>
        <v>0</v>
      </c>
      <c r="R30" s="65">
        <f t="shared" ref="R30:T56" si="48">D30+K30</f>
        <v>100000</v>
      </c>
      <c r="S30" s="6">
        <f t="shared" si="39"/>
        <v>0</v>
      </c>
      <c r="T30" s="6">
        <f t="shared" si="39"/>
        <v>0</v>
      </c>
      <c r="U30" s="6">
        <f t="shared" ref="U30:U56" si="49">T30-S30</f>
        <v>0</v>
      </c>
      <c r="V30" s="11" t="str">
        <f t="shared" ref="V30:V56" si="50">IF(S30=0,"-",T30/S30)</f>
        <v>-</v>
      </c>
      <c r="W30" s="4">
        <f t="shared" ref="W30:W56" si="51">R30/$R$28</f>
        <v>1.4057662055603564E-3</v>
      </c>
      <c r="X30" s="35">
        <f t="shared" ref="X30:X56" si="52">T30/$T$28</f>
        <v>0</v>
      </c>
    </row>
    <row r="31" spans="1:24" s="7" customFormat="1" ht="27.75" x14ac:dyDescent="0.25">
      <c r="A31" s="27" t="s">
        <v>102</v>
      </c>
      <c r="B31" s="34" t="s">
        <v>49</v>
      </c>
      <c r="C31" s="61" t="s">
        <v>48</v>
      </c>
      <c r="D31" s="101">
        <v>90410</v>
      </c>
      <c r="E31" s="6">
        <v>67806</v>
      </c>
      <c r="F31" s="65">
        <v>0</v>
      </c>
      <c r="G31" s="6">
        <f t="shared" si="40"/>
        <v>-67806</v>
      </c>
      <c r="H31" s="11">
        <f t="shared" si="41"/>
        <v>0</v>
      </c>
      <c r="I31" s="4">
        <f t="shared" si="42"/>
        <v>1.2933104137537619E-3</v>
      </c>
      <c r="J31" s="35">
        <f t="shared" si="43"/>
        <v>0</v>
      </c>
      <c r="K31" s="71"/>
      <c r="L31" s="6"/>
      <c r="M31" s="6"/>
      <c r="N31" s="6">
        <f t="shared" si="44"/>
        <v>0</v>
      </c>
      <c r="O31" s="11" t="str">
        <f t="shared" si="45"/>
        <v>-</v>
      </c>
      <c r="P31" s="4">
        <f t="shared" si="46"/>
        <v>0</v>
      </c>
      <c r="Q31" s="35">
        <f t="shared" si="47"/>
        <v>0</v>
      </c>
      <c r="R31" s="65">
        <f t="shared" si="48"/>
        <v>90410</v>
      </c>
      <c r="S31" s="6">
        <f t="shared" si="39"/>
        <v>67806</v>
      </c>
      <c r="T31" s="6">
        <f t="shared" si="39"/>
        <v>0</v>
      </c>
      <c r="U31" s="6">
        <f t="shared" si="49"/>
        <v>-67806</v>
      </c>
      <c r="V31" s="11">
        <f t="shared" si="50"/>
        <v>0</v>
      </c>
      <c r="W31" s="4">
        <f t="shared" si="51"/>
        <v>1.2709532264471182E-3</v>
      </c>
      <c r="X31" s="35">
        <f t="shared" si="52"/>
        <v>0</v>
      </c>
    </row>
    <row r="32" spans="1:24" s="7" customFormat="1" ht="54" x14ac:dyDescent="0.25">
      <c r="A32" s="27" t="s">
        <v>103</v>
      </c>
      <c r="B32" s="34" t="s">
        <v>51</v>
      </c>
      <c r="C32" s="61" t="s">
        <v>50</v>
      </c>
      <c r="D32" s="101">
        <v>93450</v>
      </c>
      <c r="E32" s="6">
        <v>23196</v>
      </c>
      <c r="F32" s="65">
        <v>0</v>
      </c>
      <c r="G32" s="6">
        <f t="shared" si="40"/>
        <v>-23196</v>
      </c>
      <c r="H32" s="11">
        <f t="shared" si="41"/>
        <v>0</v>
      </c>
      <c r="I32" s="4">
        <f t="shared" si="42"/>
        <v>1.3367974578618411E-3</v>
      </c>
      <c r="J32" s="35">
        <f t="shared" si="43"/>
        <v>0</v>
      </c>
      <c r="K32" s="71"/>
      <c r="L32" s="6"/>
      <c r="M32" s="6"/>
      <c r="N32" s="6">
        <f t="shared" si="44"/>
        <v>0</v>
      </c>
      <c r="O32" s="11" t="str">
        <f t="shared" si="45"/>
        <v>-</v>
      </c>
      <c r="P32" s="4">
        <f t="shared" si="46"/>
        <v>0</v>
      </c>
      <c r="Q32" s="35">
        <f t="shared" si="47"/>
        <v>0</v>
      </c>
      <c r="R32" s="65">
        <f t="shared" si="48"/>
        <v>93450</v>
      </c>
      <c r="S32" s="6">
        <f t="shared" si="39"/>
        <v>23196</v>
      </c>
      <c r="T32" s="6">
        <f t="shared" si="39"/>
        <v>0</v>
      </c>
      <c r="U32" s="6">
        <f t="shared" si="49"/>
        <v>-23196</v>
      </c>
      <c r="V32" s="11">
        <f t="shared" si="50"/>
        <v>0</v>
      </c>
      <c r="W32" s="4">
        <f t="shared" si="51"/>
        <v>1.3136885190961531E-3</v>
      </c>
      <c r="X32" s="35">
        <f t="shared" si="52"/>
        <v>0</v>
      </c>
    </row>
    <row r="33" spans="1:24" s="7" customFormat="1" ht="27.75" x14ac:dyDescent="0.25">
      <c r="A33" s="27" t="s">
        <v>104</v>
      </c>
      <c r="B33" s="34" t="s">
        <v>92</v>
      </c>
      <c r="C33" s="61" t="s">
        <v>93</v>
      </c>
      <c r="D33" s="101"/>
      <c r="E33" s="6"/>
      <c r="F33" s="65"/>
      <c r="G33" s="6">
        <f t="shared" si="40"/>
        <v>0</v>
      </c>
      <c r="H33" s="11" t="str">
        <f t="shared" si="41"/>
        <v>-</v>
      </c>
      <c r="I33" s="4">
        <f t="shared" si="42"/>
        <v>0</v>
      </c>
      <c r="J33" s="35">
        <f t="shared" si="43"/>
        <v>0</v>
      </c>
      <c r="K33" s="101">
        <v>29885</v>
      </c>
      <c r="L33" s="6">
        <v>29885</v>
      </c>
      <c r="M33" s="65">
        <v>29885</v>
      </c>
      <c r="N33" s="6">
        <f t="shared" si="44"/>
        <v>0</v>
      </c>
      <c r="O33" s="11">
        <f t="shared" si="45"/>
        <v>1</v>
      </c>
      <c r="P33" s="4">
        <f t="shared" si="46"/>
        <v>2.4302556871317209E-2</v>
      </c>
      <c r="Q33" s="35">
        <f t="shared" si="47"/>
        <v>0.11212518821348726</v>
      </c>
      <c r="R33" s="65">
        <f t="shared" si="48"/>
        <v>29885</v>
      </c>
      <c r="S33" s="6">
        <f t="shared" si="39"/>
        <v>29885</v>
      </c>
      <c r="T33" s="6">
        <f t="shared" si="39"/>
        <v>29885</v>
      </c>
      <c r="U33" s="6">
        <f t="shared" si="49"/>
        <v>0</v>
      </c>
      <c r="V33" s="11">
        <f t="shared" si="50"/>
        <v>1</v>
      </c>
      <c r="W33" s="4">
        <f t="shared" si="51"/>
        <v>4.2011323053171249E-4</v>
      </c>
      <c r="X33" s="35">
        <f t="shared" si="52"/>
        <v>1.9509879498758537E-3</v>
      </c>
    </row>
    <row r="34" spans="1:24" s="7" customFormat="1" ht="27.75" x14ac:dyDescent="0.25">
      <c r="A34" s="27" t="s">
        <v>105</v>
      </c>
      <c r="B34" s="34" t="s">
        <v>94</v>
      </c>
      <c r="C34" s="61" t="s">
        <v>95</v>
      </c>
      <c r="D34" s="101"/>
      <c r="E34" s="6"/>
      <c r="F34" s="65"/>
      <c r="G34" s="6">
        <f t="shared" si="40"/>
        <v>0</v>
      </c>
      <c r="H34" s="11" t="str">
        <f t="shared" si="41"/>
        <v>-</v>
      </c>
      <c r="I34" s="4">
        <f t="shared" si="42"/>
        <v>0</v>
      </c>
      <c r="J34" s="35">
        <f t="shared" si="43"/>
        <v>0</v>
      </c>
      <c r="K34" s="101">
        <v>341100</v>
      </c>
      <c r="L34" s="6">
        <v>341100</v>
      </c>
      <c r="M34" s="65">
        <v>69592.789999999994</v>
      </c>
      <c r="N34" s="6">
        <f t="shared" si="44"/>
        <v>-271507.21000000002</v>
      </c>
      <c r="O34" s="11">
        <f t="shared" si="45"/>
        <v>0.2040245968924069</v>
      </c>
      <c r="P34" s="4">
        <f t="shared" si="46"/>
        <v>0.27738337456270035</v>
      </c>
      <c r="Q34" s="35">
        <f t="shared" si="47"/>
        <v>0.26110438939440167</v>
      </c>
      <c r="R34" s="65">
        <f t="shared" si="48"/>
        <v>341100</v>
      </c>
      <c r="S34" s="6">
        <f t="shared" si="39"/>
        <v>341100</v>
      </c>
      <c r="T34" s="6">
        <f t="shared" si="39"/>
        <v>69592.789999999994</v>
      </c>
      <c r="U34" s="6">
        <f t="shared" si="49"/>
        <v>-271507.21000000002</v>
      </c>
      <c r="V34" s="11">
        <f t="shared" si="50"/>
        <v>0.2040245968924069</v>
      </c>
      <c r="W34" s="4">
        <f t="shared" si="51"/>
        <v>4.7950685271663761E-3</v>
      </c>
      <c r="X34" s="35">
        <f t="shared" si="52"/>
        <v>4.5432389054121062E-3</v>
      </c>
    </row>
    <row r="35" spans="1:24" s="7" customFormat="1" ht="54" x14ac:dyDescent="0.25">
      <c r="A35" s="27" t="s">
        <v>106</v>
      </c>
      <c r="B35" s="34" t="s">
        <v>96</v>
      </c>
      <c r="C35" s="61" t="s">
        <v>97</v>
      </c>
      <c r="D35" s="101"/>
      <c r="E35" s="6"/>
      <c r="F35" s="65"/>
      <c r="G35" s="6">
        <f t="shared" si="40"/>
        <v>0</v>
      </c>
      <c r="H35" s="11" t="str">
        <f t="shared" si="41"/>
        <v>-</v>
      </c>
      <c r="I35" s="4">
        <f t="shared" si="42"/>
        <v>0</v>
      </c>
      <c r="J35" s="35">
        <f t="shared" si="43"/>
        <v>0</v>
      </c>
      <c r="K35" s="101">
        <v>2000</v>
      </c>
      <c r="L35" s="6">
        <v>500</v>
      </c>
      <c r="M35" s="65">
        <v>0</v>
      </c>
      <c r="N35" s="6">
        <f t="shared" si="44"/>
        <v>-500</v>
      </c>
      <c r="O35" s="11">
        <f t="shared" si="45"/>
        <v>0</v>
      </c>
      <c r="P35" s="4">
        <f t="shared" si="46"/>
        <v>1.6264050106285567E-3</v>
      </c>
      <c r="Q35" s="35">
        <f t="shared" si="47"/>
        <v>0</v>
      </c>
      <c r="R35" s="65">
        <f t="shared" si="48"/>
        <v>2000</v>
      </c>
      <c r="S35" s="6">
        <f t="shared" si="39"/>
        <v>500</v>
      </c>
      <c r="T35" s="6">
        <f t="shared" si="39"/>
        <v>0</v>
      </c>
      <c r="U35" s="6">
        <f t="shared" si="49"/>
        <v>-500</v>
      </c>
      <c r="V35" s="11">
        <f t="shared" si="50"/>
        <v>0</v>
      </c>
      <c r="W35" s="4">
        <f t="shared" si="51"/>
        <v>2.8115324111207129E-5</v>
      </c>
      <c r="X35" s="35">
        <f t="shared" si="52"/>
        <v>0</v>
      </c>
    </row>
    <row r="36" spans="1:24" s="7" customFormat="1" ht="81" x14ac:dyDescent="0.25">
      <c r="A36" s="27" t="s">
        <v>107</v>
      </c>
      <c r="B36" s="34" t="s">
        <v>98</v>
      </c>
      <c r="C36" s="61" t="s">
        <v>99</v>
      </c>
      <c r="D36" s="101"/>
      <c r="E36" s="6"/>
      <c r="F36" s="65"/>
      <c r="G36" s="6">
        <f t="shared" si="40"/>
        <v>0</v>
      </c>
      <c r="H36" s="11" t="str">
        <f t="shared" si="41"/>
        <v>-</v>
      </c>
      <c r="I36" s="4">
        <f t="shared" si="42"/>
        <v>0</v>
      </c>
      <c r="J36" s="35">
        <f t="shared" si="43"/>
        <v>0</v>
      </c>
      <c r="K36" s="101">
        <v>18302</v>
      </c>
      <c r="L36" s="6">
        <v>6041</v>
      </c>
      <c r="M36" s="65">
        <v>0</v>
      </c>
      <c r="N36" s="6">
        <f t="shared" si="44"/>
        <v>-6041</v>
      </c>
      <c r="O36" s="11">
        <f t="shared" si="45"/>
        <v>0</v>
      </c>
      <c r="P36" s="4">
        <f t="shared" si="46"/>
        <v>1.4883232252261923E-2</v>
      </c>
      <c r="Q36" s="35">
        <f t="shared" si="47"/>
        <v>0</v>
      </c>
      <c r="R36" s="65">
        <f t="shared" si="48"/>
        <v>18302</v>
      </c>
      <c r="S36" s="6">
        <f t="shared" si="39"/>
        <v>6041</v>
      </c>
      <c r="T36" s="6">
        <f t="shared" si="39"/>
        <v>0</v>
      </c>
      <c r="U36" s="6">
        <f t="shared" si="49"/>
        <v>-6041</v>
      </c>
      <c r="V36" s="11">
        <f t="shared" si="50"/>
        <v>0</v>
      </c>
      <c r="W36" s="4">
        <f t="shared" si="51"/>
        <v>2.5728333094165643E-4</v>
      </c>
      <c r="X36" s="35">
        <f t="shared" si="52"/>
        <v>0</v>
      </c>
    </row>
    <row r="37" spans="1:24" s="7" customFormat="1" ht="27.75" x14ac:dyDescent="0.25">
      <c r="A37" s="27">
        <v>6030</v>
      </c>
      <c r="B37" s="34" t="s">
        <v>52</v>
      </c>
      <c r="C37" s="61" t="s">
        <v>53</v>
      </c>
      <c r="D37" s="101">
        <v>1015350</v>
      </c>
      <c r="E37" s="6">
        <v>315265</v>
      </c>
      <c r="F37" s="65">
        <v>194750.58000000002</v>
      </c>
      <c r="G37" s="6">
        <f t="shared" si="40"/>
        <v>-120514.41999999998</v>
      </c>
      <c r="H37" s="11">
        <f t="shared" si="41"/>
        <v>0.61773612675051148</v>
      </c>
      <c r="I37" s="4">
        <f t="shared" si="42"/>
        <v>1.452452968261124E-2</v>
      </c>
      <c r="J37" s="35">
        <f t="shared" si="43"/>
        <v>1.2939079013728629E-2</v>
      </c>
      <c r="K37" s="101"/>
      <c r="L37" s="6"/>
      <c r="M37" s="65"/>
      <c r="N37" s="6">
        <f t="shared" si="44"/>
        <v>0</v>
      </c>
      <c r="O37" s="11" t="str">
        <f t="shared" si="45"/>
        <v>-</v>
      </c>
      <c r="P37" s="4">
        <f t="shared" si="46"/>
        <v>0</v>
      </c>
      <c r="Q37" s="35">
        <f t="shared" si="47"/>
        <v>0</v>
      </c>
      <c r="R37" s="65">
        <f t="shared" si="48"/>
        <v>1015350</v>
      </c>
      <c r="S37" s="6">
        <f t="shared" si="39"/>
        <v>315265</v>
      </c>
      <c r="T37" s="6">
        <f t="shared" si="39"/>
        <v>194750.58000000002</v>
      </c>
      <c r="U37" s="6">
        <f t="shared" si="49"/>
        <v>-120514.41999999998</v>
      </c>
      <c r="V37" s="11">
        <f t="shared" si="50"/>
        <v>0.61773612675051148</v>
      </c>
      <c r="W37" s="4">
        <f t="shared" si="51"/>
        <v>1.4273447168157078E-2</v>
      </c>
      <c r="X37" s="35">
        <f t="shared" si="52"/>
        <v>1.2713937922413703E-2</v>
      </c>
    </row>
    <row r="38" spans="1:24" s="7" customFormat="1" ht="54" x14ac:dyDescent="0.25">
      <c r="A38" s="27" t="s">
        <v>108</v>
      </c>
      <c r="B38" s="34" t="s">
        <v>54</v>
      </c>
      <c r="C38" s="61" t="s">
        <v>55</v>
      </c>
      <c r="D38" s="101">
        <v>1558113</v>
      </c>
      <c r="E38" s="6">
        <v>578087</v>
      </c>
      <c r="F38" s="65">
        <v>437102.82</v>
      </c>
      <c r="G38" s="6">
        <f t="shared" si="40"/>
        <v>-140984.18</v>
      </c>
      <c r="H38" s="11">
        <f t="shared" si="41"/>
        <v>0.75611944222928384</v>
      </c>
      <c r="I38" s="4">
        <f t="shared" si="42"/>
        <v>2.22887265645959E-2</v>
      </c>
      <c r="J38" s="35">
        <f t="shared" si="43"/>
        <v>2.904077577126395E-2</v>
      </c>
      <c r="K38" s="101"/>
      <c r="L38" s="6"/>
      <c r="M38" s="65"/>
      <c r="N38" s="6">
        <f t="shared" si="44"/>
        <v>0</v>
      </c>
      <c r="O38" s="11" t="str">
        <f t="shared" si="45"/>
        <v>-</v>
      </c>
      <c r="P38" s="4">
        <f t="shared" si="46"/>
        <v>0</v>
      </c>
      <c r="Q38" s="35">
        <f t="shared" si="47"/>
        <v>0</v>
      </c>
      <c r="R38" s="65">
        <f t="shared" si="48"/>
        <v>1558113</v>
      </c>
      <c r="S38" s="6">
        <f t="shared" si="39"/>
        <v>578087</v>
      </c>
      <c r="T38" s="6">
        <f t="shared" si="39"/>
        <v>437102.82</v>
      </c>
      <c r="U38" s="6">
        <f t="shared" si="49"/>
        <v>-140984.18</v>
      </c>
      <c r="V38" s="11">
        <f t="shared" si="50"/>
        <v>0.75611944222928384</v>
      </c>
      <c r="W38" s="4">
        <f t="shared" si="51"/>
        <v>2.1903425998442635E-2</v>
      </c>
      <c r="X38" s="35">
        <f t="shared" si="52"/>
        <v>2.8535463766998639E-2</v>
      </c>
    </row>
    <row r="39" spans="1:24" s="7" customFormat="1" ht="27.75" x14ac:dyDescent="0.25">
      <c r="A39" s="27" t="s">
        <v>109</v>
      </c>
      <c r="B39" s="34" t="s">
        <v>57</v>
      </c>
      <c r="C39" s="61" t="s">
        <v>56</v>
      </c>
      <c r="D39" s="101">
        <v>1289050</v>
      </c>
      <c r="E39" s="6">
        <v>310179</v>
      </c>
      <c r="F39" s="65">
        <v>280124.02</v>
      </c>
      <c r="G39" s="6">
        <f t="shared" si="40"/>
        <v>-30054.979999999981</v>
      </c>
      <c r="H39" s="11">
        <f t="shared" si="41"/>
        <v>0.9031044010071605</v>
      </c>
      <c r="I39" s="4">
        <f t="shared" si="42"/>
        <v>1.843979414721034E-2</v>
      </c>
      <c r="J39" s="35">
        <f t="shared" si="43"/>
        <v>1.861122482111888E-2</v>
      </c>
      <c r="K39" s="101"/>
      <c r="L39" s="6"/>
      <c r="M39" s="65"/>
      <c r="N39" s="6">
        <f t="shared" si="44"/>
        <v>0</v>
      </c>
      <c r="O39" s="11" t="str">
        <f t="shared" si="45"/>
        <v>-</v>
      </c>
      <c r="P39" s="4">
        <f t="shared" si="46"/>
        <v>0</v>
      </c>
      <c r="Q39" s="35">
        <f t="shared" si="47"/>
        <v>0</v>
      </c>
      <c r="R39" s="65">
        <f t="shared" si="48"/>
        <v>1289050</v>
      </c>
      <c r="S39" s="6">
        <f t="shared" si="39"/>
        <v>310179</v>
      </c>
      <c r="T39" s="6">
        <f t="shared" si="39"/>
        <v>280124.02</v>
      </c>
      <c r="U39" s="6">
        <f t="shared" si="49"/>
        <v>-30054.979999999981</v>
      </c>
      <c r="V39" s="11">
        <f t="shared" si="50"/>
        <v>0.9031044010071605</v>
      </c>
      <c r="W39" s="4">
        <f t="shared" si="51"/>
        <v>1.8121029272775774E-2</v>
      </c>
      <c r="X39" s="35">
        <f t="shared" si="52"/>
        <v>1.8287387903322159E-2</v>
      </c>
    </row>
    <row r="40" spans="1:24" s="7" customFormat="1" ht="27.75" x14ac:dyDescent="0.25">
      <c r="A40" s="27" t="s">
        <v>110</v>
      </c>
      <c r="B40" s="34" t="s">
        <v>58</v>
      </c>
      <c r="C40" s="61" t="s">
        <v>59</v>
      </c>
      <c r="D40" s="101">
        <v>2349705</v>
      </c>
      <c r="E40" s="6">
        <v>1147937</v>
      </c>
      <c r="F40" s="65">
        <v>663073.31999999995</v>
      </c>
      <c r="G40" s="6">
        <f t="shared" si="40"/>
        <v>-484863.68000000005</v>
      </c>
      <c r="H40" s="11">
        <f t="shared" si="41"/>
        <v>0.57762169875176073</v>
      </c>
      <c r="I40" s="4">
        <f t="shared" si="42"/>
        <v>3.3612409531570436E-2</v>
      </c>
      <c r="J40" s="35">
        <f t="shared" si="43"/>
        <v>4.4054082300424298E-2</v>
      </c>
      <c r="K40" s="101"/>
      <c r="L40" s="6"/>
      <c r="M40" s="65"/>
      <c r="N40" s="6">
        <f t="shared" si="44"/>
        <v>0</v>
      </c>
      <c r="O40" s="11" t="str">
        <f t="shared" si="45"/>
        <v>-</v>
      </c>
      <c r="P40" s="4">
        <f t="shared" si="46"/>
        <v>0</v>
      </c>
      <c r="Q40" s="35">
        <f t="shared" si="47"/>
        <v>0</v>
      </c>
      <c r="R40" s="65">
        <f t="shared" si="48"/>
        <v>2349705</v>
      </c>
      <c r="S40" s="6">
        <f t="shared" si="39"/>
        <v>1147937</v>
      </c>
      <c r="T40" s="6">
        <f t="shared" si="39"/>
        <v>663073.31999999995</v>
      </c>
      <c r="U40" s="6">
        <f t="shared" si="49"/>
        <v>-484863.68000000005</v>
      </c>
      <c r="V40" s="11">
        <f t="shared" si="50"/>
        <v>0.57762169875176073</v>
      </c>
      <c r="W40" s="4">
        <f t="shared" si="51"/>
        <v>3.303135882036197E-2</v>
      </c>
      <c r="X40" s="35">
        <f t="shared" si="52"/>
        <v>4.3287537467096397E-2</v>
      </c>
    </row>
    <row r="41" spans="1:24" s="7" customFormat="1" ht="54" x14ac:dyDescent="0.25">
      <c r="A41" s="27" t="s">
        <v>111</v>
      </c>
      <c r="B41" s="34" t="s">
        <v>60</v>
      </c>
      <c r="C41" s="61" t="s">
        <v>61</v>
      </c>
      <c r="D41" s="101">
        <v>176100</v>
      </c>
      <c r="E41" s="6">
        <v>84040</v>
      </c>
      <c r="F41" s="65">
        <v>22676.400000000001</v>
      </c>
      <c r="G41" s="6">
        <f t="shared" si="40"/>
        <v>-61363.6</v>
      </c>
      <c r="H41" s="11">
        <f t="shared" si="41"/>
        <v>0.2698286530223703</v>
      </c>
      <c r="I41" s="4">
        <f t="shared" si="42"/>
        <v>2.519101469550243E-3</v>
      </c>
      <c r="J41" s="35">
        <f t="shared" si="43"/>
        <v>1.5066026059943742E-3</v>
      </c>
      <c r="K41" s="101"/>
      <c r="L41" s="6"/>
      <c r="M41" s="65"/>
      <c r="N41" s="6">
        <f t="shared" si="44"/>
        <v>0</v>
      </c>
      <c r="O41" s="11" t="str">
        <f t="shared" si="45"/>
        <v>-</v>
      </c>
      <c r="P41" s="4">
        <f t="shared" si="46"/>
        <v>0</v>
      </c>
      <c r="Q41" s="35">
        <f t="shared" si="47"/>
        <v>0</v>
      </c>
      <c r="R41" s="65">
        <f t="shared" si="48"/>
        <v>176100</v>
      </c>
      <c r="S41" s="6">
        <f t="shared" si="39"/>
        <v>84040</v>
      </c>
      <c r="T41" s="6">
        <f t="shared" si="39"/>
        <v>22676.400000000001</v>
      </c>
      <c r="U41" s="6">
        <f t="shared" si="49"/>
        <v>-61363.6</v>
      </c>
      <c r="V41" s="11">
        <f t="shared" si="50"/>
        <v>0.2698286530223703</v>
      </c>
      <c r="W41" s="4">
        <f t="shared" si="51"/>
        <v>2.4755542879917876E-3</v>
      </c>
      <c r="X41" s="35">
        <f t="shared" si="52"/>
        <v>1.4803875906496508E-3</v>
      </c>
    </row>
    <row r="42" spans="1:24" s="7" customFormat="1" ht="40.5" x14ac:dyDescent="0.25">
      <c r="A42" s="27" t="s">
        <v>112</v>
      </c>
      <c r="B42" s="34" t="s">
        <v>62</v>
      </c>
      <c r="C42" s="61" t="s">
        <v>63</v>
      </c>
      <c r="D42" s="101">
        <v>792944</v>
      </c>
      <c r="E42" s="6">
        <v>224029</v>
      </c>
      <c r="F42" s="65">
        <v>191553.53</v>
      </c>
      <c r="G42" s="6">
        <f t="shared" si="40"/>
        <v>-32475.47</v>
      </c>
      <c r="H42" s="11">
        <f t="shared" si="41"/>
        <v>0.8550389904878386</v>
      </c>
      <c r="I42" s="4">
        <f t="shared" si="42"/>
        <v>1.1343023257643657E-2</v>
      </c>
      <c r="J42" s="35">
        <f t="shared" si="43"/>
        <v>1.2726669466291895E-2</v>
      </c>
      <c r="K42" s="101"/>
      <c r="L42" s="6"/>
      <c r="M42" s="65"/>
      <c r="N42" s="6">
        <f t="shared" si="44"/>
        <v>0</v>
      </c>
      <c r="O42" s="11" t="str">
        <f t="shared" si="45"/>
        <v>-</v>
      </c>
      <c r="P42" s="4">
        <f t="shared" si="46"/>
        <v>0</v>
      </c>
      <c r="Q42" s="35">
        <f t="shared" si="47"/>
        <v>0</v>
      </c>
      <c r="R42" s="65">
        <f t="shared" si="48"/>
        <v>792944</v>
      </c>
      <c r="S42" s="6">
        <f t="shared" si="39"/>
        <v>224029</v>
      </c>
      <c r="T42" s="6">
        <f t="shared" si="39"/>
        <v>191553.53</v>
      </c>
      <c r="U42" s="6">
        <f t="shared" si="49"/>
        <v>-32475.47</v>
      </c>
      <c r="V42" s="11">
        <f t="shared" si="50"/>
        <v>0.8550389904878386</v>
      </c>
      <c r="W42" s="4">
        <f t="shared" si="51"/>
        <v>1.1146938781018512E-2</v>
      </c>
      <c r="X42" s="35">
        <f t="shared" si="52"/>
        <v>1.2505224319430578E-2</v>
      </c>
    </row>
    <row r="43" spans="1:24" s="7" customFormat="1" ht="40.5" x14ac:dyDescent="0.25">
      <c r="A43" s="27" t="s">
        <v>120</v>
      </c>
      <c r="B43" s="34" t="s">
        <v>64</v>
      </c>
      <c r="C43" s="61" t="s">
        <v>65</v>
      </c>
      <c r="D43" s="101">
        <v>1779125</v>
      </c>
      <c r="E43" s="6">
        <v>789511</v>
      </c>
      <c r="F43" s="65">
        <v>638591.87999999989</v>
      </c>
      <c r="G43" s="6">
        <f t="shared" si="40"/>
        <v>-150919.12000000011</v>
      </c>
      <c r="H43" s="11">
        <f t="shared" si="41"/>
        <v>0.80884481660166851</v>
      </c>
      <c r="I43" s="4">
        <f t="shared" si="42"/>
        <v>2.5450291891048131E-2</v>
      </c>
      <c r="J43" s="35">
        <f t="shared" si="43"/>
        <v>4.242755422266526E-2</v>
      </c>
      <c r="K43" s="101">
        <v>5500</v>
      </c>
      <c r="L43" s="6">
        <v>1375</v>
      </c>
      <c r="M43" s="65">
        <v>1114</v>
      </c>
      <c r="N43" s="6">
        <f t="shared" si="44"/>
        <v>-261</v>
      </c>
      <c r="O43" s="11">
        <f t="shared" si="45"/>
        <v>0.81018181818181823</v>
      </c>
      <c r="P43" s="4">
        <f t="shared" si="46"/>
        <v>4.4726137792285309E-3</v>
      </c>
      <c r="Q43" s="35">
        <f t="shared" si="47"/>
        <v>4.1796038035745295E-3</v>
      </c>
      <c r="R43" s="65">
        <f t="shared" si="48"/>
        <v>1784625</v>
      </c>
      <c r="S43" s="6">
        <f t="shared" si="39"/>
        <v>790886</v>
      </c>
      <c r="T43" s="6">
        <f t="shared" si="39"/>
        <v>639705.87999999989</v>
      </c>
      <c r="U43" s="6">
        <f t="shared" si="49"/>
        <v>-151180.12000000011</v>
      </c>
      <c r="V43" s="11">
        <f t="shared" si="50"/>
        <v>0.80884714105446287</v>
      </c>
      <c r="W43" s="4">
        <f t="shared" si="51"/>
        <v>2.5087655145981512E-2</v>
      </c>
      <c r="X43" s="35">
        <f t="shared" si="52"/>
        <v>4.1762036585067046E-2</v>
      </c>
    </row>
    <row r="44" spans="1:24" s="7" customFormat="1" ht="27.75" x14ac:dyDescent="0.25">
      <c r="A44" s="27" t="s">
        <v>113</v>
      </c>
      <c r="B44" s="34" t="s">
        <v>66</v>
      </c>
      <c r="C44" s="61" t="s">
        <v>67</v>
      </c>
      <c r="D44" s="101">
        <v>3019901</v>
      </c>
      <c r="E44" s="6">
        <v>1121738</v>
      </c>
      <c r="F44" s="65">
        <v>790603.82</v>
      </c>
      <c r="G44" s="6">
        <f t="shared" si="40"/>
        <v>-331134.18000000005</v>
      </c>
      <c r="H44" s="11">
        <f t="shared" si="41"/>
        <v>0.7048025653049107</v>
      </c>
      <c r="I44" s="4">
        <f t="shared" si="42"/>
        <v>4.319952894376064E-2</v>
      </c>
      <c r="J44" s="35">
        <f t="shared" si="43"/>
        <v>5.2527110807760798E-2</v>
      </c>
      <c r="K44" s="101">
        <v>32100</v>
      </c>
      <c r="L44" s="6">
        <v>8025</v>
      </c>
      <c r="M44" s="65">
        <v>12003</v>
      </c>
      <c r="N44" s="6">
        <f t="shared" si="44"/>
        <v>3978</v>
      </c>
      <c r="O44" s="11">
        <f t="shared" si="45"/>
        <v>1.4957009345794392</v>
      </c>
      <c r="P44" s="4">
        <f t="shared" si="46"/>
        <v>2.6103800420588335E-2</v>
      </c>
      <c r="Q44" s="35">
        <f t="shared" si="47"/>
        <v>4.5033917822535977E-2</v>
      </c>
      <c r="R44" s="65">
        <f t="shared" si="48"/>
        <v>3052001</v>
      </c>
      <c r="S44" s="6">
        <f t="shared" si="39"/>
        <v>1129763</v>
      </c>
      <c r="T44" s="6">
        <f t="shared" si="39"/>
        <v>802606.82</v>
      </c>
      <c r="U44" s="6">
        <f t="shared" si="49"/>
        <v>-327156.18000000005</v>
      </c>
      <c r="V44" s="11">
        <f t="shared" si="50"/>
        <v>0.71042052182625914</v>
      </c>
      <c r="W44" s="4">
        <f t="shared" si="51"/>
        <v>4.2903998651364135E-2</v>
      </c>
      <c r="X44" s="35">
        <f t="shared" si="52"/>
        <v>5.2396728603251744E-2</v>
      </c>
    </row>
    <row r="45" spans="1:24" s="7" customFormat="1" ht="81" x14ac:dyDescent="0.25">
      <c r="A45" s="27" t="s">
        <v>114</v>
      </c>
      <c r="B45" s="34" t="s">
        <v>68</v>
      </c>
      <c r="C45" s="61" t="s">
        <v>69</v>
      </c>
      <c r="D45" s="101">
        <v>526651</v>
      </c>
      <c r="E45" s="6">
        <v>138922</v>
      </c>
      <c r="F45" s="65">
        <v>98450.099999999991</v>
      </c>
      <c r="G45" s="6">
        <f t="shared" si="40"/>
        <v>-40471.900000000009</v>
      </c>
      <c r="H45" s="11">
        <f t="shared" si="41"/>
        <v>0.70867177264940029</v>
      </c>
      <c r="I45" s="4">
        <f t="shared" si="42"/>
        <v>7.5337155482118395E-3</v>
      </c>
      <c r="J45" s="35">
        <f t="shared" si="43"/>
        <v>6.5409490580694788E-3</v>
      </c>
      <c r="K45" s="101"/>
      <c r="L45" s="6"/>
      <c r="M45" s="65"/>
      <c r="N45" s="6">
        <f t="shared" si="44"/>
        <v>0</v>
      </c>
      <c r="O45" s="11" t="str">
        <f t="shared" si="45"/>
        <v>-</v>
      </c>
      <c r="P45" s="4">
        <f t="shared" si="46"/>
        <v>0</v>
      </c>
      <c r="Q45" s="35">
        <f t="shared" si="47"/>
        <v>0</v>
      </c>
      <c r="R45" s="65">
        <f t="shared" si="48"/>
        <v>526651</v>
      </c>
      <c r="S45" s="6">
        <f t="shared" si="48"/>
        <v>138922</v>
      </c>
      <c r="T45" s="6">
        <f t="shared" si="48"/>
        <v>98450.099999999991</v>
      </c>
      <c r="U45" s="6">
        <f t="shared" si="49"/>
        <v>-40471.900000000009</v>
      </c>
      <c r="V45" s="11">
        <f t="shared" si="50"/>
        <v>0.70867177264940029</v>
      </c>
      <c r="W45" s="4">
        <f t="shared" si="51"/>
        <v>7.4034817792456723E-3</v>
      </c>
      <c r="X45" s="35">
        <f t="shared" si="52"/>
        <v>6.4271359800593198E-3</v>
      </c>
    </row>
    <row r="46" spans="1:24" s="7" customFormat="1" ht="27.75" x14ac:dyDescent="0.25">
      <c r="A46" s="27" t="s">
        <v>78</v>
      </c>
      <c r="B46" s="34" t="s">
        <v>70</v>
      </c>
      <c r="C46" s="61" t="s">
        <v>71</v>
      </c>
      <c r="D46" s="101">
        <v>5277654</v>
      </c>
      <c r="E46" s="6">
        <v>1809525</v>
      </c>
      <c r="F46" s="65">
        <v>1176680.05</v>
      </c>
      <c r="G46" s="6">
        <f t="shared" si="40"/>
        <v>-632844.94999999995</v>
      </c>
      <c r="H46" s="11">
        <f t="shared" si="41"/>
        <v>0.65027012613807489</v>
      </c>
      <c r="I46" s="4">
        <f t="shared" si="42"/>
        <v>7.5496569830651436E-2</v>
      </c>
      <c r="J46" s="35">
        <f t="shared" si="43"/>
        <v>7.8177719115538211E-2</v>
      </c>
      <c r="K46" s="101">
        <v>220850</v>
      </c>
      <c r="L46" s="6">
        <v>55212.5</v>
      </c>
      <c r="M46" s="65">
        <v>32095.879999999997</v>
      </c>
      <c r="N46" s="6">
        <f t="shared" si="44"/>
        <v>-23116.620000000003</v>
      </c>
      <c r="O46" s="11">
        <f t="shared" si="45"/>
        <v>0.58131546298392567</v>
      </c>
      <c r="P46" s="4">
        <f t="shared" si="46"/>
        <v>0.17959577329865839</v>
      </c>
      <c r="Q46" s="35">
        <f t="shared" si="47"/>
        <v>0.12042016348929233</v>
      </c>
      <c r="R46" s="65">
        <f t="shared" si="48"/>
        <v>5498504</v>
      </c>
      <c r="S46" s="6">
        <f t="shared" si="48"/>
        <v>1864737.5</v>
      </c>
      <c r="T46" s="6">
        <f t="shared" si="48"/>
        <v>1208775.93</v>
      </c>
      <c r="U46" s="6">
        <f t="shared" si="49"/>
        <v>-655961.57000000007</v>
      </c>
      <c r="V46" s="11">
        <f t="shared" si="50"/>
        <v>0.64822846647316312</v>
      </c>
      <c r="W46" s="4">
        <f t="shared" si="51"/>
        <v>7.7296111043384422E-2</v>
      </c>
      <c r="X46" s="35">
        <f t="shared" si="52"/>
        <v>7.8912741292620991E-2</v>
      </c>
    </row>
    <row r="47" spans="1:24" s="7" customFormat="1" ht="40.5" x14ac:dyDescent="0.25">
      <c r="A47" s="27" t="s">
        <v>115</v>
      </c>
      <c r="B47" s="34" t="s">
        <v>72</v>
      </c>
      <c r="C47" s="61" t="s">
        <v>73</v>
      </c>
      <c r="D47" s="101">
        <v>28062321</v>
      </c>
      <c r="E47" s="6">
        <v>6453850</v>
      </c>
      <c r="F47" s="65">
        <v>5655275.4199999999</v>
      </c>
      <c r="G47" s="6">
        <f t="shared" si="40"/>
        <v>-798574.58000000007</v>
      </c>
      <c r="H47" s="11">
        <f t="shared" si="41"/>
        <v>0.87626384561153414</v>
      </c>
      <c r="I47" s="4">
        <f t="shared" si="42"/>
        <v>0.40143006286252497</v>
      </c>
      <c r="J47" s="35">
        <f t="shared" si="43"/>
        <v>0.37573215701733648</v>
      </c>
      <c r="K47" s="101">
        <v>385725</v>
      </c>
      <c r="L47" s="6">
        <v>96431.25</v>
      </c>
      <c r="M47" s="65">
        <v>80244.22</v>
      </c>
      <c r="N47" s="6">
        <f t="shared" si="44"/>
        <v>-16187.029999999999</v>
      </c>
      <c r="O47" s="11">
        <f t="shared" si="45"/>
        <v>0.83213916650463415</v>
      </c>
      <c r="P47" s="4">
        <f t="shared" si="46"/>
        <v>0.31367253636235004</v>
      </c>
      <c r="Q47" s="35">
        <f t="shared" si="47"/>
        <v>0.30106736725930999</v>
      </c>
      <c r="R47" s="65">
        <f t="shared" si="48"/>
        <v>28448046</v>
      </c>
      <c r="S47" s="6">
        <f t="shared" si="48"/>
        <v>6550281.25</v>
      </c>
      <c r="T47" s="6">
        <f t="shared" si="48"/>
        <v>5735519.6399999997</v>
      </c>
      <c r="U47" s="6">
        <f t="shared" si="49"/>
        <v>-814761.61000000034</v>
      </c>
      <c r="V47" s="11">
        <f t="shared" si="50"/>
        <v>0.87561425549475447</v>
      </c>
      <c r="W47" s="4">
        <f t="shared" si="51"/>
        <v>0.39991301681026475</v>
      </c>
      <c r="X47" s="35">
        <f t="shared" si="52"/>
        <v>0.37443298323293606</v>
      </c>
    </row>
    <row r="48" spans="1:24" s="7" customFormat="1" ht="54" x14ac:dyDescent="0.25">
      <c r="A48" s="27" t="s">
        <v>116</v>
      </c>
      <c r="B48" s="34" t="s">
        <v>74</v>
      </c>
      <c r="C48" s="61" t="s">
        <v>75</v>
      </c>
      <c r="D48" s="101">
        <v>6895081</v>
      </c>
      <c r="E48" s="6">
        <v>2245004</v>
      </c>
      <c r="F48" s="65">
        <v>2019377.06</v>
      </c>
      <c r="G48" s="6">
        <f t="shared" si="40"/>
        <v>-225626.93999999994</v>
      </c>
      <c r="H48" s="11">
        <f t="shared" si="41"/>
        <v>0.89949820133950764</v>
      </c>
      <c r="I48" s="4">
        <f t="shared" si="42"/>
        <v>9.8633780123611348E-2</v>
      </c>
      <c r="J48" s="35">
        <f t="shared" si="43"/>
        <v>0.13416586147189402</v>
      </c>
      <c r="K48" s="101">
        <v>122068</v>
      </c>
      <c r="L48" s="6">
        <v>30517</v>
      </c>
      <c r="M48" s="65">
        <v>37194.29</v>
      </c>
      <c r="N48" s="6">
        <f t="shared" si="44"/>
        <v>6677.2900000000009</v>
      </c>
      <c r="O48" s="11">
        <f t="shared" si="45"/>
        <v>1.218805583772979</v>
      </c>
      <c r="P48" s="4">
        <f t="shared" si="46"/>
        <v>9.9266003418703327E-2</v>
      </c>
      <c r="Q48" s="35">
        <f t="shared" si="47"/>
        <v>0.13954882940328014</v>
      </c>
      <c r="R48" s="65">
        <f t="shared" si="48"/>
        <v>7017149</v>
      </c>
      <c r="S48" s="6">
        <f t="shared" si="48"/>
        <v>2275521</v>
      </c>
      <c r="T48" s="6">
        <f t="shared" si="48"/>
        <v>2056571.35</v>
      </c>
      <c r="U48" s="6">
        <f t="shared" si="49"/>
        <v>-218949.64999999991</v>
      </c>
      <c r="V48" s="11">
        <f t="shared" si="50"/>
        <v>0.90378043094306759</v>
      </c>
      <c r="W48" s="4">
        <f t="shared" si="51"/>
        <v>9.8644709235816488E-2</v>
      </c>
      <c r="X48" s="35">
        <f t="shared" si="52"/>
        <v>0.13425952557838103</v>
      </c>
    </row>
    <row r="49" spans="1:24" s="7" customFormat="1" ht="54" x14ac:dyDescent="0.25">
      <c r="A49" s="27" t="s">
        <v>117</v>
      </c>
      <c r="B49" s="34" t="s">
        <v>76</v>
      </c>
      <c r="C49" s="61" t="s">
        <v>77</v>
      </c>
      <c r="D49" s="101">
        <v>825910</v>
      </c>
      <c r="E49" s="6">
        <v>291060</v>
      </c>
      <c r="F49" s="65">
        <v>139405.28</v>
      </c>
      <c r="G49" s="6">
        <f t="shared" si="40"/>
        <v>-151654.72</v>
      </c>
      <c r="H49" s="11">
        <f t="shared" si="41"/>
        <v>0.47895719095719097</v>
      </c>
      <c r="I49" s="4">
        <f t="shared" si="42"/>
        <v>1.181460019713936E-2</v>
      </c>
      <c r="J49" s="35">
        <f t="shared" si="43"/>
        <v>9.2619797735696754E-3</v>
      </c>
      <c r="K49" s="101">
        <v>22176</v>
      </c>
      <c r="L49" s="6">
        <v>0</v>
      </c>
      <c r="M49" s="65">
        <v>0</v>
      </c>
      <c r="N49" s="6">
        <f t="shared" si="44"/>
        <v>0</v>
      </c>
      <c r="O49" s="11" t="str">
        <f t="shared" si="45"/>
        <v>-</v>
      </c>
      <c r="P49" s="4">
        <f t="shared" si="46"/>
        <v>1.8033578757849437E-2</v>
      </c>
      <c r="Q49" s="35">
        <f t="shared" si="47"/>
        <v>0</v>
      </c>
      <c r="R49" s="65">
        <f t="shared" si="48"/>
        <v>848086</v>
      </c>
      <c r="S49" s="6">
        <f t="shared" si="48"/>
        <v>291060</v>
      </c>
      <c r="T49" s="6">
        <f t="shared" si="48"/>
        <v>139405.28</v>
      </c>
      <c r="U49" s="6">
        <f t="shared" si="49"/>
        <v>-151654.72</v>
      </c>
      <c r="V49" s="11">
        <f t="shared" si="50"/>
        <v>0.47895719095719097</v>
      </c>
      <c r="W49" s="4">
        <f t="shared" si="51"/>
        <v>1.1922106382088604E-2</v>
      </c>
      <c r="X49" s="35">
        <f t="shared" si="52"/>
        <v>9.1008205263198722E-3</v>
      </c>
    </row>
    <row r="50" spans="1:24" s="7" customFormat="1" ht="54" x14ac:dyDescent="0.25">
      <c r="A50" s="27" t="s">
        <v>118</v>
      </c>
      <c r="B50" s="34" t="s">
        <v>78</v>
      </c>
      <c r="C50" s="61" t="s">
        <v>79</v>
      </c>
      <c r="D50" s="101">
        <v>75925</v>
      </c>
      <c r="E50" s="6">
        <v>19588</v>
      </c>
      <c r="F50" s="65">
        <v>0</v>
      </c>
      <c r="G50" s="6">
        <f t="shared" si="40"/>
        <v>-19588</v>
      </c>
      <c r="H50" s="11">
        <f t="shared" si="41"/>
        <v>0</v>
      </c>
      <c r="I50" s="4">
        <f t="shared" si="42"/>
        <v>1.0861032315479966E-3</v>
      </c>
      <c r="J50" s="35">
        <f t="shared" si="43"/>
        <v>0</v>
      </c>
      <c r="K50" s="101"/>
      <c r="L50" s="6"/>
      <c r="M50" s="65"/>
      <c r="N50" s="6">
        <f t="shared" si="44"/>
        <v>0</v>
      </c>
      <c r="O50" s="11" t="str">
        <f t="shared" si="45"/>
        <v>-</v>
      </c>
      <c r="P50" s="4">
        <f t="shared" si="46"/>
        <v>0</v>
      </c>
      <c r="Q50" s="35">
        <f t="shared" si="47"/>
        <v>0</v>
      </c>
      <c r="R50" s="65">
        <f t="shared" si="48"/>
        <v>75925</v>
      </c>
      <c r="S50" s="6">
        <f t="shared" si="48"/>
        <v>19588</v>
      </c>
      <c r="T50" s="6">
        <f t="shared" si="48"/>
        <v>0</v>
      </c>
      <c r="U50" s="6">
        <f t="shared" si="49"/>
        <v>-19588</v>
      </c>
      <c r="V50" s="11">
        <f t="shared" si="50"/>
        <v>0</v>
      </c>
      <c r="W50" s="4">
        <f t="shared" si="51"/>
        <v>1.0673279915717007E-3</v>
      </c>
      <c r="X50" s="35">
        <f t="shared" si="52"/>
        <v>0</v>
      </c>
    </row>
    <row r="51" spans="1:24" s="7" customFormat="1" ht="27.75" x14ac:dyDescent="0.25">
      <c r="A51" s="27">
        <v>3104</v>
      </c>
      <c r="B51" s="34" t="s">
        <v>80</v>
      </c>
      <c r="C51" s="61" t="s">
        <v>81</v>
      </c>
      <c r="D51" s="101">
        <v>4606680</v>
      </c>
      <c r="E51" s="6">
        <v>1182904</v>
      </c>
      <c r="F51" s="65">
        <v>743636.41</v>
      </c>
      <c r="G51" s="6">
        <f t="shared" si="40"/>
        <v>-439267.58999999997</v>
      </c>
      <c r="H51" s="11">
        <f t="shared" si="41"/>
        <v>0.62865322122505296</v>
      </c>
      <c r="I51" s="4">
        <f t="shared" si="42"/>
        <v>6.5898321168357255E-2</v>
      </c>
      <c r="J51" s="35">
        <f t="shared" si="43"/>
        <v>4.9406632147003089E-2</v>
      </c>
      <c r="K51" s="101">
        <v>50000</v>
      </c>
      <c r="L51" s="6">
        <v>12500</v>
      </c>
      <c r="M51" s="65">
        <v>4403.26</v>
      </c>
      <c r="N51" s="6">
        <f t="shared" si="44"/>
        <v>-8096.74</v>
      </c>
      <c r="O51" s="11">
        <f t="shared" si="45"/>
        <v>0.35226080000000004</v>
      </c>
      <c r="P51" s="4">
        <f t="shared" si="46"/>
        <v>4.0660125265713921E-2</v>
      </c>
      <c r="Q51" s="35">
        <f t="shared" si="47"/>
        <v>1.6520540614118118E-2</v>
      </c>
      <c r="R51" s="65">
        <f t="shared" si="48"/>
        <v>4656680</v>
      </c>
      <c r="S51" s="6">
        <f t="shared" si="48"/>
        <v>1195404</v>
      </c>
      <c r="T51" s="6">
        <f t="shared" si="48"/>
        <v>748039.67</v>
      </c>
      <c r="U51" s="6">
        <f t="shared" si="49"/>
        <v>-447364.32999999996</v>
      </c>
      <c r="V51" s="11">
        <f t="shared" si="50"/>
        <v>0.62576306420256256</v>
      </c>
      <c r="W51" s="4">
        <f t="shared" si="51"/>
        <v>6.5462033741087999E-2</v>
      </c>
      <c r="X51" s="35">
        <f t="shared" si="52"/>
        <v>4.8834411316684298E-2</v>
      </c>
    </row>
    <row r="52" spans="1:24" s="7" customFormat="1" ht="54" x14ac:dyDescent="0.25">
      <c r="A52" s="27">
        <v>3090</v>
      </c>
      <c r="B52" s="34" t="s">
        <v>82</v>
      </c>
      <c r="C52" s="61" t="s">
        <v>83</v>
      </c>
      <c r="D52" s="101">
        <v>3400</v>
      </c>
      <c r="E52" s="6">
        <v>1527</v>
      </c>
      <c r="F52" s="65">
        <v>0</v>
      </c>
      <c r="G52" s="6">
        <f t="shared" si="40"/>
        <v>-1527</v>
      </c>
      <c r="H52" s="11">
        <f t="shared" si="41"/>
        <v>0</v>
      </c>
      <c r="I52" s="4">
        <f t="shared" si="42"/>
        <v>4.8636825647193789E-5</v>
      </c>
      <c r="J52" s="35">
        <f t="shared" si="43"/>
        <v>0</v>
      </c>
      <c r="K52" s="71"/>
      <c r="L52" s="6"/>
      <c r="M52" s="6"/>
      <c r="N52" s="6">
        <f t="shared" si="44"/>
        <v>0</v>
      </c>
      <c r="O52" s="11" t="str">
        <f t="shared" si="45"/>
        <v>-</v>
      </c>
      <c r="P52" s="4">
        <f t="shared" si="46"/>
        <v>0</v>
      </c>
      <c r="Q52" s="35">
        <f t="shared" si="47"/>
        <v>0</v>
      </c>
      <c r="R52" s="65">
        <f t="shared" si="48"/>
        <v>3400</v>
      </c>
      <c r="S52" s="6">
        <f t="shared" si="48"/>
        <v>1527</v>
      </c>
      <c r="T52" s="6">
        <f t="shared" si="48"/>
        <v>0</v>
      </c>
      <c r="U52" s="6">
        <f t="shared" si="49"/>
        <v>-1527</v>
      </c>
      <c r="V52" s="11">
        <f t="shared" si="50"/>
        <v>0</v>
      </c>
      <c r="W52" s="4">
        <f t="shared" si="51"/>
        <v>4.779605098905212E-5</v>
      </c>
      <c r="X52" s="35">
        <f t="shared" si="52"/>
        <v>0</v>
      </c>
    </row>
    <row r="53" spans="1:24" s="7" customFormat="1" ht="27.6" customHeight="1" x14ac:dyDescent="0.25">
      <c r="A53" s="27">
        <v>3140</v>
      </c>
      <c r="B53" s="34" t="s">
        <v>84</v>
      </c>
      <c r="C53" s="61" t="s">
        <v>85</v>
      </c>
      <c r="D53" s="101">
        <v>25000</v>
      </c>
      <c r="E53" s="6">
        <v>0</v>
      </c>
      <c r="F53" s="65">
        <v>0</v>
      </c>
      <c r="G53" s="6">
        <f t="shared" si="40"/>
        <v>0</v>
      </c>
      <c r="H53" s="11" t="str">
        <f t="shared" si="41"/>
        <v>-</v>
      </c>
      <c r="I53" s="4">
        <f t="shared" si="42"/>
        <v>3.5762371799407197E-4</v>
      </c>
      <c r="J53" s="35">
        <f t="shared" si="43"/>
        <v>0</v>
      </c>
      <c r="K53" s="71"/>
      <c r="L53" s="6"/>
      <c r="M53" s="6"/>
      <c r="N53" s="6">
        <f t="shared" si="44"/>
        <v>0</v>
      </c>
      <c r="O53" s="11" t="str">
        <f t="shared" si="45"/>
        <v>-</v>
      </c>
      <c r="P53" s="4">
        <f t="shared" si="46"/>
        <v>0</v>
      </c>
      <c r="Q53" s="35">
        <f t="shared" si="47"/>
        <v>0</v>
      </c>
      <c r="R53" s="65">
        <f t="shared" si="48"/>
        <v>25000</v>
      </c>
      <c r="S53" s="6">
        <f t="shared" si="48"/>
        <v>0</v>
      </c>
      <c r="T53" s="6">
        <f t="shared" si="48"/>
        <v>0</v>
      </c>
      <c r="U53" s="6">
        <f t="shared" si="49"/>
        <v>0</v>
      </c>
      <c r="V53" s="11" t="str">
        <f t="shared" si="50"/>
        <v>-</v>
      </c>
      <c r="W53" s="4">
        <f t="shared" si="51"/>
        <v>3.514415513900891E-4</v>
      </c>
      <c r="X53" s="35">
        <f t="shared" si="52"/>
        <v>0</v>
      </c>
    </row>
    <row r="54" spans="1:24" s="7" customFormat="1" ht="27.75" x14ac:dyDescent="0.25">
      <c r="A54" s="27">
        <v>3210</v>
      </c>
      <c r="B54" s="34" t="s">
        <v>86</v>
      </c>
      <c r="C54" s="61" t="s">
        <v>87</v>
      </c>
      <c r="D54" s="101">
        <v>43920</v>
      </c>
      <c r="E54" s="6">
        <v>10980</v>
      </c>
      <c r="F54" s="65">
        <v>0</v>
      </c>
      <c r="G54" s="6">
        <f t="shared" si="40"/>
        <v>-10980</v>
      </c>
      <c r="H54" s="11">
        <f t="shared" si="41"/>
        <v>0</v>
      </c>
      <c r="I54" s="4">
        <f t="shared" si="42"/>
        <v>6.2827334777198563E-4</v>
      </c>
      <c r="J54" s="35">
        <f t="shared" si="43"/>
        <v>0</v>
      </c>
      <c r="K54" s="71"/>
      <c r="L54" s="6"/>
      <c r="M54" s="6"/>
      <c r="N54" s="6">
        <f t="shared" si="44"/>
        <v>0</v>
      </c>
      <c r="O54" s="11" t="str">
        <f t="shared" si="45"/>
        <v>-</v>
      </c>
      <c r="P54" s="4">
        <f t="shared" si="46"/>
        <v>0</v>
      </c>
      <c r="Q54" s="35">
        <f t="shared" si="47"/>
        <v>0</v>
      </c>
      <c r="R54" s="65">
        <f t="shared" si="48"/>
        <v>43920</v>
      </c>
      <c r="S54" s="6">
        <f t="shared" si="48"/>
        <v>10980</v>
      </c>
      <c r="T54" s="6">
        <f t="shared" si="48"/>
        <v>0</v>
      </c>
      <c r="U54" s="6">
        <f t="shared" si="49"/>
        <v>-10980</v>
      </c>
      <c r="V54" s="11">
        <f t="shared" si="50"/>
        <v>0</v>
      </c>
      <c r="W54" s="4">
        <f t="shared" si="51"/>
        <v>6.1741251748210851E-4</v>
      </c>
      <c r="X54" s="35">
        <f t="shared" si="52"/>
        <v>0</v>
      </c>
    </row>
    <row r="55" spans="1:24" s="7" customFormat="1" ht="81" x14ac:dyDescent="0.25">
      <c r="A55" s="27" t="s">
        <v>119</v>
      </c>
      <c r="B55" s="34" t="s">
        <v>88</v>
      </c>
      <c r="C55" s="61" t="s">
        <v>89</v>
      </c>
      <c r="D55" s="101">
        <v>108800</v>
      </c>
      <c r="E55" s="6">
        <v>27229</v>
      </c>
      <c r="F55" s="65">
        <v>0</v>
      </c>
      <c r="G55" s="6">
        <f t="shared" si="40"/>
        <v>-27229</v>
      </c>
      <c r="H55" s="11">
        <f t="shared" si="41"/>
        <v>0</v>
      </c>
      <c r="I55" s="4">
        <f t="shared" si="42"/>
        <v>1.5563784207102012E-3</v>
      </c>
      <c r="J55" s="35">
        <f t="shared" si="43"/>
        <v>0</v>
      </c>
      <c r="K55" s="71"/>
      <c r="L55" s="6"/>
      <c r="M55" s="6"/>
      <c r="N55" s="6">
        <f t="shared" si="44"/>
        <v>0</v>
      </c>
      <c r="O55" s="11" t="str">
        <f t="shared" si="45"/>
        <v>-</v>
      </c>
      <c r="P55" s="4">
        <f t="shared" si="46"/>
        <v>0</v>
      </c>
      <c r="Q55" s="35">
        <f t="shared" si="47"/>
        <v>0</v>
      </c>
      <c r="R55" s="65">
        <f t="shared" si="48"/>
        <v>108800</v>
      </c>
      <c r="S55" s="6">
        <f t="shared" si="48"/>
        <v>27229</v>
      </c>
      <c r="T55" s="6">
        <f t="shared" si="48"/>
        <v>0</v>
      </c>
      <c r="U55" s="6">
        <f t="shared" si="49"/>
        <v>-27229</v>
      </c>
      <c r="V55" s="11">
        <f t="shared" si="50"/>
        <v>0</v>
      </c>
      <c r="W55" s="4">
        <f t="shared" si="51"/>
        <v>1.5294736316496678E-3</v>
      </c>
      <c r="X55" s="35">
        <f t="shared" si="52"/>
        <v>0</v>
      </c>
    </row>
    <row r="56" spans="1:24" s="7" customFormat="1" ht="54.75" thickBot="1" x14ac:dyDescent="0.3">
      <c r="A56" s="27">
        <v>3242</v>
      </c>
      <c r="B56" s="41" t="s">
        <v>90</v>
      </c>
      <c r="C56" s="62" t="s">
        <v>91</v>
      </c>
      <c r="D56" s="102">
        <v>287900</v>
      </c>
      <c r="E56" s="37">
        <v>63382</v>
      </c>
      <c r="F56" s="69">
        <v>18400</v>
      </c>
      <c r="G56" s="42">
        <f t="shared" si="40"/>
        <v>-44982</v>
      </c>
      <c r="H56" s="43">
        <f t="shared" si="41"/>
        <v>0.29030324066769747</v>
      </c>
      <c r="I56" s="44">
        <f t="shared" si="42"/>
        <v>4.1183947364197325E-3</v>
      </c>
      <c r="J56" s="45">
        <f t="shared" si="43"/>
        <v>1.2224818732381015E-3</v>
      </c>
      <c r="K56" s="76"/>
      <c r="L56" s="42"/>
      <c r="M56" s="42"/>
      <c r="N56" s="42">
        <f t="shared" si="44"/>
        <v>0</v>
      </c>
      <c r="O56" s="43" t="str">
        <f t="shared" si="45"/>
        <v>-</v>
      </c>
      <c r="P56" s="44">
        <f t="shared" si="46"/>
        <v>0</v>
      </c>
      <c r="Q56" s="45">
        <f t="shared" si="47"/>
        <v>0</v>
      </c>
      <c r="R56" s="69">
        <f t="shared" si="48"/>
        <v>287900</v>
      </c>
      <c r="S56" s="42">
        <f t="shared" si="48"/>
        <v>63382</v>
      </c>
      <c r="T56" s="42">
        <f t="shared" si="48"/>
        <v>18400</v>
      </c>
      <c r="U56" s="42">
        <f t="shared" si="49"/>
        <v>-44982</v>
      </c>
      <c r="V56" s="43">
        <f t="shared" si="50"/>
        <v>0.29030324066769747</v>
      </c>
      <c r="W56" s="44">
        <f t="shared" si="51"/>
        <v>4.047200905808266E-3</v>
      </c>
      <c r="X56" s="45">
        <f t="shared" si="52"/>
        <v>1.2012105831593009E-3</v>
      </c>
    </row>
    <row r="57" spans="1:24" ht="40.5" customHeight="1" thickBot="1" x14ac:dyDescent="0.3">
      <c r="B57" s="80" t="s">
        <v>35</v>
      </c>
      <c r="C57" s="81" t="s">
        <v>125</v>
      </c>
      <c r="D57" s="82">
        <f>D58+D59</f>
        <v>0</v>
      </c>
      <c r="E57" s="83">
        <f t="shared" ref="E57:F57" si="53">E58+E59</f>
        <v>0</v>
      </c>
      <c r="F57" s="83">
        <f t="shared" si="53"/>
        <v>0</v>
      </c>
      <c r="G57" s="83">
        <f>SUM(G58:G59)</f>
        <v>0</v>
      </c>
      <c r="H57" s="84" t="str">
        <f>IF(E57=0,"-",F57/E57)</f>
        <v>-</v>
      </c>
      <c r="I57" s="84">
        <f>SUM(I58:I59)</f>
        <v>0</v>
      </c>
      <c r="J57" s="85">
        <f>SUM(J58:J59)</f>
        <v>0</v>
      </c>
      <c r="K57" s="82">
        <f>K58+K59</f>
        <v>83047.5</v>
      </c>
      <c r="L57" s="83">
        <f t="shared" ref="L57:M57" si="54">L58+L59</f>
        <v>83047.5</v>
      </c>
      <c r="M57" s="83">
        <f t="shared" si="54"/>
        <v>0</v>
      </c>
      <c r="N57" s="83">
        <f>SUM(N58:N59)</f>
        <v>-83047.5</v>
      </c>
      <c r="O57" s="84">
        <f>IF(L57=0,"-",M57/L57)</f>
        <v>0</v>
      </c>
      <c r="P57" s="84">
        <f>SUM(P58:P59)</f>
        <v>1.1879902288045078E-3</v>
      </c>
      <c r="Q57" s="85">
        <f>SUM(Q58:Q59)</f>
        <v>0</v>
      </c>
      <c r="R57" s="86">
        <f>R58+R59</f>
        <v>83047.5</v>
      </c>
      <c r="S57" s="83">
        <f t="shared" ref="S57:T57" si="55">S58+S59</f>
        <v>83047.5</v>
      </c>
      <c r="T57" s="83">
        <f t="shared" si="55"/>
        <v>0</v>
      </c>
      <c r="U57" s="83">
        <f>SUM(U58:U59)</f>
        <v>-83047.5</v>
      </c>
      <c r="V57" s="84">
        <f>IF(S57=0,"-",T57/S57)</f>
        <v>0</v>
      </c>
      <c r="W57" s="84">
        <f>SUM(W58:W59)</f>
        <v>1.1879902288045078E-3</v>
      </c>
      <c r="X57" s="85">
        <f>SUM(X58:X59)</f>
        <v>0</v>
      </c>
    </row>
    <row r="58" spans="1:24" ht="33.75" customHeight="1" x14ac:dyDescent="0.25">
      <c r="B58" s="46">
        <v>8831</v>
      </c>
      <c r="C58" s="77" t="s">
        <v>3</v>
      </c>
      <c r="D58" s="78"/>
      <c r="E58" s="47"/>
      <c r="F58" s="47"/>
      <c r="G58" s="47">
        <f t="shared" ref="G58:G59" si="56">F58-E58</f>
        <v>0</v>
      </c>
      <c r="H58" s="48" t="str">
        <f t="shared" ref="H58:H59" si="57">IF(E58=0,"-",F58/E58)</f>
        <v>-</v>
      </c>
      <c r="I58" s="48">
        <f t="shared" ref="I58:I59" si="58">D58/$D$28</f>
        <v>0</v>
      </c>
      <c r="J58" s="99">
        <f t="shared" ref="J58:J59" si="59">F58/$F$28</f>
        <v>0</v>
      </c>
      <c r="K58" s="78">
        <v>83047.5</v>
      </c>
      <c r="L58" s="47">
        <v>83047.5</v>
      </c>
      <c r="M58" s="47"/>
      <c r="N58" s="47">
        <f t="shared" ref="N58:N59" si="60">M58-L58</f>
        <v>-83047.5</v>
      </c>
      <c r="O58" s="48">
        <f t="shared" ref="O58:O59" si="61">IF(L58=0,"-",M58/L58)</f>
        <v>0</v>
      </c>
      <c r="P58" s="48">
        <f t="shared" ref="P58:P59" si="62">K58/$D$28</f>
        <v>1.1879902288045078E-3</v>
      </c>
      <c r="Q58" s="99">
        <f t="shared" ref="Q58:Q59" si="63">M58/$F$28</f>
        <v>0</v>
      </c>
      <c r="R58" s="79">
        <f>D58+K58</f>
        <v>83047.5</v>
      </c>
      <c r="S58" s="47">
        <f t="shared" ref="S58:T59" si="64">E58+L58</f>
        <v>83047.5</v>
      </c>
      <c r="T58" s="47">
        <f t="shared" si="64"/>
        <v>0</v>
      </c>
      <c r="U58" s="47">
        <f t="shared" ref="U58:U59" si="65">T58-S58</f>
        <v>-83047.5</v>
      </c>
      <c r="V58" s="48">
        <f t="shared" ref="V58:V59" si="66">IF(S58=0,"-",T58/S58)</f>
        <v>0</v>
      </c>
      <c r="W58" s="48">
        <f t="shared" ref="W58:W59" si="67">R58/$D$28</f>
        <v>1.1879902288045078E-3</v>
      </c>
      <c r="X58" s="99">
        <f t="shared" ref="X58:X59" si="68">T58/$F$28</f>
        <v>0</v>
      </c>
    </row>
    <row r="59" spans="1:24" ht="33.75" customHeight="1" thickBot="1" x14ac:dyDescent="0.3">
      <c r="B59" s="36">
        <v>8832</v>
      </c>
      <c r="C59" s="63" t="s">
        <v>4</v>
      </c>
      <c r="D59" s="75"/>
      <c r="E59" s="37"/>
      <c r="F59" s="37"/>
      <c r="G59" s="37">
        <f t="shared" si="56"/>
        <v>0</v>
      </c>
      <c r="H59" s="38" t="str">
        <f t="shared" si="57"/>
        <v>-</v>
      </c>
      <c r="I59" s="38">
        <f t="shared" si="58"/>
        <v>0</v>
      </c>
      <c r="J59" s="54">
        <f t="shared" si="59"/>
        <v>0</v>
      </c>
      <c r="K59" s="75"/>
      <c r="L59" s="37"/>
      <c r="M59" s="37"/>
      <c r="N59" s="37">
        <f t="shared" si="60"/>
        <v>0</v>
      </c>
      <c r="O59" s="38" t="str">
        <f t="shared" si="61"/>
        <v>-</v>
      </c>
      <c r="P59" s="38">
        <f t="shared" si="62"/>
        <v>0</v>
      </c>
      <c r="Q59" s="54">
        <f t="shared" si="63"/>
        <v>0</v>
      </c>
      <c r="R59" s="68">
        <f>D59+K59</f>
        <v>0</v>
      </c>
      <c r="S59" s="37">
        <f t="shared" si="64"/>
        <v>0</v>
      </c>
      <c r="T59" s="37">
        <f t="shared" si="64"/>
        <v>0</v>
      </c>
      <c r="U59" s="37">
        <f t="shared" si="65"/>
        <v>0</v>
      </c>
      <c r="V59" s="38" t="str">
        <f t="shared" si="66"/>
        <v>-</v>
      </c>
      <c r="W59" s="38">
        <f t="shared" si="67"/>
        <v>0</v>
      </c>
      <c r="X59" s="54">
        <f t="shared" si="68"/>
        <v>0</v>
      </c>
    </row>
    <row r="60" spans="1:24" s="7" customFormat="1" ht="42" customHeight="1" thickBot="1" x14ac:dyDescent="0.3">
      <c r="A60" s="1"/>
      <c r="B60" s="80" t="s">
        <v>35</v>
      </c>
      <c r="C60" s="81" t="s">
        <v>126</v>
      </c>
      <c r="D60" s="82">
        <f>D61</f>
        <v>679915</v>
      </c>
      <c r="E60" s="83">
        <f t="shared" ref="E60:F60" si="69">E61</f>
        <v>2618963</v>
      </c>
      <c r="F60" s="83">
        <f t="shared" si="69"/>
        <v>-2163827.4000000022</v>
      </c>
      <c r="G60" s="83" t="s">
        <v>35</v>
      </c>
      <c r="H60" s="84" t="s">
        <v>35</v>
      </c>
      <c r="I60" s="84" t="s">
        <v>35</v>
      </c>
      <c r="J60" s="85" t="s">
        <v>35</v>
      </c>
      <c r="K60" s="82">
        <f>K61</f>
        <v>476208.5</v>
      </c>
      <c r="L60" s="83">
        <f t="shared" ref="L60:M60" si="70">L61</f>
        <v>454032.5</v>
      </c>
      <c r="M60" s="83">
        <f t="shared" si="70"/>
        <v>-103205.66999999998</v>
      </c>
      <c r="N60" s="83" t="s">
        <v>35</v>
      </c>
      <c r="O60" s="84" t="s">
        <v>35</v>
      </c>
      <c r="P60" s="84" t="s">
        <v>35</v>
      </c>
      <c r="Q60" s="85" t="s">
        <v>35</v>
      </c>
      <c r="R60" s="86">
        <f>R61</f>
        <v>1156123.5</v>
      </c>
      <c r="S60" s="83">
        <f t="shared" ref="S60:T60" si="71">S61</f>
        <v>3072995.5</v>
      </c>
      <c r="T60" s="83">
        <f t="shared" si="71"/>
        <v>-2267033.0700000022</v>
      </c>
      <c r="U60" s="83" t="s">
        <v>35</v>
      </c>
      <c r="V60" s="84" t="s">
        <v>35</v>
      </c>
      <c r="W60" s="84" t="s">
        <v>35</v>
      </c>
      <c r="X60" s="85" t="s">
        <v>35</v>
      </c>
    </row>
    <row r="61" spans="1:24" s="7" customFormat="1" ht="51" customHeight="1" x14ac:dyDescent="0.25">
      <c r="A61" s="1"/>
      <c r="B61" s="46">
        <v>200000</v>
      </c>
      <c r="C61" s="77" t="s">
        <v>122</v>
      </c>
      <c r="D61" s="78">
        <f>D28+D57-D6</f>
        <v>679915</v>
      </c>
      <c r="E61" s="47">
        <f t="shared" ref="E61:F61" si="72">E28+E57-E6</f>
        <v>2618963</v>
      </c>
      <c r="F61" s="47">
        <f t="shared" si="72"/>
        <v>-2163827.4000000022</v>
      </c>
      <c r="G61" s="47" t="s">
        <v>35</v>
      </c>
      <c r="H61" s="48" t="s">
        <v>35</v>
      </c>
      <c r="I61" s="48" t="s">
        <v>35</v>
      </c>
      <c r="J61" s="99" t="s">
        <v>35</v>
      </c>
      <c r="K61" s="78">
        <f>K28+K57-K6</f>
        <v>476208.5</v>
      </c>
      <c r="L61" s="47">
        <f t="shared" ref="L61:M61" si="73">L28+L57-L6</f>
        <v>454032.5</v>
      </c>
      <c r="M61" s="47">
        <f t="shared" si="73"/>
        <v>-103205.66999999998</v>
      </c>
      <c r="N61" s="47" t="s">
        <v>35</v>
      </c>
      <c r="O61" s="48" t="s">
        <v>35</v>
      </c>
      <c r="P61" s="48" t="s">
        <v>35</v>
      </c>
      <c r="Q61" s="99" t="s">
        <v>35</v>
      </c>
      <c r="R61" s="79">
        <f>D61+K61</f>
        <v>1156123.5</v>
      </c>
      <c r="S61" s="47">
        <f t="shared" ref="S61:T62" si="74">E61+L61</f>
        <v>3072995.5</v>
      </c>
      <c r="T61" s="47">
        <f t="shared" si="74"/>
        <v>-2267033.0700000022</v>
      </c>
      <c r="U61" s="47" t="s">
        <v>35</v>
      </c>
      <c r="V61" s="48" t="s">
        <v>35</v>
      </c>
      <c r="W61" s="48" t="s">
        <v>35</v>
      </c>
      <c r="X61" s="99" t="s">
        <v>35</v>
      </c>
    </row>
    <row r="62" spans="1:24" s="7" customFormat="1" ht="66.75" customHeight="1" thickBot="1" x14ac:dyDescent="0.3">
      <c r="A62" s="1"/>
      <c r="B62" s="36">
        <v>600000</v>
      </c>
      <c r="C62" s="63" t="s">
        <v>123</v>
      </c>
      <c r="D62" s="75">
        <f>D61</f>
        <v>679915</v>
      </c>
      <c r="E62" s="37">
        <f t="shared" ref="E62:F62" si="75">E61</f>
        <v>2618963</v>
      </c>
      <c r="F62" s="37">
        <f t="shared" si="75"/>
        <v>-2163827.4000000022</v>
      </c>
      <c r="G62" s="37" t="s">
        <v>35</v>
      </c>
      <c r="H62" s="38" t="s">
        <v>35</v>
      </c>
      <c r="I62" s="38" t="s">
        <v>35</v>
      </c>
      <c r="J62" s="54" t="s">
        <v>35</v>
      </c>
      <c r="K62" s="75">
        <f>K61</f>
        <v>476208.5</v>
      </c>
      <c r="L62" s="37">
        <f t="shared" ref="L62:M62" si="76">L61</f>
        <v>454032.5</v>
      </c>
      <c r="M62" s="37">
        <f t="shared" si="76"/>
        <v>-103205.66999999998</v>
      </c>
      <c r="N62" s="37" t="s">
        <v>35</v>
      </c>
      <c r="O62" s="38" t="s">
        <v>35</v>
      </c>
      <c r="P62" s="38" t="s">
        <v>35</v>
      </c>
      <c r="Q62" s="54" t="s">
        <v>35</v>
      </c>
      <c r="R62" s="68">
        <f>D62+K62</f>
        <v>1156123.5</v>
      </c>
      <c r="S62" s="37">
        <f t="shared" si="74"/>
        <v>3072995.5</v>
      </c>
      <c r="T62" s="37">
        <f t="shared" si="74"/>
        <v>-2267033.0700000022</v>
      </c>
      <c r="U62" s="37" t="s">
        <v>35</v>
      </c>
      <c r="V62" s="38" t="s">
        <v>35</v>
      </c>
      <c r="W62" s="38" t="s">
        <v>35</v>
      </c>
      <c r="X62" s="54" t="s">
        <v>35</v>
      </c>
    </row>
    <row r="65" spans="2:24" s="3" customFormat="1" ht="48.75" customHeight="1" x14ac:dyDescent="0.25">
      <c r="B65" s="23"/>
      <c r="C65" s="24" t="s">
        <v>121</v>
      </c>
      <c r="D65" s="26">
        <f>D6-D28-D57</f>
        <v>-679915</v>
      </c>
      <c r="E65" s="26">
        <f t="shared" ref="E65:F65" si="77">E6-E28-E57</f>
        <v>-2618963</v>
      </c>
      <c r="F65" s="26">
        <f t="shared" si="77"/>
        <v>2163827.4000000022</v>
      </c>
      <c r="G65" s="26"/>
      <c r="H65" s="26"/>
      <c r="I65" s="26"/>
      <c r="J65" s="26"/>
      <c r="K65" s="26">
        <f>K6-K28-K57</f>
        <v>-476208.5</v>
      </c>
      <c r="L65" s="26">
        <f t="shared" ref="L65:M65" si="78">L6-L28-L57</f>
        <v>-454032.5</v>
      </c>
      <c r="M65" s="26">
        <f t="shared" si="78"/>
        <v>103205.66999999998</v>
      </c>
      <c r="N65" s="26"/>
      <c r="O65" s="26"/>
      <c r="P65" s="26"/>
      <c r="Q65" s="26"/>
      <c r="R65" s="26">
        <f>R6-R28-R57</f>
        <v>-1156123.5</v>
      </c>
      <c r="S65" s="26">
        <f t="shared" ref="S65:T65" si="79">S6-S28-S57</f>
        <v>-3072995.5</v>
      </c>
      <c r="T65" s="26">
        <f t="shared" si="79"/>
        <v>2267033.0700000022</v>
      </c>
      <c r="U65" s="26"/>
      <c r="V65" s="25"/>
      <c r="W65" s="25"/>
      <c r="X65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ageMargins left="0.19685039370078741" right="0.19685039370078741" top="0.78740157480314965" bottom="0.19685039370078741" header="0.31496062992125984" footer="0.31496062992125984"/>
  <pageSetup paperSize="9" scale="24" orientation="landscape" horizontalDpi="300" verticalDpi="300" r:id="rId1"/>
  <rowBreaks count="1" manualBreakCount="1">
    <brk id="2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січень-березень</vt:lpstr>
      <vt:lpstr>'січень-березень'!Заголовки_для_печати</vt:lpstr>
      <vt:lpstr>'січень-березень'!Область_печати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2021-06-14T12:20:54Z</cp:lastPrinted>
  <dcterms:created xsi:type="dcterms:W3CDTF">2021-04-23T12:17:35Z</dcterms:created>
  <dcterms:modified xsi:type="dcterms:W3CDTF">2021-06-15T05:46:40Z</dcterms:modified>
</cp:coreProperties>
</file>