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ФВ\Інформація на сайт\Інформ.на сайт про викон.бюджета\"/>
    </mc:Choice>
  </mc:AlternateContent>
  <xr:revisionPtr revIDLastSave="0" documentId="13_ncr:1_{2E185205-2906-4253-83CB-D70A7663F2D0}" xr6:coauthVersionLast="47" xr6:coauthVersionMax="47" xr10:uidLastSave="{00000000-0000-0000-0000-000000000000}"/>
  <bookViews>
    <workbookView xWindow="-120" yWindow="-120" windowWidth="29040" windowHeight="15840" xr2:uid="{D914EDBD-2580-41D4-B93D-D55C1DCE72A7}"/>
  </bookViews>
  <sheets>
    <sheet name="січень-травень" sheetId="7" r:id="rId1"/>
  </sheets>
  <definedNames>
    <definedName name="_xlnm.Print_Titles" localSheetId="0">'січень-травень'!$2:$5</definedName>
    <definedName name="_xlnm.Print_Area" localSheetId="0">'січень-травень'!$B$1:$X$64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4" i="7" l="1"/>
  <c r="R34" i="7"/>
  <c r="S33" i="7"/>
  <c r="R33" i="7"/>
  <c r="T34" i="7"/>
  <c r="S34" i="7"/>
  <c r="V34" i="7" s="1"/>
  <c r="O34" i="7"/>
  <c r="H34" i="7"/>
  <c r="G34" i="7"/>
  <c r="T33" i="7"/>
  <c r="O33" i="7"/>
  <c r="N33" i="7"/>
  <c r="U34" i="7" l="1"/>
  <c r="V33" i="7"/>
  <c r="G33" i="7"/>
  <c r="U33" i="7"/>
  <c r="H33" i="7"/>
  <c r="T61" i="7"/>
  <c r="U61" i="7" s="1"/>
  <c r="S61" i="7"/>
  <c r="V61" i="7" s="1"/>
  <c r="R61" i="7"/>
  <c r="O61" i="7"/>
  <c r="N61" i="7"/>
  <c r="H61" i="7"/>
  <c r="G61" i="7"/>
  <c r="T60" i="7"/>
  <c r="S60" i="7"/>
  <c r="V60" i="7" s="1"/>
  <c r="R60" i="7"/>
  <c r="O60" i="7"/>
  <c r="N60" i="7"/>
  <c r="N59" i="7" s="1"/>
  <c r="H60" i="7"/>
  <c r="G60" i="7"/>
  <c r="M59" i="7"/>
  <c r="L59" i="7"/>
  <c r="O59" i="7" s="1"/>
  <c r="K59" i="7"/>
  <c r="G59" i="7"/>
  <c r="F59" i="7"/>
  <c r="E59" i="7"/>
  <c r="H59" i="7" s="1"/>
  <c r="D59" i="7"/>
  <c r="T58" i="7"/>
  <c r="S58" i="7"/>
  <c r="R58" i="7"/>
  <c r="O58" i="7"/>
  <c r="N58" i="7"/>
  <c r="H58" i="7"/>
  <c r="G58" i="7"/>
  <c r="T57" i="7"/>
  <c r="S57" i="7"/>
  <c r="R57" i="7"/>
  <c r="O57" i="7"/>
  <c r="N57" i="7"/>
  <c r="H57" i="7"/>
  <c r="G57" i="7"/>
  <c r="T56" i="7"/>
  <c r="S56" i="7"/>
  <c r="R56" i="7"/>
  <c r="O56" i="7"/>
  <c r="N56" i="7"/>
  <c r="H56" i="7"/>
  <c r="G56" i="7"/>
  <c r="T55" i="7"/>
  <c r="S55" i="7"/>
  <c r="R55" i="7"/>
  <c r="O55" i="7"/>
  <c r="N55" i="7"/>
  <c r="H55" i="7"/>
  <c r="G55" i="7"/>
  <c r="T54" i="7"/>
  <c r="S54" i="7"/>
  <c r="V54" i="7" s="1"/>
  <c r="R54" i="7"/>
  <c r="O54" i="7"/>
  <c r="N54" i="7"/>
  <c r="H54" i="7"/>
  <c r="G54" i="7"/>
  <c r="T53" i="7"/>
  <c r="S53" i="7"/>
  <c r="R53" i="7"/>
  <c r="O53" i="7"/>
  <c r="N53" i="7"/>
  <c r="H53" i="7"/>
  <c r="G53" i="7"/>
  <c r="T52" i="7"/>
  <c r="S52" i="7"/>
  <c r="R52" i="7"/>
  <c r="O52" i="7"/>
  <c r="N52" i="7"/>
  <c r="H52" i="7"/>
  <c r="G52" i="7"/>
  <c r="T51" i="7"/>
  <c r="U51" i="7" s="1"/>
  <c r="S51" i="7"/>
  <c r="R51" i="7"/>
  <c r="O51" i="7"/>
  <c r="N51" i="7"/>
  <c r="H51" i="7"/>
  <c r="G51" i="7"/>
  <c r="T50" i="7"/>
  <c r="S50" i="7"/>
  <c r="R50" i="7"/>
  <c r="O50" i="7"/>
  <c r="N50" i="7"/>
  <c r="H50" i="7"/>
  <c r="G50" i="7"/>
  <c r="T49" i="7"/>
  <c r="S49" i="7"/>
  <c r="R49" i="7"/>
  <c r="O49" i="7"/>
  <c r="N49" i="7"/>
  <c r="H49" i="7"/>
  <c r="G49" i="7"/>
  <c r="T48" i="7"/>
  <c r="S48" i="7"/>
  <c r="R48" i="7"/>
  <c r="O48" i="7"/>
  <c r="N48" i="7"/>
  <c r="H48" i="7"/>
  <c r="G48" i="7"/>
  <c r="T47" i="7"/>
  <c r="S47" i="7"/>
  <c r="R47" i="7"/>
  <c r="O47" i="7"/>
  <c r="N47" i="7"/>
  <c r="H47" i="7"/>
  <c r="G47" i="7"/>
  <c r="T46" i="7"/>
  <c r="S46" i="7"/>
  <c r="R46" i="7"/>
  <c r="O46" i="7"/>
  <c r="N46" i="7"/>
  <c r="H46" i="7"/>
  <c r="G46" i="7"/>
  <c r="T45" i="7"/>
  <c r="S45" i="7"/>
  <c r="R45" i="7"/>
  <c r="O45" i="7"/>
  <c r="N45" i="7"/>
  <c r="H45" i="7"/>
  <c r="G45" i="7"/>
  <c r="T44" i="7"/>
  <c r="S44" i="7"/>
  <c r="V44" i="7" s="1"/>
  <c r="R44" i="7"/>
  <c r="O44" i="7"/>
  <c r="N44" i="7"/>
  <c r="H44" i="7"/>
  <c r="G44" i="7"/>
  <c r="T43" i="7"/>
  <c r="S43" i="7"/>
  <c r="R43" i="7"/>
  <c r="O43" i="7"/>
  <c r="N43" i="7"/>
  <c r="H43" i="7"/>
  <c r="G43" i="7"/>
  <c r="T42" i="7"/>
  <c r="S42" i="7"/>
  <c r="R42" i="7"/>
  <c r="O42" i="7"/>
  <c r="N42" i="7"/>
  <c r="H42" i="7"/>
  <c r="G42" i="7"/>
  <c r="T41" i="7"/>
  <c r="S41" i="7"/>
  <c r="R41" i="7"/>
  <c r="O41" i="7"/>
  <c r="N41" i="7"/>
  <c r="H41" i="7"/>
  <c r="G41" i="7"/>
  <c r="T40" i="7"/>
  <c r="S40" i="7"/>
  <c r="R40" i="7"/>
  <c r="O40" i="7"/>
  <c r="N40" i="7"/>
  <c r="H40" i="7"/>
  <c r="G40" i="7"/>
  <c r="T39" i="7"/>
  <c r="S39" i="7"/>
  <c r="R39" i="7"/>
  <c r="O39" i="7"/>
  <c r="N39" i="7"/>
  <c r="H39" i="7"/>
  <c r="G39" i="7"/>
  <c r="T38" i="7"/>
  <c r="S38" i="7"/>
  <c r="R38" i="7"/>
  <c r="O38" i="7"/>
  <c r="N38" i="7"/>
  <c r="H38" i="7"/>
  <c r="G38" i="7"/>
  <c r="T37" i="7"/>
  <c r="S37" i="7"/>
  <c r="R37" i="7"/>
  <c r="O37" i="7"/>
  <c r="N37" i="7"/>
  <c r="H37" i="7"/>
  <c r="G37" i="7"/>
  <c r="T36" i="7"/>
  <c r="S36" i="7"/>
  <c r="V36" i="7" s="1"/>
  <c r="R36" i="7"/>
  <c r="O36" i="7"/>
  <c r="N36" i="7"/>
  <c r="H36" i="7"/>
  <c r="G36" i="7"/>
  <c r="T35" i="7"/>
  <c r="S35" i="7"/>
  <c r="R35" i="7"/>
  <c r="O35" i="7"/>
  <c r="N35" i="7"/>
  <c r="H35" i="7"/>
  <c r="G35" i="7"/>
  <c r="T32" i="7"/>
  <c r="S32" i="7"/>
  <c r="R32" i="7"/>
  <c r="O32" i="7"/>
  <c r="N32" i="7"/>
  <c r="H32" i="7"/>
  <c r="G32" i="7"/>
  <c r="T31" i="7"/>
  <c r="S31" i="7"/>
  <c r="R31" i="7"/>
  <c r="O31" i="7"/>
  <c r="N31" i="7"/>
  <c r="H31" i="7"/>
  <c r="G31" i="7"/>
  <c r="T30" i="7"/>
  <c r="S30" i="7"/>
  <c r="V30" i="7" s="1"/>
  <c r="R30" i="7"/>
  <c r="O30" i="7"/>
  <c r="N30" i="7"/>
  <c r="H30" i="7"/>
  <c r="G30" i="7"/>
  <c r="T29" i="7"/>
  <c r="S29" i="7"/>
  <c r="R29" i="7"/>
  <c r="O29" i="7"/>
  <c r="N29" i="7"/>
  <c r="H29" i="7"/>
  <c r="G29" i="7"/>
  <c r="M28" i="7"/>
  <c r="L28" i="7"/>
  <c r="K28" i="7"/>
  <c r="F28" i="7"/>
  <c r="E28" i="7"/>
  <c r="D28" i="7"/>
  <c r="T27" i="7"/>
  <c r="S27" i="7"/>
  <c r="R27" i="7"/>
  <c r="O27" i="7"/>
  <c r="N27" i="7"/>
  <c r="H27" i="7"/>
  <c r="G27" i="7"/>
  <c r="T26" i="7"/>
  <c r="S26" i="7"/>
  <c r="R26" i="7"/>
  <c r="O26" i="7"/>
  <c r="N26" i="7"/>
  <c r="H26" i="7"/>
  <c r="G26" i="7"/>
  <c r="T25" i="7"/>
  <c r="S25" i="7"/>
  <c r="R25" i="7"/>
  <c r="O25" i="7"/>
  <c r="N25" i="7"/>
  <c r="H25" i="7"/>
  <c r="G25" i="7"/>
  <c r="M24" i="7"/>
  <c r="L24" i="7"/>
  <c r="O24" i="7" s="1"/>
  <c r="K24" i="7"/>
  <c r="F24" i="7"/>
  <c r="E24" i="7"/>
  <c r="D24" i="7"/>
  <c r="T23" i="7"/>
  <c r="S23" i="7"/>
  <c r="R23" i="7"/>
  <c r="O23" i="7"/>
  <c r="N23" i="7"/>
  <c r="H23" i="7"/>
  <c r="G23" i="7"/>
  <c r="T22" i="7"/>
  <c r="S22" i="7"/>
  <c r="R22" i="7"/>
  <c r="O22" i="7"/>
  <c r="N22" i="7"/>
  <c r="H22" i="7"/>
  <c r="G22" i="7"/>
  <c r="T21" i="7"/>
  <c r="T20" i="7" s="1"/>
  <c r="S21" i="7"/>
  <c r="R21" i="7"/>
  <c r="O21" i="7"/>
  <c r="N21" i="7"/>
  <c r="H21" i="7"/>
  <c r="G21" i="7"/>
  <c r="M20" i="7"/>
  <c r="L20" i="7"/>
  <c r="O20" i="7" s="1"/>
  <c r="K20" i="7"/>
  <c r="F20" i="7"/>
  <c r="E20" i="7"/>
  <c r="D20" i="7"/>
  <c r="T19" i="7"/>
  <c r="S19" i="7"/>
  <c r="R19" i="7"/>
  <c r="O19" i="7"/>
  <c r="N19" i="7"/>
  <c r="H19" i="7"/>
  <c r="G19" i="7"/>
  <c r="T18" i="7"/>
  <c r="S18" i="7"/>
  <c r="R18" i="7"/>
  <c r="O18" i="7"/>
  <c r="N18" i="7"/>
  <c r="H18" i="7"/>
  <c r="G18" i="7"/>
  <c r="T17" i="7"/>
  <c r="S17" i="7"/>
  <c r="R17" i="7"/>
  <c r="O17" i="7"/>
  <c r="N17" i="7"/>
  <c r="H17" i="7"/>
  <c r="G17" i="7"/>
  <c r="T16" i="7"/>
  <c r="S16" i="7"/>
  <c r="R16" i="7"/>
  <c r="O16" i="7"/>
  <c r="N16" i="7"/>
  <c r="H16" i="7"/>
  <c r="G16" i="7"/>
  <c r="O15" i="7"/>
  <c r="M15" i="7"/>
  <c r="L15" i="7"/>
  <c r="K15" i="7"/>
  <c r="F15" i="7"/>
  <c r="E15" i="7"/>
  <c r="D15" i="7"/>
  <c r="T14" i="7"/>
  <c r="S14" i="7"/>
  <c r="R14" i="7"/>
  <c r="O14" i="7"/>
  <c r="N14" i="7"/>
  <c r="H14" i="7"/>
  <c r="G14" i="7"/>
  <c r="T13" i="7"/>
  <c r="S13" i="7"/>
  <c r="R13" i="7"/>
  <c r="O13" i="7"/>
  <c r="N13" i="7"/>
  <c r="H13" i="7"/>
  <c r="G13" i="7"/>
  <c r="T12" i="7"/>
  <c r="S12" i="7"/>
  <c r="R12" i="7"/>
  <c r="O12" i="7"/>
  <c r="N12" i="7"/>
  <c r="H12" i="7"/>
  <c r="G12" i="7"/>
  <c r="M11" i="7"/>
  <c r="L11" i="7"/>
  <c r="L8" i="7" s="1"/>
  <c r="K11" i="7"/>
  <c r="F11" i="7"/>
  <c r="E11" i="7"/>
  <c r="D11" i="7"/>
  <c r="T10" i="7"/>
  <c r="S10" i="7"/>
  <c r="R10" i="7"/>
  <c r="O10" i="7"/>
  <c r="N10" i="7"/>
  <c r="H10" i="7"/>
  <c r="G10" i="7"/>
  <c r="T9" i="7"/>
  <c r="S9" i="7"/>
  <c r="R9" i="7"/>
  <c r="O9" i="7"/>
  <c r="N9" i="7"/>
  <c r="H9" i="7"/>
  <c r="G9" i="7"/>
  <c r="D8" i="7"/>
  <c r="V52" i="7" l="1"/>
  <c r="V40" i="7"/>
  <c r="V48" i="7"/>
  <c r="V55" i="7"/>
  <c r="S59" i="7"/>
  <c r="U43" i="7"/>
  <c r="U29" i="7"/>
  <c r="V38" i="7"/>
  <c r="Q39" i="7"/>
  <c r="U39" i="7"/>
  <c r="U46" i="7"/>
  <c r="U47" i="7"/>
  <c r="V32" i="7"/>
  <c r="U42" i="7"/>
  <c r="U50" i="7"/>
  <c r="P40" i="7"/>
  <c r="P34" i="7"/>
  <c r="V31" i="7"/>
  <c r="V42" i="7"/>
  <c r="V50" i="7"/>
  <c r="V58" i="7"/>
  <c r="U31" i="7"/>
  <c r="V43" i="7"/>
  <c r="V46" i="7"/>
  <c r="U55" i="7"/>
  <c r="H28" i="7"/>
  <c r="V39" i="7"/>
  <c r="V51" i="7"/>
  <c r="X60" i="7"/>
  <c r="V35" i="7"/>
  <c r="V47" i="7"/>
  <c r="V56" i="7"/>
  <c r="P36" i="7"/>
  <c r="Q56" i="7"/>
  <c r="Q33" i="7"/>
  <c r="Q34" i="7"/>
  <c r="P38" i="7"/>
  <c r="I54" i="7"/>
  <c r="I33" i="7"/>
  <c r="I34" i="7"/>
  <c r="I46" i="7"/>
  <c r="I30" i="7"/>
  <c r="I32" i="7"/>
  <c r="I36" i="7"/>
  <c r="P50" i="7"/>
  <c r="J39" i="7"/>
  <c r="J33" i="7"/>
  <c r="J34" i="7"/>
  <c r="P55" i="7"/>
  <c r="P33" i="7"/>
  <c r="Q29" i="7"/>
  <c r="Q31" i="7"/>
  <c r="P42" i="7"/>
  <c r="Q47" i="7"/>
  <c r="G11" i="7"/>
  <c r="U40" i="7"/>
  <c r="N28" i="7"/>
  <c r="N11" i="7"/>
  <c r="N8" i="7" s="1"/>
  <c r="R24" i="7"/>
  <c r="V26" i="7"/>
  <c r="U54" i="7"/>
  <c r="U12" i="7"/>
  <c r="U11" i="7" s="1"/>
  <c r="N15" i="7"/>
  <c r="G20" i="7"/>
  <c r="U30" i="7"/>
  <c r="P32" i="7"/>
  <c r="Q43" i="7"/>
  <c r="U56" i="7"/>
  <c r="U58" i="7"/>
  <c r="W60" i="7"/>
  <c r="U38" i="7"/>
  <c r="U52" i="7"/>
  <c r="O11" i="7"/>
  <c r="T15" i="7"/>
  <c r="R28" i="7"/>
  <c r="Q35" i="7"/>
  <c r="I38" i="7"/>
  <c r="P46" i="7"/>
  <c r="J51" i="7"/>
  <c r="R11" i="7"/>
  <c r="U32" i="7"/>
  <c r="Q37" i="7"/>
  <c r="U44" i="7"/>
  <c r="Q51" i="7"/>
  <c r="P54" i="7"/>
  <c r="S20" i="7"/>
  <c r="N24" i="7"/>
  <c r="P30" i="7"/>
  <c r="U48" i="7"/>
  <c r="Q55" i="7"/>
  <c r="P58" i="7"/>
  <c r="I60" i="7"/>
  <c r="V23" i="7"/>
  <c r="V22" i="7"/>
  <c r="U22" i="7"/>
  <c r="N20" i="7"/>
  <c r="R20" i="7"/>
  <c r="V19" i="7"/>
  <c r="U19" i="7"/>
  <c r="H24" i="7"/>
  <c r="V27" i="7"/>
  <c r="U27" i="7"/>
  <c r="T24" i="7"/>
  <c r="V25" i="7"/>
  <c r="U25" i="7"/>
  <c r="G24" i="7"/>
  <c r="V20" i="7"/>
  <c r="H20" i="7"/>
  <c r="U21" i="7"/>
  <c r="V18" i="7"/>
  <c r="F8" i="7"/>
  <c r="F7" i="7" s="1"/>
  <c r="F6" i="7" s="1"/>
  <c r="J25" i="7" s="1"/>
  <c r="G15" i="7"/>
  <c r="V17" i="7"/>
  <c r="E8" i="7"/>
  <c r="E7" i="7" s="1"/>
  <c r="V16" i="7"/>
  <c r="U16" i="7"/>
  <c r="V14" i="7"/>
  <c r="U14" i="7"/>
  <c r="V13" i="7"/>
  <c r="U13" i="7"/>
  <c r="S11" i="7"/>
  <c r="V12" i="7"/>
  <c r="V10" i="7"/>
  <c r="V9" i="7"/>
  <c r="U9" i="7"/>
  <c r="M8" i="7"/>
  <c r="O8" i="7" s="1"/>
  <c r="K8" i="7"/>
  <c r="H15" i="7"/>
  <c r="S15" i="7"/>
  <c r="G8" i="7"/>
  <c r="G7" i="7" s="1"/>
  <c r="U10" i="7"/>
  <c r="H8" i="7"/>
  <c r="D7" i="7"/>
  <c r="D6" i="7" s="1"/>
  <c r="L7" i="7"/>
  <c r="H11" i="7"/>
  <c r="T11" i="7"/>
  <c r="R15" i="7"/>
  <c r="U18" i="7"/>
  <c r="V21" i="7"/>
  <c r="U26" i="7"/>
  <c r="J56" i="7"/>
  <c r="J52" i="7"/>
  <c r="J48" i="7"/>
  <c r="J44" i="7"/>
  <c r="J40" i="7"/>
  <c r="J36" i="7"/>
  <c r="J30" i="7"/>
  <c r="J57" i="7"/>
  <c r="J53" i="7"/>
  <c r="J49" i="7"/>
  <c r="J45" i="7"/>
  <c r="J41" i="7"/>
  <c r="J37" i="7"/>
  <c r="Q60" i="7"/>
  <c r="J60" i="7"/>
  <c r="J58" i="7"/>
  <c r="J54" i="7"/>
  <c r="J50" i="7"/>
  <c r="J46" i="7"/>
  <c r="J42" i="7"/>
  <c r="J38" i="7"/>
  <c r="J32" i="7"/>
  <c r="O28" i="7"/>
  <c r="G28" i="7"/>
  <c r="J31" i="7"/>
  <c r="I50" i="7"/>
  <c r="V53" i="7"/>
  <c r="U53" i="7"/>
  <c r="J55" i="7"/>
  <c r="X61" i="7"/>
  <c r="U35" i="7"/>
  <c r="V41" i="7"/>
  <c r="U41" i="7"/>
  <c r="J43" i="7"/>
  <c r="V57" i="7"/>
  <c r="U57" i="7"/>
  <c r="U60" i="7"/>
  <c r="U59" i="7" s="1"/>
  <c r="T59" i="7"/>
  <c r="Q61" i="7"/>
  <c r="S28" i="7"/>
  <c r="V29" i="7"/>
  <c r="U36" i="7"/>
  <c r="V37" i="7"/>
  <c r="U37" i="7"/>
  <c r="V49" i="7"/>
  <c r="U49" i="7"/>
  <c r="U17" i="7"/>
  <c r="U23" i="7"/>
  <c r="T28" i="7"/>
  <c r="S24" i="7"/>
  <c r="P61" i="7"/>
  <c r="I61" i="7"/>
  <c r="I55" i="7"/>
  <c r="I51" i="7"/>
  <c r="I47" i="7"/>
  <c r="I43" i="7"/>
  <c r="I39" i="7"/>
  <c r="I35" i="7"/>
  <c r="I29" i="7"/>
  <c r="I56" i="7"/>
  <c r="I52" i="7"/>
  <c r="I48" i="7"/>
  <c r="I44" i="7"/>
  <c r="I40" i="7"/>
  <c r="D63" i="7"/>
  <c r="I57" i="7"/>
  <c r="I53" i="7"/>
  <c r="I49" i="7"/>
  <c r="I45" i="7"/>
  <c r="I41" i="7"/>
  <c r="I37" i="7"/>
  <c r="I31" i="7"/>
  <c r="J29" i="7"/>
  <c r="J35" i="7"/>
  <c r="I42" i="7"/>
  <c r="V45" i="7"/>
  <c r="U45" i="7"/>
  <c r="J47" i="7"/>
  <c r="I58" i="7"/>
  <c r="P60" i="7"/>
  <c r="J61" i="7"/>
  <c r="W61" i="7"/>
  <c r="P31" i="7"/>
  <c r="Q32" i="7"/>
  <c r="P37" i="7"/>
  <c r="Q38" i="7"/>
  <c r="P41" i="7"/>
  <c r="Q42" i="7"/>
  <c r="P45" i="7"/>
  <c r="Q46" i="7"/>
  <c r="P49" i="7"/>
  <c r="Q50" i="7"/>
  <c r="P53" i="7"/>
  <c r="Q54" i="7"/>
  <c r="P57" i="7"/>
  <c r="Q58" i="7"/>
  <c r="Q41" i="7"/>
  <c r="P44" i="7"/>
  <c r="Q45" i="7"/>
  <c r="P48" i="7"/>
  <c r="Q49" i="7"/>
  <c r="P52" i="7"/>
  <c r="Q53" i="7"/>
  <c r="P56" i="7"/>
  <c r="Q57" i="7"/>
  <c r="P29" i="7"/>
  <c r="Q30" i="7"/>
  <c r="P35" i="7"/>
  <c r="Q36" i="7"/>
  <c r="P39" i="7"/>
  <c r="Q40" i="7"/>
  <c r="P43" i="7"/>
  <c r="Q44" i="7"/>
  <c r="P47" i="7"/>
  <c r="Q48" i="7"/>
  <c r="P51" i="7"/>
  <c r="Q52" i="7"/>
  <c r="R59" i="7"/>
  <c r="V59" i="7" l="1"/>
  <c r="Q28" i="7"/>
  <c r="J59" i="7"/>
  <c r="Q59" i="7"/>
  <c r="J28" i="7"/>
  <c r="X59" i="7"/>
  <c r="I28" i="7"/>
  <c r="X45" i="7"/>
  <c r="X33" i="7"/>
  <c r="X34" i="7"/>
  <c r="P28" i="7"/>
  <c r="P59" i="7"/>
  <c r="V28" i="7"/>
  <c r="I59" i="7"/>
  <c r="W39" i="7"/>
  <c r="W33" i="7"/>
  <c r="W34" i="7"/>
  <c r="W59" i="7"/>
  <c r="W37" i="7"/>
  <c r="W43" i="7"/>
  <c r="U24" i="7"/>
  <c r="W49" i="7"/>
  <c r="W47" i="7"/>
  <c r="X42" i="7"/>
  <c r="X36" i="7"/>
  <c r="W36" i="7"/>
  <c r="G6" i="7"/>
  <c r="W41" i="7"/>
  <c r="W51" i="7"/>
  <c r="W58" i="7"/>
  <c r="X56" i="7"/>
  <c r="W42" i="7"/>
  <c r="W52" i="7"/>
  <c r="U28" i="7"/>
  <c r="W50" i="7"/>
  <c r="V15" i="7"/>
  <c r="W57" i="7"/>
  <c r="W55" i="7"/>
  <c r="N7" i="7"/>
  <c r="N6" i="7" s="1"/>
  <c r="W29" i="7"/>
  <c r="X44" i="7"/>
  <c r="X57" i="7"/>
  <c r="W54" i="7"/>
  <c r="X55" i="7"/>
  <c r="X41" i="7"/>
  <c r="X51" i="7"/>
  <c r="W30" i="7"/>
  <c r="W40" i="7"/>
  <c r="W35" i="7"/>
  <c r="X48" i="7"/>
  <c r="X58" i="7"/>
  <c r="W32" i="7"/>
  <c r="X30" i="7"/>
  <c r="X52" i="7"/>
  <c r="W48" i="7"/>
  <c r="W46" i="7"/>
  <c r="W44" i="7"/>
  <c r="W38" i="7"/>
  <c r="W31" i="7"/>
  <c r="W53" i="7"/>
  <c r="U20" i="7"/>
  <c r="X40" i="7"/>
  <c r="X31" i="7"/>
  <c r="W56" i="7"/>
  <c r="I24" i="7"/>
  <c r="I9" i="7"/>
  <c r="W45" i="7"/>
  <c r="J24" i="7"/>
  <c r="V24" i="7"/>
  <c r="J18" i="7"/>
  <c r="J9" i="7"/>
  <c r="J14" i="7"/>
  <c r="F67" i="7"/>
  <c r="J13" i="7"/>
  <c r="J26" i="7"/>
  <c r="J17" i="7"/>
  <c r="J16" i="7"/>
  <c r="J11" i="7"/>
  <c r="F63" i="7"/>
  <c r="F64" i="7" s="1"/>
  <c r="J10" i="7"/>
  <c r="J19" i="7"/>
  <c r="J23" i="7"/>
  <c r="J22" i="7"/>
  <c r="J15" i="7"/>
  <c r="J20" i="7"/>
  <c r="J8" i="7"/>
  <c r="J12" i="7"/>
  <c r="J21" i="7"/>
  <c r="J27" i="7"/>
  <c r="U15" i="7"/>
  <c r="U8" i="7" s="1"/>
  <c r="U7" i="7" s="1"/>
  <c r="U6" i="7" s="1"/>
  <c r="V11" i="7"/>
  <c r="D64" i="7"/>
  <c r="D62" i="7"/>
  <c r="X46" i="7"/>
  <c r="X32" i="7"/>
  <c r="X50" i="7"/>
  <c r="X38" i="7"/>
  <c r="X53" i="7"/>
  <c r="H7" i="7"/>
  <c r="E6" i="7"/>
  <c r="X29" i="7"/>
  <c r="R8" i="7"/>
  <c r="L6" i="7"/>
  <c r="M7" i="7"/>
  <c r="M6" i="7" s="1"/>
  <c r="X54" i="7"/>
  <c r="X39" i="7"/>
  <c r="X49" i="7"/>
  <c r="X37" i="7"/>
  <c r="D67" i="7"/>
  <c r="I27" i="7"/>
  <c r="I21" i="7"/>
  <c r="I19" i="7"/>
  <c r="I13" i="7"/>
  <c r="I25" i="7"/>
  <c r="I22" i="7"/>
  <c r="I16" i="7"/>
  <c r="I14" i="7"/>
  <c r="I11" i="7"/>
  <c r="I26" i="7"/>
  <c r="I18" i="7"/>
  <c r="I23" i="7"/>
  <c r="I17" i="7"/>
  <c r="I12" i="7"/>
  <c r="I10" i="7"/>
  <c r="I15" i="7"/>
  <c r="I20" i="7"/>
  <c r="I8" i="7"/>
  <c r="X43" i="7"/>
  <c r="X47" i="7"/>
  <c r="X35" i="7"/>
  <c r="T8" i="7"/>
  <c r="K7" i="7"/>
  <c r="K6" i="7" s="1"/>
  <c r="P8" i="7" s="1"/>
  <c r="S8" i="7"/>
  <c r="X28" i="7" l="1"/>
  <c r="W28" i="7"/>
  <c r="J7" i="7"/>
  <c r="J6" i="7" s="1"/>
  <c r="O7" i="7"/>
  <c r="F62" i="7"/>
  <c r="I7" i="7"/>
  <c r="I6" i="7" s="1"/>
  <c r="T7" i="7"/>
  <c r="T6" i="7" s="1"/>
  <c r="M67" i="7"/>
  <c r="Q25" i="7"/>
  <c r="Q22" i="7"/>
  <c r="Q16" i="7"/>
  <c r="Q14" i="7"/>
  <c r="Q23" i="7"/>
  <c r="Q17" i="7"/>
  <c r="Q9" i="7"/>
  <c r="Q21" i="7"/>
  <c r="Q19" i="7"/>
  <c r="Q27" i="7"/>
  <c r="Q26" i="7"/>
  <c r="Q18" i="7"/>
  <c r="Q12" i="7"/>
  <c r="Q10" i="7"/>
  <c r="Q13" i="7"/>
  <c r="Q24" i="7"/>
  <c r="Q15" i="7"/>
  <c r="Q11" i="7"/>
  <c r="M63" i="7"/>
  <c r="Q20" i="7"/>
  <c r="L67" i="7"/>
  <c r="O6" i="7"/>
  <c r="L63" i="7"/>
  <c r="V8" i="7"/>
  <c r="S7" i="7"/>
  <c r="Q8" i="7"/>
  <c r="R7" i="7"/>
  <c r="R6" i="7" s="1"/>
  <c r="W8" i="7" s="1"/>
  <c r="E67" i="7"/>
  <c r="H6" i="7"/>
  <c r="E63" i="7"/>
  <c r="P27" i="7"/>
  <c r="K67" i="7"/>
  <c r="P21" i="7"/>
  <c r="P19" i="7"/>
  <c r="P13" i="7"/>
  <c r="P25" i="7"/>
  <c r="P22" i="7"/>
  <c r="P16" i="7"/>
  <c r="P14" i="7"/>
  <c r="P26" i="7"/>
  <c r="P20" i="7"/>
  <c r="P7" i="7" s="1"/>
  <c r="P18" i="7"/>
  <c r="P23" i="7"/>
  <c r="P17" i="7"/>
  <c r="P9" i="7"/>
  <c r="P12" i="7"/>
  <c r="P10" i="7"/>
  <c r="P15" i="7"/>
  <c r="K63" i="7"/>
  <c r="P24" i="7"/>
  <c r="P11" i="7"/>
  <c r="Q7" i="7" l="1"/>
  <c r="Q6" i="7" s="1"/>
  <c r="P6" i="7"/>
  <c r="K62" i="7"/>
  <c r="K64" i="7"/>
  <c r="R64" i="7" s="1"/>
  <c r="R63" i="7"/>
  <c r="R62" i="7" s="1"/>
  <c r="E64" i="7"/>
  <c r="E62" i="7"/>
  <c r="S63" i="7"/>
  <c r="S62" i="7" s="1"/>
  <c r="R67" i="7"/>
  <c r="W27" i="7"/>
  <c r="W21" i="7"/>
  <c r="W19" i="7"/>
  <c r="W13" i="7"/>
  <c r="W25" i="7"/>
  <c r="W23" i="7"/>
  <c r="W17" i="7"/>
  <c r="W9" i="7"/>
  <c r="W11" i="7"/>
  <c r="W18" i="7"/>
  <c r="W14" i="7"/>
  <c r="W12" i="7"/>
  <c r="W22" i="7"/>
  <c r="W20" i="7"/>
  <c r="W7" i="7" s="1"/>
  <c r="W10" i="7"/>
  <c r="W16" i="7"/>
  <c r="W26" i="7"/>
  <c r="W24" i="7"/>
  <c r="W15" i="7"/>
  <c r="L64" i="7"/>
  <c r="L62" i="7"/>
  <c r="M64" i="7"/>
  <c r="T64" i="7" s="1"/>
  <c r="M62" i="7"/>
  <c r="T63" i="7"/>
  <c r="T62" i="7" s="1"/>
  <c r="T67" i="7"/>
  <c r="X12" i="7"/>
  <c r="X10" i="7"/>
  <c r="X18" i="7"/>
  <c r="X21" i="7"/>
  <c r="X13" i="7"/>
  <c r="X17" i="7"/>
  <c r="X16" i="7"/>
  <c r="X9" i="7"/>
  <c r="X19" i="7"/>
  <c r="X23" i="7"/>
  <c r="X15" i="7"/>
  <c r="X20" i="7"/>
  <c r="X26" i="7"/>
  <c r="X25" i="7"/>
  <c r="X22" i="7"/>
  <c r="X24" i="7"/>
  <c r="X27" i="7"/>
  <c r="X14" i="7"/>
  <c r="X11" i="7"/>
  <c r="X8" i="7"/>
  <c r="X7" i="7" s="1"/>
  <c r="X6" i="7" s="1"/>
  <c r="V7" i="7"/>
  <c r="S6" i="7"/>
  <c r="W6" i="7" l="1"/>
  <c r="S67" i="7"/>
  <c r="V6" i="7"/>
  <c r="S64" i="7"/>
</calcChain>
</file>

<file path=xl/sharedStrings.xml><?xml version="1.0" encoding="utf-8"?>
<sst xmlns="http://schemas.openxmlformats.org/spreadsheetml/2006/main" count="192" uniqueCount="133">
  <si>
    <t>Показники</t>
  </si>
  <si>
    <t>%</t>
  </si>
  <si>
    <t>ДОХОДИ, у т.ч.:</t>
  </si>
  <si>
    <t>Надання кредитів</t>
  </si>
  <si>
    <t>Повернення кредитів</t>
  </si>
  <si>
    <t>Інформація про виконання бюджету Ямпільської селищної територіальної громади</t>
  </si>
  <si>
    <t>Загальний фонд</t>
  </si>
  <si>
    <t>1) податкові надходження, у т.ч.:</t>
  </si>
  <si>
    <t>1.1) податок та збір на доходи фізичних осіб;</t>
  </si>
  <si>
    <t>1.2) рентна плата та плата за використання інших природних ресурсів;</t>
  </si>
  <si>
    <t>1.3) акцизний податок:</t>
  </si>
  <si>
    <t>1.3.1) з вироблених в Україні підакцизних товарів (продукції);</t>
  </si>
  <si>
    <t>1.3.2) з ввезених на митну територію України підакцизних товарів (продукції);</t>
  </si>
  <si>
    <t>1.3.3) з реалізації суб’єктами господарювання роздрібної торгівлі підакцизних товарів;</t>
  </si>
  <si>
    <t>1.4) місцеві податки, у т.ч.</t>
  </si>
  <si>
    <t>1.4.1) податок на нерухоме майно, відмінне від земельної ділянки;</t>
  </si>
  <si>
    <t xml:space="preserve">1.4.2) земельний податок та орендна плата; </t>
  </si>
  <si>
    <t>1.4.3) єдиний податок;</t>
  </si>
  <si>
    <t>2) неподаткові надходження, у т.ч.:</t>
  </si>
  <si>
    <t>Спеціальний фонд</t>
  </si>
  <si>
    <t>1.5) екологічний податок;</t>
  </si>
  <si>
    <t>2.1) інші надходження;</t>
  </si>
  <si>
    <t>2.2) власні надходження бюджетних установ;</t>
  </si>
  <si>
    <t>офіційні трансферти, у т.ч.:</t>
  </si>
  <si>
    <t>базова дотація;</t>
  </si>
  <si>
    <t>освітня субвенція;</t>
  </si>
  <si>
    <t>субвенції з місцевих бюджетів іншим місцевим бюджетам.</t>
  </si>
  <si>
    <t>3) цільові фонди.</t>
  </si>
  <si>
    <t>Код</t>
  </si>
  <si>
    <t>Фактичні показники за 2021 рік, гривень</t>
  </si>
  <si>
    <t>Уточнений річний план на 2021 рік, гривень</t>
  </si>
  <si>
    <t>Уточнений план за період, гривень</t>
  </si>
  <si>
    <t>18010100, 18010200, 18010300, 18010400</t>
  </si>
  <si>
    <t>18010500, 18010600, 18010700, 18010900</t>
  </si>
  <si>
    <t>18050300, 18050400, 18050500</t>
  </si>
  <si>
    <t>х</t>
  </si>
  <si>
    <t>21000000, 22000000, 24000000</t>
  </si>
  <si>
    <t>Виконання за період</t>
  </si>
  <si>
    <t>гривень (+/-)</t>
  </si>
  <si>
    <t>питома вага,%</t>
  </si>
  <si>
    <t>Уточнений річний план</t>
  </si>
  <si>
    <t>Фактичні показники</t>
  </si>
  <si>
    <t>доходи без урахування трансфертів:</t>
  </si>
  <si>
    <t>Разом</t>
  </si>
  <si>
    <t>0111</t>
  </si>
  <si>
    <t>Вищі органи державного управління, органи місцевої влади та місцевого самоврядування</t>
  </si>
  <si>
    <t>Інша діяльність у сфері державного управління</t>
  </si>
  <si>
    <t>0133</t>
  </si>
  <si>
    <t>Міжбюджетні трансферти</t>
  </si>
  <si>
    <t>0180</t>
  </si>
  <si>
    <t>Протипожежний захист та рятування</t>
  </si>
  <si>
    <t>0320</t>
  </si>
  <si>
    <t>0620</t>
  </si>
  <si>
    <t>Комунальне господарство</t>
  </si>
  <si>
    <t>0721</t>
  </si>
  <si>
    <t xml:space="preserve">Поліклініки загального профілю та амбулаторії </t>
  </si>
  <si>
    <t>Фельдшерсько-акушерські пункти</t>
  </si>
  <si>
    <t>0725</t>
  </si>
  <si>
    <t>0731</t>
  </si>
  <si>
    <t>Лікарні загального профілю</t>
  </si>
  <si>
    <t>0763</t>
  </si>
  <si>
    <t>Інші заклади та заходи у сфері охорони здоров'я</t>
  </si>
  <si>
    <t>0810</t>
  </si>
  <si>
    <t>Фізична культура і спорт</t>
  </si>
  <si>
    <t>0824</t>
  </si>
  <si>
    <t>Бібліотеки, музеї і виставки</t>
  </si>
  <si>
    <t>0828</t>
  </si>
  <si>
    <t>Клубні заклади</t>
  </si>
  <si>
    <t>0829</t>
  </si>
  <si>
    <t>Інші заходи і заклади в галузі культури та мистецтва, творчі спілки</t>
  </si>
  <si>
    <t>0910</t>
  </si>
  <si>
    <t>Дошкільна освіта</t>
  </si>
  <si>
    <t>0921</t>
  </si>
  <si>
    <t>Заклади загальної середньої освіти</t>
  </si>
  <si>
    <t>0960</t>
  </si>
  <si>
    <t>Позашкільна освіта та заходи із позашкільної роботи з дітьми</t>
  </si>
  <si>
    <t>0990</t>
  </si>
  <si>
    <t>Інші заклади та заходи у сфері освіти</t>
  </si>
  <si>
    <t>1010</t>
  </si>
  <si>
    <t>Соціальний захист на випадок непрацездатності</t>
  </si>
  <si>
    <t>1020</t>
  </si>
  <si>
    <t>Соціальний захист пенсіонерів</t>
  </si>
  <si>
    <t>1030</t>
  </si>
  <si>
    <t>Соціальний захист ветеранів війни та праці</t>
  </si>
  <si>
    <t>1040</t>
  </si>
  <si>
    <t>Соціальний захист сім'ї, дітей та молоді</t>
  </si>
  <si>
    <t>1050</t>
  </si>
  <si>
    <t>Соціальний захист безробітних</t>
  </si>
  <si>
    <t>1070</t>
  </si>
  <si>
    <t>Соціальний захист інших категорій населення</t>
  </si>
  <si>
    <t>1090</t>
  </si>
  <si>
    <t>Інша діяльність у сфері соціального захисту</t>
  </si>
  <si>
    <t>0456</t>
  </si>
  <si>
    <t>Дорожнє господарство</t>
  </si>
  <si>
    <t>0490</t>
  </si>
  <si>
    <t xml:space="preserve">Інша економічна діяльність </t>
  </si>
  <si>
    <t>0511</t>
  </si>
  <si>
    <t xml:space="preserve">Охорона та раціональне використання природних ресурсів </t>
  </si>
  <si>
    <t>0513</t>
  </si>
  <si>
    <t>Ліквідація іншого забруднення навколишнього природного середовища</t>
  </si>
  <si>
    <t>0150, 0160</t>
  </si>
  <si>
    <t>8710</t>
  </si>
  <si>
    <t>9770</t>
  </si>
  <si>
    <t>8130</t>
  </si>
  <si>
    <t>7461</t>
  </si>
  <si>
    <t>7691</t>
  </si>
  <si>
    <t>8311</t>
  </si>
  <si>
    <t>8313</t>
  </si>
  <si>
    <t>2113</t>
  </si>
  <si>
    <t>2112</t>
  </si>
  <si>
    <t>2010</t>
  </si>
  <si>
    <t>2144</t>
  </si>
  <si>
    <t>5031, 5061</t>
  </si>
  <si>
    <t>4060</t>
  </si>
  <si>
    <t>4081, 4082</t>
  </si>
  <si>
    <t>1021, 1031</t>
  </si>
  <si>
    <t>1070, 1080</t>
  </si>
  <si>
    <t>3160, 3171</t>
  </si>
  <si>
    <t>3032, 3033, 3035, 3050</t>
  </si>
  <si>
    <t>4030, 4040</t>
  </si>
  <si>
    <t>баланс</t>
  </si>
  <si>
    <t>Внутрішнє фінансування</t>
  </si>
  <si>
    <t>Фінансування за активними операціями</t>
  </si>
  <si>
    <t>ВИДАТКИ, у т.ч.:</t>
  </si>
  <si>
    <t>КРЕДИТУВАННЯ, у т.ч.:</t>
  </si>
  <si>
    <t>ФІНАНСУВАННЯ, у т.ч.:</t>
  </si>
  <si>
    <t>СІЧЕНЬ-ТРАВЕНЬ 2021 року</t>
  </si>
  <si>
    <t>0421</t>
  </si>
  <si>
    <t>Сільське господарство</t>
  </si>
  <si>
    <t>7310, 7321</t>
  </si>
  <si>
    <t>0443</t>
  </si>
  <si>
    <t>Будівництво</t>
  </si>
  <si>
    <t>1141, 1160, 1200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</si>
</sst>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#,##0.0"/>
  </numFmts>
  <fonts count="26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20"/>
      <name val="Times New Roman"/>
      <family val="1"/>
      <charset val="204"/>
    </font>
    <font>
      <b/>
      <sz val="28"/>
      <name val="Times New Roman"/>
      <family val="1"/>
      <charset val="204"/>
    </font>
    <font>
      <sz val="12"/>
      <name val="Times New Roman"/>
      <family val="1"/>
      <charset val="204"/>
    </font>
    <font>
      <sz val="24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22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26"/>
      <name val="Times New Roman"/>
      <family val="1"/>
      <charset val="204"/>
    </font>
    <font>
      <b/>
      <i/>
      <sz val="24"/>
      <name val="Times New Roman"/>
      <family val="1"/>
      <charset val="204"/>
    </font>
    <font>
      <b/>
      <sz val="24"/>
      <name val="Times New Roman"/>
      <family val="1"/>
      <charset val="204"/>
    </font>
    <font>
      <i/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20"/>
      <name val="Times New Roman"/>
      <family val="1"/>
      <charset val="204"/>
    </font>
    <font>
      <b/>
      <i/>
      <sz val="22"/>
      <name val="Times New Roman"/>
      <family val="1"/>
      <charset val="204"/>
    </font>
    <font>
      <sz val="2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4" fillId="0" borderId="0" applyNumberFormat="0" applyFill="0" applyBorder="0" applyAlignment="0" applyProtection="0"/>
  </cellStyleXfs>
  <cellXfs count="137">
    <xf numFmtId="0" fontId="0" fillId="0" borderId="0" xfId="0"/>
    <xf numFmtId="0" fontId="7" fillId="0" borderId="0" xfId="0" applyFont="1" applyFill="1"/>
    <xf numFmtId="0" fontId="7" fillId="0" borderId="0" xfId="0" applyFont="1" applyFill="1" applyAlignment="1">
      <alignment horizontal="center" vertical="center" wrapText="1"/>
    </xf>
    <xf numFmtId="0" fontId="10" fillId="0" borderId="0" xfId="0" applyFont="1" applyFill="1"/>
    <xf numFmtId="164" fontId="11" fillId="0" borderId="1" xfId="1" applyNumberFormat="1" applyFont="1" applyFill="1" applyBorder="1" applyAlignment="1">
      <alignment horizontal="center" vertical="center"/>
    </xf>
    <xf numFmtId="166" fontId="7" fillId="0" borderId="0" xfId="0" applyNumberFormat="1" applyFont="1" applyFill="1"/>
    <xf numFmtId="4" fontId="5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15" fillId="0" borderId="0" xfId="0" applyFont="1" applyFill="1"/>
    <xf numFmtId="166" fontId="14" fillId="0" borderId="0" xfId="0" applyNumberFormat="1" applyFont="1" applyFill="1"/>
    <xf numFmtId="0" fontId="7" fillId="0" borderId="0" xfId="0" applyFont="1" applyFill="1" applyAlignment="1">
      <alignment horizontal="center"/>
    </xf>
    <xf numFmtId="164" fontId="5" fillId="0" borderId="1" xfId="1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5" fillId="0" borderId="0" xfId="0" applyFont="1" applyFill="1"/>
    <xf numFmtId="4" fontId="13" fillId="0" borderId="1" xfId="0" applyNumberFormat="1" applyFont="1" applyFill="1" applyBorder="1" applyAlignment="1">
      <alignment horizontal="center" vertical="center"/>
    </xf>
    <xf numFmtId="164" fontId="13" fillId="0" borderId="1" xfId="1" applyNumberFormat="1" applyFont="1" applyFill="1" applyBorder="1" applyAlignment="1">
      <alignment horizontal="center" vertical="center"/>
    </xf>
    <xf numFmtId="0" fontId="13" fillId="0" borderId="0" xfId="0" applyFont="1" applyFill="1"/>
    <xf numFmtId="164" fontId="17" fillId="4" borderId="1" xfId="1" applyNumberFormat="1" applyFont="1" applyFill="1" applyBorder="1" applyAlignment="1">
      <alignment horizontal="center" vertical="center"/>
    </xf>
    <xf numFmtId="4" fontId="17" fillId="4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164" fontId="19" fillId="0" borderId="1" xfId="1" applyNumberFormat="1" applyFont="1" applyFill="1" applyBorder="1" applyAlignment="1">
      <alignment horizontal="center" vertical="center"/>
    </xf>
    <xf numFmtId="0" fontId="19" fillId="0" borderId="0" xfId="0" applyFont="1" applyFill="1"/>
    <xf numFmtId="4" fontId="10" fillId="0" borderId="0" xfId="0" applyNumberFormat="1" applyFont="1" applyFill="1"/>
    <xf numFmtId="0" fontId="21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justify" vertical="center"/>
    </xf>
    <xf numFmtId="165" fontId="23" fillId="0" borderId="0" xfId="0" applyNumberFormat="1" applyFont="1" applyFill="1" applyAlignment="1">
      <alignment horizontal="right" vertical="center"/>
    </xf>
    <xf numFmtId="2" fontId="23" fillId="0" borderId="0" xfId="0" applyNumberFormat="1" applyFont="1" applyFill="1" applyAlignment="1">
      <alignment horizontal="right" vertical="center"/>
    </xf>
    <xf numFmtId="0" fontId="13" fillId="0" borderId="2" xfId="0" quotePrefix="1" applyFont="1" applyFill="1" applyBorder="1" applyAlignment="1">
      <alignment horizontal="center" vertical="center" wrapText="1"/>
    </xf>
    <xf numFmtId="164" fontId="17" fillId="4" borderId="7" xfId="1" applyNumberFormat="1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7" xfId="1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164" fontId="5" fillId="0" borderId="7" xfId="1" applyNumberFormat="1" applyFont="1" applyFill="1" applyBorder="1" applyAlignment="1">
      <alignment horizontal="center" vertical="center"/>
    </xf>
    <xf numFmtId="0" fontId="24" fillId="4" borderId="6" xfId="0" applyFont="1" applyFill="1" applyBorder="1" applyAlignment="1">
      <alignment horizontal="center" vertical="center" wrapText="1"/>
    </xf>
    <xf numFmtId="0" fontId="11" fillId="0" borderId="6" xfId="0" quotePrefix="1" applyFont="1" applyFill="1" applyBorder="1" applyAlignment="1">
      <alignment horizontal="center" vertical="center" wrapText="1"/>
    </xf>
    <xf numFmtId="164" fontId="11" fillId="0" borderId="7" xfId="1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horizontal="center" vertical="center"/>
    </xf>
    <xf numFmtId="164" fontId="5" fillId="0" borderId="9" xfId="1" applyNumberFormat="1" applyFont="1" applyFill="1" applyBorder="1" applyAlignment="1">
      <alignment horizontal="center" vertical="center"/>
    </xf>
    <xf numFmtId="164" fontId="11" fillId="0" borderId="9" xfId="1" applyNumberFormat="1" applyFont="1" applyFill="1" applyBorder="1" applyAlignment="1">
      <alignment horizontal="center" vertical="center"/>
    </xf>
    <xf numFmtId="164" fontId="11" fillId="0" borderId="10" xfId="1" applyNumberFormat="1" applyFont="1" applyFill="1" applyBorder="1" applyAlignment="1">
      <alignment horizontal="center" vertical="center"/>
    </xf>
    <xf numFmtId="0" fontId="11" fillId="0" borderId="11" xfId="0" quotePrefix="1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/>
    </xf>
    <xf numFmtId="164" fontId="5" fillId="0" borderId="12" xfId="1" applyNumberFormat="1" applyFont="1" applyFill="1" applyBorder="1" applyAlignment="1">
      <alignment horizontal="center" vertical="center"/>
    </xf>
    <xf numFmtId="164" fontId="11" fillId="0" borderId="12" xfId="1" applyNumberFormat="1" applyFont="1" applyFill="1" applyBorder="1" applyAlignment="1">
      <alignment horizontal="center" vertical="center"/>
    </xf>
    <xf numFmtId="164" fontId="11" fillId="0" borderId="13" xfId="1" applyNumberFormat="1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4" fontId="5" fillId="0" borderId="15" xfId="0" applyNumberFormat="1" applyFont="1" applyFill="1" applyBorder="1" applyAlignment="1">
      <alignment horizontal="center" vertical="center"/>
    </xf>
    <xf numFmtId="164" fontId="5" fillId="0" borderId="15" xfId="1" applyNumberFormat="1" applyFont="1" applyFill="1" applyBorder="1" applyAlignment="1">
      <alignment horizontal="center" vertical="center"/>
    </xf>
    <xf numFmtId="164" fontId="11" fillId="0" borderId="15" xfId="1" applyNumberFormat="1" applyFont="1" applyFill="1" applyBorder="1" applyAlignment="1">
      <alignment horizontal="center" vertical="center"/>
    </xf>
    <xf numFmtId="164" fontId="11" fillId="0" borderId="16" xfId="1" applyNumberFormat="1" applyFont="1" applyFill="1" applyBorder="1" applyAlignment="1">
      <alignment horizontal="center" vertical="center"/>
    </xf>
    <xf numFmtId="3" fontId="5" fillId="0" borderId="12" xfId="2" applyNumberFormat="1" applyFont="1" applyFill="1" applyBorder="1" applyAlignment="1">
      <alignment horizontal="center" vertical="center" wrapText="1"/>
    </xf>
    <xf numFmtId="0" fontId="13" fillId="0" borderId="12" xfId="2" applyNumberFormat="1" applyFont="1" applyFill="1" applyBorder="1" applyAlignment="1">
      <alignment horizontal="center" vertical="center" wrapText="1"/>
    </xf>
    <xf numFmtId="0" fontId="13" fillId="0" borderId="13" xfId="2" applyNumberFormat="1" applyFont="1" applyFill="1" applyBorder="1" applyAlignment="1">
      <alignment horizontal="center" vertical="center" wrapText="1"/>
    </xf>
    <xf numFmtId="164" fontId="5" fillId="0" borderId="10" xfId="1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left" vertical="center" wrapText="1" indent="2"/>
    </xf>
    <xf numFmtId="0" fontId="11" fillId="0" borderId="2" xfId="0" applyFont="1" applyFill="1" applyBorder="1" applyAlignment="1">
      <alignment horizontal="left" vertical="center" wrapText="1" indent="3"/>
    </xf>
    <xf numFmtId="0" fontId="19" fillId="0" borderId="2" xfId="0" applyFont="1" applyFill="1" applyBorder="1" applyAlignment="1">
      <alignment horizontal="left" vertical="center" wrapText="1"/>
    </xf>
    <xf numFmtId="0" fontId="24" fillId="4" borderId="2" xfId="0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horizontal="left" vertical="center" wrapText="1" indent="2"/>
    </xf>
    <xf numFmtId="0" fontId="25" fillId="0" borderId="2" xfId="0" applyFont="1" applyFill="1" applyBorder="1" applyAlignment="1">
      <alignment horizontal="left" vertical="center" wrapText="1"/>
    </xf>
    <xf numFmtId="0" fontId="25" fillId="0" borderId="17" xfId="0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horizontal="left" vertical="center" wrapText="1"/>
    </xf>
    <xf numFmtId="4" fontId="19" fillId="0" borderId="20" xfId="0" applyNumberFormat="1" applyFont="1" applyFill="1" applyBorder="1" applyAlignment="1">
      <alignment horizontal="center" vertical="center"/>
    </xf>
    <xf numFmtId="4" fontId="5" fillId="0" borderId="20" xfId="0" applyNumberFormat="1" applyFont="1" applyFill="1" applyBorder="1" applyAlignment="1">
      <alignment horizontal="center" vertical="center"/>
    </xf>
    <xf numFmtId="4" fontId="13" fillId="0" borderId="20" xfId="0" applyNumberFormat="1" applyFont="1" applyFill="1" applyBorder="1" applyAlignment="1">
      <alignment horizontal="center" vertical="center"/>
    </xf>
    <xf numFmtId="4" fontId="17" fillId="4" borderId="20" xfId="0" applyNumberFormat="1" applyFont="1" applyFill="1" applyBorder="1" applyAlignment="1">
      <alignment horizontal="center" vertical="center"/>
    </xf>
    <xf numFmtId="4" fontId="5" fillId="0" borderId="22" xfId="0" applyNumberFormat="1" applyFont="1" applyFill="1" applyBorder="1" applyAlignment="1">
      <alignment horizontal="center" vertical="center"/>
    </xf>
    <xf numFmtId="4" fontId="5" fillId="0" borderId="21" xfId="0" applyNumberFormat="1" applyFont="1" applyFill="1" applyBorder="1" applyAlignment="1">
      <alignment horizontal="center" vertical="center"/>
    </xf>
    <xf numFmtId="4" fontId="19" fillId="0" borderId="6" xfId="0" applyNumberFormat="1" applyFont="1" applyFill="1" applyBorder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vertical="center"/>
    </xf>
    <xf numFmtId="4" fontId="13" fillId="0" borderId="6" xfId="0" applyNumberFormat="1" applyFont="1" applyFill="1" applyBorder="1" applyAlignment="1">
      <alignment horizontal="center" vertical="center"/>
    </xf>
    <xf numFmtId="164" fontId="13" fillId="0" borderId="7" xfId="1" applyNumberFormat="1" applyFont="1" applyFill="1" applyBorder="1" applyAlignment="1">
      <alignment horizontal="center" vertical="center"/>
    </xf>
    <xf numFmtId="4" fontId="17" fillId="4" borderId="6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left" vertical="center" wrapText="1"/>
    </xf>
    <xf numFmtId="4" fontId="5" fillId="0" borderId="14" xfId="0" applyNumberFormat="1" applyFont="1" applyFill="1" applyBorder="1" applyAlignment="1">
      <alignment horizontal="center" vertical="center"/>
    </xf>
    <xf numFmtId="4" fontId="5" fillId="0" borderId="23" xfId="0" applyNumberFormat="1" applyFont="1" applyFill="1" applyBorder="1" applyAlignment="1">
      <alignment horizontal="center" vertical="center"/>
    </xf>
    <xf numFmtId="0" fontId="20" fillId="3" borderId="25" xfId="3" applyFont="1" applyFill="1" applyBorder="1" applyAlignment="1">
      <alignment horizontal="center" vertical="center" wrapText="1"/>
    </xf>
    <xf numFmtId="0" fontId="20" fillId="3" borderId="26" xfId="3" applyFont="1" applyFill="1" applyBorder="1" applyAlignment="1">
      <alignment vertical="center" wrapText="1"/>
    </xf>
    <xf numFmtId="4" fontId="18" fillId="3" borderId="25" xfId="3" applyNumberFormat="1" applyFont="1" applyFill="1" applyBorder="1" applyAlignment="1">
      <alignment horizontal="center" vertical="center"/>
    </xf>
    <xf numFmtId="4" fontId="18" fillId="3" borderId="27" xfId="3" applyNumberFormat="1" applyFont="1" applyFill="1" applyBorder="1" applyAlignment="1">
      <alignment horizontal="center" vertical="center"/>
    </xf>
    <xf numFmtId="164" fontId="18" fillId="3" borderId="27" xfId="1" applyNumberFormat="1" applyFont="1" applyFill="1" applyBorder="1" applyAlignment="1">
      <alignment horizontal="center" vertical="center"/>
    </xf>
    <xf numFmtId="164" fontId="18" fillId="3" borderId="28" xfId="1" applyNumberFormat="1" applyFont="1" applyFill="1" applyBorder="1" applyAlignment="1">
      <alignment horizontal="center" vertical="center"/>
    </xf>
    <xf numFmtId="4" fontId="18" fillId="3" borderId="29" xfId="3" applyNumberFormat="1" applyFont="1" applyFill="1" applyBorder="1" applyAlignment="1">
      <alignment horizontal="center" vertical="center"/>
    </xf>
    <xf numFmtId="0" fontId="11" fillId="0" borderId="14" xfId="0" quotePrefix="1" applyFont="1" applyFill="1" applyBorder="1" applyAlignment="1">
      <alignment horizontal="center" vertical="center" wrapText="1"/>
    </xf>
    <xf numFmtId="0" fontId="25" fillId="0" borderId="19" xfId="0" applyFont="1" applyFill="1" applyBorder="1" applyAlignment="1">
      <alignment horizontal="left" vertical="center" wrapText="1"/>
    </xf>
    <xf numFmtId="0" fontId="18" fillId="3" borderId="25" xfId="3" applyFont="1" applyFill="1" applyBorder="1" applyAlignment="1">
      <alignment horizontal="center" vertical="center" wrapText="1"/>
    </xf>
    <xf numFmtId="0" fontId="18" fillId="3" borderId="26" xfId="3" applyFont="1" applyFill="1" applyBorder="1" applyAlignment="1">
      <alignment vertical="center" wrapText="1"/>
    </xf>
    <xf numFmtId="0" fontId="17" fillId="4" borderId="30" xfId="3" applyFont="1" applyFill="1" applyBorder="1" applyAlignment="1">
      <alignment horizontal="center" vertical="center" wrapText="1"/>
    </xf>
    <xf numFmtId="0" fontId="17" fillId="4" borderId="19" xfId="3" applyFont="1" applyFill="1" applyBorder="1" applyAlignment="1">
      <alignment vertical="center" wrapText="1"/>
    </xf>
    <xf numFmtId="4" fontId="17" fillId="4" borderId="14" xfId="3" applyNumberFormat="1" applyFont="1" applyFill="1" applyBorder="1" applyAlignment="1">
      <alignment horizontal="center" vertical="center"/>
    </xf>
    <xf numFmtId="4" fontId="17" fillId="4" borderId="15" xfId="3" applyNumberFormat="1" applyFont="1" applyFill="1" applyBorder="1" applyAlignment="1">
      <alignment horizontal="center" vertical="center"/>
    </xf>
    <xf numFmtId="164" fontId="17" fillId="4" borderId="15" xfId="1" applyNumberFormat="1" applyFont="1" applyFill="1" applyBorder="1" applyAlignment="1">
      <alignment horizontal="center" vertical="center"/>
    </xf>
    <xf numFmtId="164" fontId="17" fillId="4" borderId="16" xfId="1" applyNumberFormat="1" applyFont="1" applyFill="1" applyBorder="1" applyAlignment="1">
      <alignment horizontal="center" vertical="center"/>
    </xf>
    <xf numFmtId="4" fontId="17" fillId="4" borderId="23" xfId="3" applyNumberFormat="1" applyFont="1" applyFill="1" applyBorder="1" applyAlignment="1">
      <alignment horizontal="center" vertical="center"/>
    </xf>
    <xf numFmtId="0" fontId="18" fillId="3" borderId="31" xfId="3" applyFont="1" applyFill="1" applyBorder="1" applyAlignment="1">
      <alignment horizontal="center" vertical="center" wrapText="1"/>
    </xf>
    <xf numFmtId="164" fontId="5" fillId="0" borderId="16" xfId="1" applyNumberFormat="1" applyFont="1" applyFill="1" applyBorder="1" applyAlignment="1">
      <alignment horizontal="center" vertical="center"/>
    </xf>
    <xf numFmtId="0" fontId="13" fillId="0" borderId="2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center" vertical="center" wrapText="1"/>
    </xf>
    <xf numFmtId="0" fontId="25" fillId="0" borderId="2" xfId="0" applyFont="1" applyBorder="1" applyAlignment="1">
      <alignment horizontal="left" vertical="center" wrapText="1"/>
    </xf>
    <xf numFmtId="4" fontId="5" fillId="0" borderId="32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20" xfId="0" applyNumberFormat="1" applyFont="1" applyBorder="1" applyAlignment="1">
      <alignment horizontal="center" vertical="center"/>
    </xf>
    <xf numFmtId="0" fontId="14" fillId="0" borderId="0" xfId="0" applyFont="1"/>
    <xf numFmtId="4" fontId="5" fillId="0" borderId="30" xfId="0" applyNumberFormat="1" applyFont="1" applyFill="1" applyBorder="1" applyAlignment="1">
      <alignment horizontal="center" vertical="center"/>
    </xf>
    <xf numFmtId="4" fontId="5" fillId="0" borderId="32" xfId="0" applyNumberFormat="1" applyFont="1" applyFill="1" applyBorder="1" applyAlignment="1">
      <alignment horizontal="center" vertical="center"/>
    </xf>
    <xf numFmtId="4" fontId="5" fillId="0" borderId="33" xfId="0" applyNumberFormat="1" applyFont="1" applyFill="1" applyBorder="1" applyAlignment="1">
      <alignment horizontal="center" vertical="center"/>
    </xf>
    <xf numFmtId="4" fontId="5" fillId="0" borderId="34" xfId="0" applyNumberFormat="1" applyFont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4" fontId="5" fillId="0" borderId="9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11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17" xfId="2" applyFont="1" applyFill="1" applyBorder="1" applyAlignment="1">
      <alignment horizontal="center" vertical="center" wrapText="1"/>
    </xf>
    <xf numFmtId="0" fontId="16" fillId="0" borderId="24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vertical="center" wrapText="1"/>
    </xf>
    <xf numFmtId="0" fontId="12" fillId="0" borderId="1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2" xfId="2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>
      <alignment horizontal="center" vertical="center" wrapText="1"/>
    </xf>
    <xf numFmtId="3" fontId="5" fillId="0" borderId="7" xfId="2" applyNumberFormat="1" applyFont="1" applyFill="1" applyBorder="1" applyAlignment="1">
      <alignment horizontal="center" vertical="center" wrapText="1"/>
    </xf>
    <xf numFmtId="0" fontId="12" fillId="0" borderId="20" xfId="2" applyFont="1" applyFill="1" applyBorder="1" applyAlignment="1">
      <alignment horizontal="center" vertical="center" wrapText="1"/>
    </xf>
    <xf numFmtId="0" fontId="12" fillId="0" borderId="21" xfId="2" applyFont="1" applyFill="1" applyBorder="1" applyAlignment="1">
      <alignment horizontal="center" vertical="center" wrapText="1"/>
    </xf>
  </cellXfs>
  <cellStyles count="5">
    <cellStyle name="Акцент1" xfId="3" builtinId="29"/>
    <cellStyle name="Название" xfId="2" builtinId="15"/>
    <cellStyle name="Обычный" xfId="0" builtinId="0"/>
    <cellStyle name="Пояснение" xfId="4" xr:uid="{80743BFC-4999-4246-8A48-E35DD982BCA5}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8DE29-9E7E-49BC-993B-89EE2D155A2C}">
  <dimension ref="A1:AD67"/>
  <sheetViews>
    <sheetView tabSelected="1" zoomScale="40" zoomScaleNormal="40" zoomScaleSheetLayoutView="25" workbookViewId="0">
      <pane xSplit="3" ySplit="5" topLeftCell="D33" activePane="bottomRight" state="frozen"/>
      <selection pane="topRight" activeCell="C1" sqref="C1"/>
      <selection pane="bottomLeft" activeCell="A6" sqref="A6"/>
      <selection pane="bottomRight" activeCell="N4" sqref="N4:O4"/>
    </sheetView>
  </sheetViews>
  <sheetFormatPr defaultColWidth="9.140625" defaultRowHeight="15.75" x14ac:dyDescent="0.25"/>
  <cols>
    <col min="1" max="1" width="11" style="1" customWidth="1"/>
    <col min="2" max="2" width="27.7109375" style="10" customWidth="1"/>
    <col min="3" max="3" width="65.28515625" style="1" customWidth="1"/>
    <col min="4" max="4" width="34.7109375" style="1" customWidth="1"/>
    <col min="5" max="5" width="31.5703125" style="1" customWidth="1"/>
    <col min="6" max="6" width="32.7109375" style="1" customWidth="1"/>
    <col min="7" max="7" width="32.140625" style="5" customWidth="1"/>
    <col min="8" max="8" width="20.28515625" style="5" customWidth="1"/>
    <col min="9" max="9" width="18.28515625" style="5" bestFit="1" customWidth="1"/>
    <col min="10" max="10" width="18.7109375" style="9" customWidth="1"/>
    <col min="11" max="11" width="32.5703125" style="1" customWidth="1"/>
    <col min="12" max="12" width="28.85546875" style="1" customWidth="1"/>
    <col min="13" max="13" width="29.140625" style="1" customWidth="1"/>
    <col min="14" max="14" width="30.28515625" style="5" customWidth="1"/>
    <col min="15" max="15" width="18.85546875" style="5" customWidth="1"/>
    <col min="16" max="16" width="18.5703125" style="5" customWidth="1"/>
    <col min="17" max="17" width="19.28515625" style="9" customWidth="1"/>
    <col min="18" max="18" width="36.140625" style="1" customWidth="1"/>
    <col min="19" max="19" width="32.28515625" style="1" customWidth="1"/>
    <col min="20" max="20" width="33.28515625" style="1" customWidth="1"/>
    <col min="21" max="21" width="33.42578125" style="5" customWidth="1"/>
    <col min="22" max="22" width="20.7109375" style="5" customWidth="1"/>
    <col min="23" max="23" width="19.28515625" style="5" customWidth="1"/>
    <col min="24" max="24" width="19" style="9" customWidth="1"/>
    <col min="25" max="16384" width="9.140625" style="1"/>
  </cols>
  <sheetData>
    <row r="1" spans="2:30" ht="75.75" customHeight="1" thickBot="1" x14ac:dyDescent="0.3">
      <c r="B1" s="113" t="s">
        <v>5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</row>
    <row r="2" spans="2:30" ht="31.9" customHeight="1" thickBot="1" x14ac:dyDescent="0.3">
      <c r="B2" s="114" t="s">
        <v>28</v>
      </c>
      <c r="C2" s="117" t="s">
        <v>0</v>
      </c>
      <c r="D2" s="120" t="s">
        <v>126</v>
      </c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1"/>
      <c r="S2" s="121"/>
      <c r="T2" s="121"/>
      <c r="U2" s="121"/>
      <c r="V2" s="121"/>
      <c r="W2" s="121"/>
      <c r="X2" s="122"/>
    </row>
    <row r="3" spans="2:30" ht="26.25" customHeight="1" x14ac:dyDescent="0.25">
      <c r="B3" s="115"/>
      <c r="C3" s="118"/>
      <c r="D3" s="123" t="s">
        <v>6</v>
      </c>
      <c r="E3" s="124"/>
      <c r="F3" s="124"/>
      <c r="G3" s="124"/>
      <c r="H3" s="124"/>
      <c r="I3" s="124"/>
      <c r="J3" s="125"/>
      <c r="K3" s="123" t="s">
        <v>19</v>
      </c>
      <c r="L3" s="124"/>
      <c r="M3" s="124"/>
      <c r="N3" s="124"/>
      <c r="O3" s="124"/>
      <c r="P3" s="124"/>
      <c r="Q3" s="125"/>
      <c r="R3" s="126" t="s">
        <v>43</v>
      </c>
      <c r="S3" s="127"/>
      <c r="T3" s="127"/>
      <c r="U3" s="127"/>
      <c r="V3" s="127"/>
      <c r="W3" s="127"/>
      <c r="X3" s="128"/>
    </row>
    <row r="4" spans="2:30" s="2" customFormat="1" ht="25.15" customHeight="1" x14ac:dyDescent="0.2">
      <c r="B4" s="115"/>
      <c r="C4" s="118"/>
      <c r="D4" s="129" t="s">
        <v>30</v>
      </c>
      <c r="E4" s="131" t="s">
        <v>31</v>
      </c>
      <c r="F4" s="131" t="s">
        <v>29</v>
      </c>
      <c r="G4" s="133" t="s">
        <v>37</v>
      </c>
      <c r="H4" s="133"/>
      <c r="I4" s="133" t="s">
        <v>39</v>
      </c>
      <c r="J4" s="134"/>
      <c r="K4" s="129" t="s">
        <v>30</v>
      </c>
      <c r="L4" s="131" t="s">
        <v>31</v>
      </c>
      <c r="M4" s="131" t="s">
        <v>29</v>
      </c>
      <c r="N4" s="133" t="s">
        <v>37</v>
      </c>
      <c r="O4" s="133"/>
      <c r="P4" s="133" t="s">
        <v>39</v>
      </c>
      <c r="Q4" s="134"/>
      <c r="R4" s="135" t="s">
        <v>30</v>
      </c>
      <c r="S4" s="131" t="s">
        <v>31</v>
      </c>
      <c r="T4" s="131" t="s">
        <v>29</v>
      </c>
      <c r="U4" s="133" t="s">
        <v>37</v>
      </c>
      <c r="V4" s="133"/>
      <c r="W4" s="133" t="s">
        <v>39</v>
      </c>
      <c r="X4" s="134"/>
    </row>
    <row r="5" spans="2:30" s="2" customFormat="1" ht="63" customHeight="1" thickBot="1" x14ac:dyDescent="0.25">
      <c r="B5" s="116"/>
      <c r="C5" s="119"/>
      <c r="D5" s="130"/>
      <c r="E5" s="132"/>
      <c r="F5" s="132"/>
      <c r="G5" s="51" t="s">
        <v>38</v>
      </c>
      <c r="H5" s="51" t="s">
        <v>1</v>
      </c>
      <c r="I5" s="52" t="s">
        <v>40</v>
      </c>
      <c r="J5" s="53" t="s">
        <v>41</v>
      </c>
      <c r="K5" s="130"/>
      <c r="L5" s="132"/>
      <c r="M5" s="132"/>
      <c r="N5" s="51" t="s">
        <v>38</v>
      </c>
      <c r="O5" s="51" t="s">
        <v>1</v>
      </c>
      <c r="P5" s="52" t="s">
        <v>40</v>
      </c>
      <c r="Q5" s="53" t="s">
        <v>41</v>
      </c>
      <c r="R5" s="136"/>
      <c r="S5" s="132"/>
      <c r="T5" s="132"/>
      <c r="U5" s="51" t="s">
        <v>38</v>
      </c>
      <c r="V5" s="51" t="s">
        <v>1</v>
      </c>
      <c r="W5" s="52" t="s">
        <v>40</v>
      </c>
      <c r="X5" s="53" t="s">
        <v>41</v>
      </c>
    </row>
    <row r="6" spans="2:30" s="3" customFormat="1" ht="48" customHeight="1" thickBot="1" x14ac:dyDescent="0.3">
      <c r="B6" s="98" t="s">
        <v>35</v>
      </c>
      <c r="C6" s="90" t="s">
        <v>2</v>
      </c>
      <c r="D6" s="82">
        <f>D7+D24</f>
        <v>68444812</v>
      </c>
      <c r="E6" s="83">
        <f>E7+E24</f>
        <v>28444971</v>
      </c>
      <c r="F6" s="83">
        <f>F7+F24</f>
        <v>28972910.84</v>
      </c>
      <c r="G6" s="83">
        <f>G7+G24</f>
        <v>527939.83999999962</v>
      </c>
      <c r="H6" s="84">
        <f>IF(E6=0,"-",F6/E6)</f>
        <v>1.0185600414217333</v>
      </c>
      <c r="I6" s="84">
        <f>I7+I24</f>
        <v>1</v>
      </c>
      <c r="J6" s="85">
        <f t="shared" ref="J6:N6" si="0">J7+J24</f>
        <v>1</v>
      </c>
      <c r="K6" s="82">
        <f t="shared" si="0"/>
        <v>934423</v>
      </c>
      <c r="L6" s="83">
        <f t="shared" si="0"/>
        <v>450917.25</v>
      </c>
      <c r="M6" s="83">
        <f t="shared" si="0"/>
        <v>559622.39</v>
      </c>
      <c r="N6" s="83">
        <f t="shared" si="0"/>
        <v>108705.13999999998</v>
      </c>
      <c r="O6" s="84">
        <f>IF(L6=0,"-",M6/L6)</f>
        <v>1.2410755853762525</v>
      </c>
      <c r="P6" s="84">
        <f>P7+P24</f>
        <v>0.89525300640074146</v>
      </c>
      <c r="Q6" s="85">
        <f t="shared" ref="Q6:U6" si="1">Q7+Q24</f>
        <v>0.82130807882793966</v>
      </c>
      <c r="R6" s="86">
        <f t="shared" si="1"/>
        <v>69379235</v>
      </c>
      <c r="S6" s="83">
        <f t="shared" si="1"/>
        <v>28895888.25</v>
      </c>
      <c r="T6" s="83">
        <f t="shared" si="1"/>
        <v>29532533.23</v>
      </c>
      <c r="U6" s="83">
        <f t="shared" si="1"/>
        <v>636644.97999999952</v>
      </c>
      <c r="V6" s="84">
        <f>IF(S6=0,"-",T6/S6)</f>
        <v>1.0220323727200185</v>
      </c>
      <c r="W6" s="84">
        <f>W7+W24</f>
        <v>0.99858923206633809</v>
      </c>
      <c r="X6" s="85">
        <f>X7+X24</f>
        <v>0.99661390375078229</v>
      </c>
      <c r="Y6" s="22"/>
      <c r="Z6" s="22"/>
      <c r="AA6" s="22"/>
      <c r="AB6" s="22"/>
      <c r="AC6" s="22"/>
      <c r="AD6" s="22"/>
    </row>
    <row r="7" spans="2:30" s="12" customFormat="1" ht="60" x14ac:dyDescent="0.4">
      <c r="B7" s="91" t="s">
        <v>35</v>
      </c>
      <c r="C7" s="92" t="s">
        <v>42</v>
      </c>
      <c r="D7" s="93">
        <f>D8+D20+D23</f>
        <v>40755866</v>
      </c>
      <c r="E7" s="94">
        <f>E8+E20+E23</f>
        <v>16486562</v>
      </c>
      <c r="F7" s="94">
        <f>F8+F20+F23</f>
        <v>17078785.5</v>
      </c>
      <c r="G7" s="94">
        <f>G8+G20+G23</f>
        <v>592223.49999999977</v>
      </c>
      <c r="H7" s="95">
        <f t="shared" ref="H7:H27" si="2">IF(E7=0,"-",F7/E7)</f>
        <v>1.0359215887460345</v>
      </c>
      <c r="I7" s="95">
        <f>I8+I20</f>
        <v>0.59545588349340484</v>
      </c>
      <c r="J7" s="96">
        <f>J8+J20</f>
        <v>0.58947427113264117</v>
      </c>
      <c r="K7" s="93">
        <f>K8+K20+K23</f>
        <v>934423</v>
      </c>
      <c r="L7" s="94">
        <f>L8+L20+L23</f>
        <v>450917.25</v>
      </c>
      <c r="M7" s="94">
        <f>M8+M20+M23</f>
        <v>559622.39</v>
      </c>
      <c r="N7" s="94">
        <f>N8+N20+N23</f>
        <v>108705.13999999998</v>
      </c>
      <c r="O7" s="95">
        <f t="shared" ref="O7:O27" si="3">IF(L7=0,"-",M7/L7)</f>
        <v>1.2410755853762525</v>
      </c>
      <c r="P7" s="95">
        <f>P8+P20</f>
        <v>0.89525300640074146</v>
      </c>
      <c r="Q7" s="96">
        <f>Q8+Q20</f>
        <v>0.82130807882793966</v>
      </c>
      <c r="R7" s="97">
        <f>R8+R20+R23</f>
        <v>41690289</v>
      </c>
      <c r="S7" s="94">
        <f>S8+S20+S23</f>
        <v>16937479.25</v>
      </c>
      <c r="T7" s="94">
        <f>T8+T20+T23</f>
        <v>17638407.890000001</v>
      </c>
      <c r="U7" s="94">
        <f>U8+U20+U23</f>
        <v>700928.63999999966</v>
      </c>
      <c r="V7" s="95">
        <f t="shared" ref="V7:V27" si="4">IF(S7=0,"-",T7/S7)</f>
        <v>1.041383291436357</v>
      </c>
      <c r="W7" s="95">
        <f>W8+W20</f>
        <v>0.59949365253162568</v>
      </c>
      <c r="X7" s="96">
        <f>X8+X20</f>
        <v>0.59386737173579063</v>
      </c>
    </row>
    <row r="8" spans="2:30" s="21" customFormat="1" ht="66.75" customHeight="1" x14ac:dyDescent="0.4">
      <c r="B8" s="29">
        <v>10000000</v>
      </c>
      <c r="C8" s="55" t="s">
        <v>7</v>
      </c>
      <c r="D8" s="70">
        <f>D9+D10+D11+D15+D19</f>
        <v>40126958</v>
      </c>
      <c r="E8" s="19">
        <f>E9+E10+E11+E15+E19</f>
        <v>16196628</v>
      </c>
      <c r="F8" s="19">
        <f>F9+F10+F11+F15+F19</f>
        <v>16721331.479999999</v>
      </c>
      <c r="G8" s="19">
        <f>G9+G10+G11+G15+G19</f>
        <v>524703.47999999975</v>
      </c>
      <c r="H8" s="20">
        <f t="shared" si="2"/>
        <v>1.0323958468392309</v>
      </c>
      <c r="I8" s="20">
        <f>D8/$D$6</f>
        <v>0.58626734192797547</v>
      </c>
      <c r="J8" s="30">
        <f t="shared" ref="J8:J27" si="5">F8/$F$6</f>
        <v>0.57713674585000718</v>
      </c>
      <c r="K8" s="70">
        <f>K9+K10+K11+K15+K19</f>
        <v>20302</v>
      </c>
      <c r="L8" s="19">
        <f>L9+L10+L11+L15+L19</f>
        <v>12938</v>
      </c>
      <c r="M8" s="19">
        <f>M9+M10+M11+M15+M19</f>
        <v>27807.08</v>
      </c>
      <c r="N8" s="19">
        <f>N9+N10+N11+N15+N19</f>
        <v>14869.080000000002</v>
      </c>
      <c r="O8" s="20">
        <f t="shared" si="3"/>
        <v>2.1492564538568559</v>
      </c>
      <c r="P8" s="20">
        <f>K8/$K$6</f>
        <v>2.1726776845176113E-2</v>
      </c>
      <c r="Q8" s="30">
        <f>M8/$M$6</f>
        <v>4.9689005473851751E-2</v>
      </c>
      <c r="R8" s="64">
        <f>R9+R10+R11+R15+R19</f>
        <v>40147260</v>
      </c>
      <c r="S8" s="19">
        <f>S9+S10+S11+S15+S19</f>
        <v>16209566</v>
      </c>
      <c r="T8" s="19">
        <f>T9+T10+T11+T15+T19</f>
        <v>16749138.559999999</v>
      </c>
      <c r="U8" s="19">
        <f>U9+U10+U11+U15+U19</f>
        <v>539572.55999999971</v>
      </c>
      <c r="V8" s="20">
        <f t="shared" si="4"/>
        <v>1.0332872922075766</v>
      </c>
      <c r="W8" s="20">
        <f>R8/$R$6</f>
        <v>0.57866391867826161</v>
      </c>
      <c r="X8" s="30">
        <f>T8/$T$6</f>
        <v>0.56714195255643496</v>
      </c>
    </row>
    <row r="9" spans="2:30" s="13" customFormat="1" ht="74.25" customHeight="1" x14ac:dyDescent="0.4">
      <c r="B9" s="31">
        <v>11010000</v>
      </c>
      <c r="C9" s="56" t="s">
        <v>8</v>
      </c>
      <c r="D9" s="71">
        <v>18659725</v>
      </c>
      <c r="E9" s="6">
        <v>6931874</v>
      </c>
      <c r="F9" s="6">
        <v>7456567.8799999999</v>
      </c>
      <c r="G9" s="6">
        <f>F9-E9</f>
        <v>524693.87999999989</v>
      </c>
      <c r="H9" s="11">
        <f t="shared" si="2"/>
        <v>1.0756929338300147</v>
      </c>
      <c r="I9" s="11">
        <f>D9/$D$6</f>
        <v>0.27262438824435664</v>
      </c>
      <c r="J9" s="32">
        <f t="shared" si="5"/>
        <v>0.25736343583763982</v>
      </c>
      <c r="K9" s="71"/>
      <c r="L9" s="6"/>
      <c r="M9" s="6"/>
      <c r="N9" s="6">
        <f>M9-L9</f>
        <v>0</v>
      </c>
      <c r="O9" s="11" t="str">
        <f t="shared" si="3"/>
        <v>-</v>
      </c>
      <c r="P9" s="11">
        <f>K9/$K$6</f>
        <v>0</v>
      </c>
      <c r="Q9" s="32">
        <f>M9/$M$6</f>
        <v>0</v>
      </c>
      <c r="R9" s="65">
        <f>D9+K9</f>
        <v>18659725</v>
      </c>
      <c r="S9" s="6">
        <f t="shared" ref="S9:T19" si="6">E9+L9</f>
        <v>6931874</v>
      </c>
      <c r="T9" s="6">
        <f t="shared" si="6"/>
        <v>7456567.8799999999</v>
      </c>
      <c r="U9" s="6">
        <f>T9-S9</f>
        <v>524693.87999999989</v>
      </c>
      <c r="V9" s="11">
        <f t="shared" si="4"/>
        <v>1.0756929338300147</v>
      </c>
      <c r="W9" s="11">
        <f>R9/$R$6</f>
        <v>0.26895259078598949</v>
      </c>
      <c r="X9" s="32">
        <f>T9/$T$6</f>
        <v>0.25248656530505154</v>
      </c>
    </row>
    <row r="10" spans="2:30" s="13" customFormat="1" ht="109.5" customHeight="1" x14ac:dyDescent="0.4">
      <c r="B10" s="31">
        <v>13000000</v>
      </c>
      <c r="C10" s="56" t="s">
        <v>9</v>
      </c>
      <c r="D10" s="71">
        <v>4172574</v>
      </c>
      <c r="E10" s="6">
        <v>2365234</v>
      </c>
      <c r="F10" s="6">
        <v>2365236.73</v>
      </c>
      <c r="G10" s="6">
        <f>F10-E10</f>
        <v>2.7299999999813735</v>
      </c>
      <c r="H10" s="11">
        <f t="shared" si="2"/>
        <v>1.0000011542198362</v>
      </c>
      <c r="I10" s="11">
        <f t="shared" ref="I10:I27" si="7">D10/$D$6</f>
        <v>6.0962604441078747E-2</v>
      </c>
      <c r="J10" s="32">
        <f t="shared" si="5"/>
        <v>8.1636144295676158E-2</v>
      </c>
      <c r="K10" s="71"/>
      <c r="L10" s="6"/>
      <c r="M10" s="6"/>
      <c r="N10" s="6">
        <f>M10-L10</f>
        <v>0</v>
      </c>
      <c r="O10" s="11" t="str">
        <f t="shared" si="3"/>
        <v>-</v>
      </c>
      <c r="P10" s="11">
        <f t="shared" ref="P10:P19" si="8">K10/$K$6</f>
        <v>0</v>
      </c>
      <c r="Q10" s="32">
        <f t="shared" ref="Q10:Q19" si="9">M10/$M$6</f>
        <v>0</v>
      </c>
      <c r="R10" s="65">
        <f>D10+K10</f>
        <v>4172574</v>
      </c>
      <c r="S10" s="6">
        <f t="shared" si="6"/>
        <v>2365234</v>
      </c>
      <c r="T10" s="6">
        <f t="shared" si="6"/>
        <v>2365236.73</v>
      </c>
      <c r="U10" s="6">
        <f>T10-S10</f>
        <v>2.7299999999813735</v>
      </c>
      <c r="V10" s="11">
        <f t="shared" si="4"/>
        <v>1.0000011542198362</v>
      </c>
      <c r="W10" s="11">
        <f t="shared" ref="W10:W19" si="10">R10/$R$6</f>
        <v>6.0141539467824918E-2</v>
      </c>
      <c r="X10" s="32">
        <f t="shared" ref="X10:X19" si="11">T10/$T$6</f>
        <v>8.0089192199649301E-2</v>
      </c>
    </row>
    <row r="11" spans="2:30" s="13" customFormat="1" ht="48.75" customHeight="1" x14ac:dyDescent="0.4">
      <c r="B11" s="31">
        <v>14000000</v>
      </c>
      <c r="C11" s="56" t="s">
        <v>10</v>
      </c>
      <c r="D11" s="71">
        <f t="shared" ref="D11:E11" si="12">SUM(D12:D14)</f>
        <v>2192657</v>
      </c>
      <c r="E11" s="6">
        <f t="shared" si="12"/>
        <v>942181</v>
      </c>
      <c r="F11" s="6">
        <f>SUM(F12:F14)</f>
        <v>942182.17999999993</v>
      </c>
      <c r="G11" s="6">
        <f>SUM(G12:G14)</f>
        <v>1.1799999999857391</v>
      </c>
      <c r="H11" s="11">
        <f t="shared" si="2"/>
        <v>1.0000012524132835</v>
      </c>
      <c r="I11" s="11">
        <f t="shared" si="7"/>
        <v>3.2035401017684144E-2</v>
      </c>
      <c r="J11" s="32">
        <f t="shared" si="5"/>
        <v>3.2519417368972924E-2</v>
      </c>
      <c r="K11" s="71">
        <f t="shared" ref="K11:L11" si="13">SUM(K12:K14)</f>
        <v>0</v>
      </c>
      <c r="L11" s="6">
        <f t="shared" si="13"/>
        <v>0</v>
      </c>
      <c r="M11" s="6">
        <f>SUM(M12:M14)</f>
        <v>0</v>
      </c>
      <c r="N11" s="6">
        <f>SUM(N12:N14)</f>
        <v>0</v>
      </c>
      <c r="O11" s="11" t="str">
        <f t="shared" si="3"/>
        <v>-</v>
      </c>
      <c r="P11" s="11">
        <f t="shared" si="8"/>
        <v>0</v>
      </c>
      <c r="Q11" s="32">
        <f t="shared" si="9"/>
        <v>0</v>
      </c>
      <c r="R11" s="65">
        <f>D11+K11</f>
        <v>2192657</v>
      </c>
      <c r="S11" s="6">
        <f t="shared" si="6"/>
        <v>942181</v>
      </c>
      <c r="T11" s="6">
        <f t="shared" si="6"/>
        <v>942182.17999999993</v>
      </c>
      <c r="U11" s="6">
        <f>SUM(U12:U14)</f>
        <v>1.1799999999857391</v>
      </c>
      <c r="V11" s="11">
        <f t="shared" si="4"/>
        <v>1.0000012524132835</v>
      </c>
      <c r="W11" s="11">
        <f t="shared" si="10"/>
        <v>3.1603937402884308E-2</v>
      </c>
      <c r="X11" s="32">
        <f t="shared" si="11"/>
        <v>3.1903195457777526E-2</v>
      </c>
    </row>
    <row r="12" spans="2:30" s="16" customFormat="1" ht="93" customHeight="1" x14ac:dyDescent="0.3">
      <c r="B12" s="31">
        <v>14020000</v>
      </c>
      <c r="C12" s="57" t="s">
        <v>11</v>
      </c>
      <c r="D12" s="72">
        <v>467609</v>
      </c>
      <c r="E12" s="14">
        <v>202240</v>
      </c>
      <c r="F12" s="14">
        <v>202240.86</v>
      </c>
      <c r="G12" s="14">
        <f t="shared" ref="G12:G14" si="14">F12-E12</f>
        <v>0.85999999998603016</v>
      </c>
      <c r="H12" s="15">
        <f t="shared" si="2"/>
        <v>1.0000042523734176</v>
      </c>
      <c r="I12" s="15">
        <f t="shared" si="7"/>
        <v>6.8319129870646729E-3</v>
      </c>
      <c r="J12" s="73">
        <f t="shared" si="5"/>
        <v>6.9803431597485971E-3</v>
      </c>
      <c r="K12" s="72"/>
      <c r="L12" s="14"/>
      <c r="M12" s="14"/>
      <c r="N12" s="14">
        <f t="shared" ref="N12:N14" si="15">M12-L12</f>
        <v>0</v>
      </c>
      <c r="O12" s="15" t="str">
        <f t="shared" si="3"/>
        <v>-</v>
      </c>
      <c r="P12" s="11">
        <f t="shared" si="8"/>
        <v>0</v>
      </c>
      <c r="Q12" s="32">
        <f t="shared" si="9"/>
        <v>0</v>
      </c>
      <c r="R12" s="66">
        <f>D12+K12</f>
        <v>467609</v>
      </c>
      <c r="S12" s="14">
        <f t="shared" si="6"/>
        <v>202240</v>
      </c>
      <c r="T12" s="14">
        <f t="shared" si="6"/>
        <v>202240.86</v>
      </c>
      <c r="U12" s="14">
        <f t="shared" ref="U12:U14" si="16">T12-S12</f>
        <v>0.85999999998603016</v>
      </c>
      <c r="V12" s="15">
        <f t="shared" si="4"/>
        <v>1.0000042523734176</v>
      </c>
      <c r="W12" s="11">
        <f t="shared" si="10"/>
        <v>6.739898472504057E-3</v>
      </c>
      <c r="X12" s="32">
        <f t="shared" si="11"/>
        <v>6.8480701748456132E-3</v>
      </c>
    </row>
    <row r="13" spans="2:30" s="16" customFormat="1" ht="113.25" customHeight="1" x14ac:dyDescent="0.3">
      <c r="B13" s="31">
        <v>14030000</v>
      </c>
      <c r="C13" s="57" t="s">
        <v>12</v>
      </c>
      <c r="D13" s="72">
        <v>1626491</v>
      </c>
      <c r="E13" s="14">
        <v>698789</v>
      </c>
      <c r="F13" s="14">
        <v>698789</v>
      </c>
      <c r="G13" s="14">
        <f t="shared" si="14"/>
        <v>0</v>
      </c>
      <c r="H13" s="15">
        <f t="shared" si="2"/>
        <v>1</v>
      </c>
      <c r="I13" s="15">
        <f t="shared" si="7"/>
        <v>2.3763539594498412E-2</v>
      </c>
      <c r="J13" s="73">
        <f t="shared" si="5"/>
        <v>2.4118701909483391E-2</v>
      </c>
      <c r="K13" s="72"/>
      <c r="L13" s="14"/>
      <c r="M13" s="14"/>
      <c r="N13" s="14">
        <f t="shared" si="15"/>
        <v>0</v>
      </c>
      <c r="O13" s="15" t="str">
        <f t="shared" si="3"/>
        <v>-</v>
      </c>
      <c r="P13" s="11">
        <f t="shared" si="8"/>
        <v>0</v>
      </c>
      <c r="Q13" s="32">
        <f t="shared" si="9"/>
        <v>0</v>
      </c>
      <c r="R13" s="66">
        <f t="shared" ref="R13:R14" si="17">D13+K13</f>
        <v>1626491</v>
      </c>
      <c r="S13" s="14">
        <f t="shared" si="6"/>
        <v>698789</v>
      </c>
      <c r="T13" s="14">
        <f t="shared" si="6"/>
        <v>698789</v>
      </c>
      <c r="U13" s="14">
        <f t="shared" si="16"/>
        <v>0</v>
      </c>
      <c r="V13" s="15">
        <f t="shared" si="4"/>
        <v>1</v>
      </c>
      <c r="W13" s="11">
        <f t="shared" si="10"/>
        <v>2.34434842067659E-2</v>
      </c>
      <c r="X13" s="32">
        <f t="shared" si="11"/>
        <v>2.3661668118945853E-2</v>
      </c>
    </row>
    <row r="14" spans="2:30" s="16" customFormat="1" ht="129" customHeight="1" x14ac:dyDescent="0.3">
      <c r="B14" s="31">
        <v>14040000</v>
      </c>
      <c r="C14" s="57" t="s">
        <v>13</v>
      </c>
      <c r="D14" s="72">
        <v>98557</v>
      </c>
      <c r="E14" s="14">
        <v>41152</v>
      </c>
      <c r="F14" s="14">
        <v>41152.32</v>
      </c>
      <c r="G14" s="14">
        <f t="shared" si="14"/>
        <v>0.31999999999970896</v>
      </c>
      <c r="H14" s="15">
        <f t="shared" si="2"/>
        <v>1.0000077760497668</v>
      </c>
      <c r="I14" s="15">
        <f t="shared" si="7"/>
        <v>1.4399484361210606E-3</v>
      </c>
      <c r="J14" s="73">
        <f t="shared" si="5"/>
        <v>1.4203722997409396E-3</v>
      </c>
      <c r="K14" s="72"/>
      <c r="L14" s="14"/>
      <c r="M14" s="14"/>
      <c r="N14" s="14">
        <f t="shared" si="15"/>
        <v>0</v>
      </c>
      <c r="O14" s="15" t="str">
        <f t="shared" si="3"/>
        <v>-</v>
      </c>
      <c r="P14" s="11">
        <f t="shared" si="8"/>
        <v>0</v>
      </c>
      <c r="Q14" s="32">
        <f t="shared" si="9"/>
        <v>0</v>
      </c>
      <c r="R14" s="66">
        <f t="shared" si="17"/>
        <v>98557</v>
      </c>
      <c r="S14" s="14">
        <f t="shared" si="6"/>
        <v>41152</v>
      </c>
      <c r="T14" s="14">
        <f t="shared" si="6"/>
        <v>41152.32</v>
      </c>
      <c r="U14" s="14">
        <f t="shared" si="16"/>
        <v>0.31999999999970896</v>
      </c>
      <c r="V14" s="15">
        <f t="shared" si="4"/>
        <v>1.0000077760497668</v>
      </c>
      <c r="W14" s="11">
        <f t="shared" si="10"/>
        <v>1.4205547236143495E-3</v>
      </c>
      <c r="X14" s="32">
        <f t="shared" si="11"/>
        <v>1.3934571639860642E-3</v>
      </c>
    </row>
    <row r="15" spans="2:30" s="13" customFormat="1" ht="52.5" customHeight="1" x14ac:dyDescent="0.4">
      <c r="B15" s="31">
        <v>18000000</v>
      </c>
      <c r="C15" s="56" t="s">
        <v>14</v>
      </c>
      <c r="D15" s="71">
        <f>SUM(D16:D18)</f>
        <v>15102002</v>
      </c>
      <c r="E15" s="6">
        <f>SUM(E16:E18)</f>
        <v>5957339</v>
      </c>
      <c r="F15" s="6">
        <f>SUM(F16:F18)</f>
        <v>5957344.6899999995</v>
      </c>
      <c r="G15" s="6">
        <f>SUM(G16:G18)</f>
        <v>5.6899999999732245</v>
      </c>
      <c r="H15" s="11">
        <f t="shared" si="2"/>
        <v>1.0000009551244271</v>
      </c>
      <c r="I15" s="11">
        <f t="shared" si="7"/>
        <v>0.22064494822485597</v>
      </c>
      <c r="J15" s="32">
        <f t="shared" si="5"/>
        <v>0.20561774834771829</v>
      </c>
      <c r="K15" s="71">
        <f>SUM(K16:K18)</f>
        <v>0</v>
      </c>
      <c r="L15" s="6">
        <f>SUM(L16:L18)</f>
        <v>0</v>
      </c>
      <c r="M15" s="6">
        <f>SUM(M16:M18)</f>
        <v>0</v>
      </c>
      <c r="N15" s="6">
        <f>SUM(N16:N18)</f>
        <v>0</v>
      </c>
      <c r="O15" s="11" t="str">
        <f t="shared" si="3"/>
        <v>-</v>
      </c>
      <c r="P15" s="11">
        <f t="shared" si="8"/>
        <v>0</v>
      </c>
      <c r="Q15" s="32">
        <f t="shared" si="9"/>
        <v>0</v>
      </c>
      <c r="R15" s="65">
        <f>D15+K15</f>
        <v>15102002</v>
      </c>
      <c r="S15" s="6">
        <f t="shared" si="6"/>
        <v>5957339</v>
      </c>
      <c r="T15" s="6">
        <f t="shared" si="6"/>
        <v>5957344.6899999995</v>
      </c>
      <c r="U15" s="6">
        <f>SUM(U16:U18)</f>
        <v>5.6899999999732245</v>
      </c>
      <c r="V15" s="11">
        <f t="shared" si="4"/>
        <v>1.0000009551244271</v>
      </c>
      <c r="W15" s="11">
        <f t="shared" si="10"/>
        <v>0.21767322744334094</v>
      </c>
      <c r="X15" s="32">
        <f t="shared" si="11"/>
        <v>0.20172142510105961</v>
      </c>
    </row>
    <row r="16" spans="2:30" s="16" customFormat="1" ht="117" customHeight="1" x14ac:dyDescent="0.3">
      <c r="B16" s="31" t="s">
        <v>32</v>
      </c>
      <c r="C16" s="57" t="s">
        <v>15</v>
      </c>
      <c r="D16" s="72">
        <v>783401</v>
      </c>
      <c r="E16" s="14">
        <v>244519</v>
      </c>
      <c r="F16" s="14">
        <v>244521.46</v>
      </c>
      <c r="G16" s="14">
        <f t="shared" ref="G16:G27" si="18">F16-E16</f>
        <v>2.4599999999918509</v>
      </c>
      <c r="H16" s="15">
        <f t="shared" si="2"/>
        <v>1.0000100605678903</v>
      </c>
      <c r="I16" s="15">
        <f t="shared" si="7"/>
        <v>1.1445732366099566E-2</v>
      </c>
      <c r="J16" s="73">
        <f t="shared" si="5"/>
        <v>8.4396580430024879E-3</v>
      </c>
      <c r="K16" s="72"/>
      <c r="L16" s="14"/>
      <c r="M16" s="14"/>
      <c r="N16" s="14">
        <f t="shared" ref="N16:N19" si="19">M16-L16</f>
        <v>0</v>
      </c>
      <c r="O16" s="15" t="str">
        <f t="shared" si="3"/>
        <v>-</v>
      </c>
      <c r="P16" s="11">
        <f t="shared" si="8"/>
        <v>0</v>
      </c>
      <c r="Q16" s="32">
        <f t="shared" si="9"/>
        <v>0</v>
      </c>
      <c r="R16" s="66">
        <f t="shared" ref="R16:R18" si="20">D16+K16</f>
        <v>783401</v>
      </c>
      <c r="S16" s="14">
        <f t="shared" si="6"/>
        <v>244519</v>
      </c>
      <c r="T16" s="14">
        <f t="shared" si="6"/>
        <v>244521.46</v>
      </c>
      <c r="U16" s="14">
        <f t="shared" ref="U16:U19" si="21">T16-S16</f>
        <v>2.4599999999918509</v>
      </c>
      <c r="V16" s="15">
        <f t="shared" si="4"/>
        <v>1.0000100605678903</v>
      </c>
      <c r="W16" s="11">
        <f t="shared" si="10"/>
        <v>1.1291577371817374E-2</v>
      </c>
      <c r="X16" s="32">
        <f t="shared" si="11"/>
        <v>8.279731985592351E-3</v>
      </c>
    </row>
    <row r="17" spans="1:24" s="16" customFormat="1" ht="120.75" customHeight="1" x14ac:dyDescent="0.3">
      <c r="B17" s="31" t="s">
        <v>33</v>
      </c>
      <c r="C17" s="57" t="s">
        <v>16</v>
      </c>
      <c r="D17" s="72">
        <v>9777286</v>
      </c>
      <c r="E17" s="14">
        <v>3788175</v>
      </c>
      <c r="F17" s="14">
        <v>3788176.69</v>
      </c>
      <c r="G17" s="14">
        <f t="shared" si="18"/>
        <v>1.6899999999441206</v>
      </c>
      <c r="H17" s="15">
        <f t="shared" si="2"/>
        <v>1.0000004461251131</v>
      </c>
      <c r="I17" s="15">
        <f t="shared" si="7"/>
        <v>0.14284919067350202</v>
      </c>
      <c r="J17" s="73">
        <f t="shared" si="5"/>
        <v>0.13074891614859918</v>
      </c>
      <c r="K17" s="72"/>
      <c r="L17" s="14"/>
      <c r="M17" s="14"/>
      <c r="N17" s="14">
        <f t="shared" si="19"/>
        <v>0</v>
      </c>
      <c r="O17" s="15" t="str">
        <f t="shared" si="3"/>
        <v>-</v>
      </c>
      <c r="P17" s="11">
        <f t="shared" si="8"/>
        <v>0</v>
      </c>
      <c r="Q17" s="32">
        <f t="shared" si="9"/>
        <v>0</v>
      </c>
      <c r="R17" s="66">
        <f t="shared" si="20"/>
        <v>9777286</v>
      </c>
      <c r="S17" s="14">
        <f t="shared" si="6"/>
        <v>3788175</v>
      </c>
      <c r="T17" s="14">
        <f t="shared" si="6"/>
        <v>3788176.69</v>
      </c>
      <c r="U17" s="14">
        <f t="shared" si="21"/>
        <v>1.6899999999441206</v>
      </c>
      <c r="V17" s="15">
        <f t="shared" si="4"/>
        <v>1.0000004461251131</v>
      </c>
      <c r="W17" s="11">
        <f t="shared" si="10"/>
        <v>0.14092524946405074</v>
      </c>
      <c r="X17" s="32">
        <f t="shared" si="11"/>
        <v>0.12827130881382912</v>
      </c>
    </row>
    <row r="18" spans="1:24" s="16" customFormat="1" ht="105.75" customHeight="1" x14ac:dyDescent="0.3">
      <c r="B18" s="31" t="s">
        <v>34</v>
      </c>
      <c r="C18" s="57" t="s">
        <v>17</v>
      </c>
      <c r="D18" s="72">
        <v>4541315</v>
      </c>
      <c r="E18" s="14">
        <v>1924645</v>
      </c>
      <c r="F18" s="14">
        <v>1924646.54</v>
      </c>
      <c r="G18" s="14">
        <f t="shared" si="18"/>
        <v>1.5400000000372529</v>
      </c>
      <c r="H18" s="15">
        <f t="shared" si="2"/>
        <v>1.0000008001475598</v>
      </c>
      <c r="I18" s="15">
        <f t="shared" si="7"/>
        <v>6.635002518525436E-2</v>
      </c>
      <c r="J18" s="73">
        <f t="shared" si="5"/>
        <v>6.6429174156116655E-2</v>
      </c>
      <c r="K18" s="72"/>
      <c r="L18" s="14"/>
      <c r="M18" s="14"/>
      <c r="N18" s="14">
        <f t="shared" si="19"/>
        <v>0</v>
      </c>
      <c r="O18" s="15" t="str">
        <f t="shared" si="3"/>
        <v>-</v>
      </c>
      <c r="P18" s="11">
        <f t="shared" si="8"/>
        <v>0</v>
      </c>
      <c r="Q18" s="32">
        <f t="shared" si="9"/>
        <v>0</v>
      </c>
      <c r="R18" s="66">
        <f t="shared" si="20"/>
        <v>4541315</v>
      </c>
      <c r="S18" s="14">
        <f t="shared" si="6"/>
        <v>1924645</v>
      </c>
      <c r="T18" s="14">
        <f t="shared" si="6"/>
        <v>1924646.54</v>
      </c>
      <c r="U18" s="14">
        <f t="shared" si="21"/>
        <v>1.5400000000372529</v>
      </c>
      <c r="V18" s="15">
        <f t="shared" si="4"/>
        <v>1.0000008001475598</v>
      </c>
      <c r="W18" s="11">
        <f t="shared" si="10"/>
        <v>6.545640060747282E-2</v>
      </c>
      <c r="X18" s="32">
        <f t="shared" si="11"/>
        <v>6.5170384301638185E-2</v>
      </c>
    </row>
    <row r="19" spans="1:24" s="13" customFormat="1" ht="46.5" customHeight="1" x14ac:dyDescent="0.4">
      <c r="B19" s="31">
        <v>19010000</v>
      </c>
      <c r="C19" s="56" t="s">
        <v>20</v>
      </c>
      <c r="D19" s="71"/>
      <c r="E19" s="6"/>
      <c r="F19" s="6"/>
      <c r="G19" s="6">
        <f t="shared" si="18"/>
        <v>0</v>
      </c>
      <c r="H19" s="11" t="str">
        <f t="shared" si="2"/>
        <v>-</v>
      </c>
      <c r="I19" s="11">
        <f t="shared" si="7"/>
        <v>0</v>
      </c>
      <c r="J19" s="32">
        <f t="shared" si="5"/>
        <v>0</v>
      </c>
      <c r="K19" s="71">
        <v>20302</v>
      </c>
      <c r="L19" s="6">
        <v>12938</v>
      </c>
      <c r="M19" s="6">
        <v>27807.08</v>
      </c>
      <c r="N19" s="6">
        <f t="shared" si="19"/>
        <v>14869.080000000002</v>
      </c>
      <c r="O19" s="11">
        <f t="shared" si="3"/>
        <v>2.1492564538568559</v>
      </c>
      <c r="P19" s="11">
        <f t="shared" si="8"/>
        <v>2.1726776845176113E-2</v>
      </c>
      <c r="Q19" s="32">
        <f t="shared" si="9"/>
        <v>4.9689005473851751E-2</v>
      </c>
      <c r="R19" s="65">
        <f>D19+K19</f>
        <v>20302</v>
      </c>
      <c r="S19" s="6">
        <f t="shared" si="6"/>
        <v>12938</v>
      </c>
      <c r="T19" s="6">
        <f t="shared" si="6"/>
        <v>27807.08</v>
      </c>
      <c r="U19" s="6">
        <f t="shared" si="21"/>
        <v>14869.080000000002</v>
      </c>
      <c r="V19" s="11">
        <f t="shared" si="4"/>
        <v>2.1492564538568559</v>
      </c>
      <c r="W19" s="11">
        <f t="shared" si="10"/>
        <v>2.9262357822192763E-4</v>
      </c>
      <c r="X19" s="32">
        <f t="shared" si="11"/>
        <v>9.4157449289696449E-4</v>
      </c>
    </row>
    <row r="20" spans="1:24" s="21" customFormat="1" ht="65.25" customHeight="1" x14ac:dyDescent="0.4">
      <c r="B20" s="29">
        <v>20000000</v>
      </c>
      <c r="C20" s="58" t="s">
        <v>18</v>
      </c>
      <c r="D20" s="70">
        <f>SUM(D21:D22)</f>
        <v>628908</v>
      </c>
      <c r="E20" s="19">
        <f>SUM(E21:E22)</f>
        <v>289934</v>
      </c>
      <c r="F20" s="19">
        <f>SUM(F21:F22)</f>
        <v>357454.02</v>
      </c>
      <c r="G20" s="19">
        <f>SUM(G21:G22)</f>
        <v>67520.020000000019</v>
      </c>
      <c r="H20" s="20">
        <f t="shared" si="2"/>
        <v>1.2328806555974809</v>
      </c>
      <c r="I20" s="20">
        <f t="shared" si="7"/>
        <v>9.1885415654293853E-3</v>
      </c>
      <c r="J20" s="30">
        <f t="shared" si="5"/>
        <v>1.2337525282633977E-2</v>
      </c>
      <c r="K20" s="70">
        <f>SUM(K21:K22)</f>
        <v>816243</v>
      </c>
      <c r="L20" s="19">
        <f>SUM(L21:L22)</f>
        <v>340101.25</v>
      </c>
      <c r="M20" s="19">
        <f>SUM(M21:M22)</f>
        <v>431815.31</v>
      </c>
      <c r="N20" s="19">
        <f>SUM(N21:N22)</f>
        <v>91714.059999999983</v>
      </c>
      <c r="O20" s="20">
        <f t="shared" si="3"/>
        <v>1.2696669300686192</v>
      </c>
      <c r="P20" s="20">
        <f>K20/$K$6</f>
        <v>0.87352622955556536</v>
      </c>
      <c r="Q20" s="30">
        <f>M20/$M$6</f>
        <v>0.77161907335408786</v>
      </c>
      <c r="R20" s="64">
        <f>SUM(R21:R22)</f>
        <v>1445151</v>
      </c>
      <c r="S20" s="19">
        <f>SUM(S21:S22)</f>
        <v>630035.25</v>
      </c>
      <c r="T20" s="19">
        <f>SUM(T21:T22)</f>
        <v>789269.33000000007</v>
      </c>
      <c r="U20" s="19">
        <f>SUM(U21:U22)</f>
        <v>159234.08000000002</v>
      </c>
      <c r="V20" s="20">
        <f t="shared" si="4"/>
        <v>1.2527383666231375</v>
      </c>
      <c r="W20" s="20">
        <f>R20/$R$6</f>
        <v>2.0829733853364049E-2</v>
      </c>
      <c r="X20" s="30">
        <f>T20/$T$6</f>
        <v>2.6725419179355649E-2</v>
      </c>
    </row>
    <row r="21" spans="1:24" s="13" customFormat="1" ht="85.5" customHeight="1" x14ac:dyDescent="0.4">
      <c r="B21" s="31" t="s">
        <v>36</v>
      </c>
      <c r="C21" s="56" t="s">
        <v>21</v>
      </c>
      <c r="D21" s="71">
        <v>628908</v>
      </c>
      <c r="E21" s="6">
        <v>289934</v>
      </c>
      <c r="F21" s="6">
        <v>357454.02</v>
      </c>
      <c r="G21" s="6">
        <f t="shared" si="18"/>
        <v>67520.020000000019</v>
      </c>
      <c r="H21" s="11">
        <f t="shared" si="2"/>
        <v>1.2328806555974809</v>
      </c>
      <c r="I21" s="11">
        <f t="shared" si="7"/>
        <v>9.1885415654293853E-3</v>
      </c>
      <c r="J21" s="32">
        <f t="shared" si="5"/>
        <v>1.2337525282633977E-2</v>
      </c>
      <c r="K21" s="71">
        <v>0</v>
      </c>
      <c r="L21" s="6">
        <v>0</v>
      </c>
      <c r="M21" s="6">
        <v>23271.01</v>
      </c>
      <c r="N21" s="6">
        <f t="shared" ref="N21:N23" si="22">M21-L21</f>
        <v>23271.01</v>
      </c>
      <c r="O21" s="11" t="str">
        <f t="shared" si="3"/>
        <v>-</v>
      </c>
      <c r="P21" s="11">
        <f t="shared" ref="P21:P22" si="23">K21/$K$6</f>
        <v>0</v>
      </c>
      <c r="Q21" s="32">
        <f t="shared" ref="Q21:Q22" si="24">M21/$M$6</f>
        <v>4.1583414845142275E-2</v>
      </c>
      <c r="R21" s="65">
        <f>D21+K21</f>
        <v>628908</v>
      </c>
      <c r="S21" s="6">
        <f t="shared" ref="S21:T23" si="25">E21+L21</f>
        <v>289934</v>
      </c>
      <c r="T21" s="6">
        <f t="shared" si="25"/>
        <v>380725.03</v>
      </c>
      <c r="U21" s="6">
        <f t="shared" ref="U21:U23" si="26">T21-S21</f>
        <v>90791.030000000028</v>
      </c>
      <c r="V21" s="11">
        <f t="shared" si="4"/>
        <v>1.3131437844474951</v>
      </c>
      <c r="W21" s="11">
        <f t="shared" ref="W21:W22" si="27">R21/$R$6</f>
        <v>9.0647871801988016E-3</v>
      </c>
      <c r="X21" s="32">
        <f t="shared" ref="X21:X22" si="28">T21/$T$6</f>
        <v>1.2891715960662953E-2</v>
      </c>
    </row>
    <row r="22" spans="1:24" s="13" customFormat="1" ht="72.75" customHeight="1" x14ac:dyDescent="0.4">
      <c r="B22" s="31">
        <v>25000000</v>
      </c>
      <c r="C22" s="56" t="s">
        <v>22</v>
      </c>
      <c r="D22" s="71"/>
      <c r="E22" s="6"/>
      <c r="F22" s="6"/>
      <c r="G22" s="6">
        <f t="shared" si="18"/>
        <v>0</v>
      </c>
      <c r="H22" s="11" t="str">
        <f t="shared" si="2"/>
        <v>-</v>
      </c>
      <c r="I22" s="11">
        <f t="shared" si="7"/>
        <v>0</v>
      </c>
      <c r="J22" s="32">
        <f t="shared" si="5"/>
        <v>0</v>
      </c>
      <c r="K22" s="71">
        <v>816243</v>
      </c>
      <c r="L22" s="6">
        <v>340101.25</v>
      </c>
      <c r="M22" s="6">
        <v>408544.3</v>
      </c>
      <c r="N22" s="6">
        <f t="shared" si="22"/>
        <v>68443.049999999988</v>
      </c>
      <c r="O22" s="11">
        <f t="shared" si="3"/>
        <v>1.2012431592062658</v>
      </c>
      <c r="P22" s="11">
        <f t="shared" si="23"/>
        <v>0.87352622955556536</v>
      </c>
      <c r="Q22" s="32">
        <f t="shared" si="24"/>
        <v>0.73003565850894558</v>
      </c>
      <c r="R22" s="65">
        <f>D22+K22</f>
        <v>816243</v>
      </c>
      <c r="S22" s="6">
        <f t="shared" si="25"/>
        <v>340101.25</v>
      </c>
      <c r="T22" s="6">
        <f t="shared" si="25"/>
        <v>408544.3</v>
      </c>
      <c r="U22" s="6">
        <f t="shared" si="26"/>
        <v>68443.049999999988</v>
      </c>
      <c r="V22" s="11">
        <f t="shared" si="4"/>
        <v>1.2012431592062658</v>
      </c>
      <c r="W22" s="11">
        <f t="shared" si="27"/>
        <v>1.1764946673165249E-2</v>
      </c>
      <c r="X22" s="32">
        <f t="shared" si="28"/>
        <v>1.3833703218692695E-2</v>
      </c>
    </row>
    <row r="23" spans="1:24" s="21" customFormat="1" ht="39" customHeight="1" x14ac:dyDescent="0.4">
      <c r="B23" s="29">
        <v>50000000</v>
      </c>
      <c r="C23" s="58" t="s">
        <v>27</v>
      </c>
      <c r="D23" s="70"/>
      <c r="E23" s="19"/>
      <c r="F23" s="19"/>
      <c r="G23" s="19">
        <f t="shared" si="18"/>
        <v>0</v>
      </c>
      <c r="H23" s="20" t="str">
        <f t="shared" si="2"/>
        <v>-</v>
      </c>
      <c r="I23" s="20">
        <f t="shared" si="7"/>
        <v>0</v>
      </c>
      <c r="J23" s="30">
        <f t="shared" si="5"/>
        <v>0</v>
      </c>
      <c r="K23" s="70">
        <v>97878</v>
      </c>
      <c r="L23" s="19">
        <v>97878</v>
      </c>
      <c r="M23" s="19">
        <v>100000</v>
      </c>
      <c r="N23" s="19">
        <f t="shared" si="22"/>
        <v>2122</v>
      </c>
      <c r="O23" s="20">
        <f t="shared" si="3"/>
        <v>1.0216800506753305</v>
      </c>
      <c r="P23" s="20">
        <f>K23/$K$6</f>
        <v>0.10474699359925858</v>
      </c>
      <c r="Q23" s="30">
        <f>M23/$M$6</f>
        <v>0.17869192117206031</v>
      </c>
      <c r="R23" s="64">
        <f>D23+K23</f>
        <v>97878</v>
      </c>
      <c r="S23" s="19">
        <f t="shared" si="25"/>
        <v>97878</v>
      </c>
      <c r="T23" s="19">
        <f t="shared" si="25"/>
        <v>100000</v>
      </c>
      <c r="U23" s="19">
        <f t="shared" si="26"/>
        <v>2122</v>
      </c>
      <c r="V23" s="20">
        <f t="shared" si="4"/>
        <v>1.0216800506753305</v>
      </c>
      <c r="W23" s="20">
        <f>R23/$R$6</f>
        <v>1.4107679336619956E-3</v>
      </c>
      <c r="X23" s="30">
        <f>T23/$T$6</f>
        <v>3.3860962492176972E-3</v>
      </c>
    </row>
    <row r="24" spans="1:24" s="12" customFormat="1" ht="57" customHeight="1" x14ac:dyDescent="0.4">
      <c r="B24" s="33">
        <v>40000000</v>
      </c>
      <c r="C24" s="59" t="s">
        <v>23</v>
      </c>
      <c r="D24" s="74">
        <f>SUM(D25:D27)</f>
        <v>27688946</v>
      </c>
      <c r="E24" s="18">
        <f>SUM(E25:E27)</f>
        <v>11958409</v>
      </c>
      <c r="F24" s="18">
        <f>SUM(F25:F27)</f>
        <v>11894125.34</v>
      </c>
      <c r="G24" s="18">
        <f>SUM(G25:G27)</f>
        <v>-64283.660000000149</v>
      </c>
      <c r="H24" s="17">
        <f t="shared" si="2"/>
        <v>0.99462439694109805</v>
      </c>
      <c r="I24" s="17">
        <f t="shared" si="7"/>
        <v>0.40454411650659511</v>
      </c>
      <c r="J24" s="28">
        <f t="shared" si="5"/>
        <v>0.41052572886735877</v>
      </c>
      <c r="K24" s="74">
        <f>SUM(K25:K27)</f>
        <v>0</v>
      </c>
      <c r="L24" s="18">
        <f>SUM(L25:L27)</f>
        <v>0</v>
      </c>
      <c r="M24" s="18">
        <f>SUM(M25:M27)</f>
        <v>0</v>
      </c>
      <c r="N24" s="18">
        <f>SUM(N25:N27)</f>
        <v>0</v>
      </c>
      <c r="O24" s="17" t="str">
        <f t="shared" si="3"/>
        <v>-</v>
      </c>
      <c r="P24" s="17">
        <f>K24/$K$6</f>
        <v>0</v>
      </c>
      <c r="Q24" s="28">
        <f>M24/$M$6</f>
        <v>0</v>
      </c>
      <c r="R24" s="67">
        <f>SUM(R25:R27)</f>
        <v>27688946</v>
      </c>
      <c r="S24" s="18">
        <f>SUM(S25:S27)</f>
        <v>11958409</v>
      </c>
      <c r="T24" s="18">
        <f>SUM(T25:T27)</f>
        <v>11894125.34</v>
      </c>
      <c r="U24" s="18">
        <f>SUM(U25:U27)</f>
        <v>-64283.660000000149</v>
      </c>
      <c r="V24" s="17">
        <f t="shared" si="4"/>
        <v>0.99462439694109805</v>
      </c>
      <c r="W24" s="17">
        <f>R24/$R$6</f>
        <v>0.39909557953471236</v>
      </c>
      <c r="X24" s="28">
        <f>T24/$T$6</f>
        <v>0.40274653201499166</v>
      </c>
    </row>
    <row r="25" spans="1:24" ht="63.75" customHeight="1" x14ac:dyDescent="0.25">
      <c r="B25" s="31">
        <v>41020100</v>
      </c>
      <c r="C25" s="56" t="s">
        <v>24</v>
      </c>
      <c r="D25" s="71">
        <v>4290200</v>
      </c>
      <c r="E25" s="6">
        <v>1787500</v>
      </c>
      <c r="F25" s="6">
        <v>1787500</v>
      </c>
      <c r="G25" s="6">
        <f t="shared" si="18"/>
        <v>0</v>
      </c>
      <c r="H25" s="11">
        <f t="shared" si="2"/>
        <v>1</v>
      </c>
      <c r="I25" s="4">
        <f t="shared" si="7"/>
        <v>6.2681156900540547E-2</v>
      </c>
      <c r="J25" s="35">
        <f t="shared" si="5"/>
        <v>6.1695561411529889E-2</v>
      </c>
      <c r="K25" s="71"/>
      <c r="L25" s="6"/>
      <c r="M25" s="6"/>
      <c r="N25" s="6">
        <f t="shared" ref="N25:N27" si="29">M25-L25</f>
        <v>0</v>
      </c>
      <c r="O25" s="11" t="str">
        <f t="shared" si="3"/>
        <v>-</v>
      </c>
      <c r="P25" s="11">
        <f t="shared" ref="P25:P27" si="30">K25/$K$6</f>
        <v>0</v>
      </c>
      <c r="Q25" s="32">
        <f t="shared" ref="Q25:Q27" si="31">M25/$M$6</f>
        <v>0</v>
      </c>
      <c r="R25" s="65">
        <f t="shared" ref="R25:T27" si="32">D25+K25</f>
        <v>4290200</v>
      </c>
      <c r="S25" s="6">
        <f t="shared" si="32"/>
        <v>1787500</v>
      </c>
      <c r="T25" s="6">
        <f t="shared" si="32"/>
        <v>1787500</v>
      </c>
      <c r="U25" s="6">
        <f t="shared" ref="U25:U27" si="33">T25-S25</f>
        <v>0</v>
      </c>
      <c r="V25" s="11">
        <f t="shared" si="4"/>
        <v>1</v>
      </c>
      <c r="W25" s="11">
        <f t="shared" ref="W25:W27" si="34">R25/$R$6</f>
        <v>6.1836945881573929E-2</v>
      </c>
      <c r="X25" s="32">
        <f t="shared" ref="X25:X27" si="35">T25/$T$6</f>
        <v>6.0526470454766335E-2</v>
      </c>
    </row>
    <row r="26" spans="1:24" ht="63.75" customHeight="1" x14ac:dyDescent="0.25">
      <c r="B26" s="31">
        <v>41033900</v>
      </c>
      <c r="C26" s="56" t="s">
        <v>25</v>
      </c>
      <c r="D26" s="71">
        <v>18240000</v>
      </c>
      <c r="E26" s="6">
        <v>7061800</v>
      </c>
      <c r="F26" s="6">
        <v>7061800</v>
      </c>
      <c r="G26" s="6">
        <f t="shared" si="18"/>
        <v>0</v>
      </c>
      <c r="H26" s="11">
        <f t="shared" si="2"/>
        <v>1</v>
      </c>
      <c r="I26" s="4">
        <f t="shared" si="7"/>
        <v>0.26649207539645225</v>
      </c>
      <c r="J26" s="35">
        <f t="shared" si="5"/>
        <v>0.24373802269982756</v>
      </c>
      <c r="K26" s="71"/>
      <c r="L26" s="6"/>
      <c r="M26" s="6"/>
      <c r="N26" s="6">
        <f t="shared" si="29"/>
        <v>0</v>
      </c>
      <c r="O26" s="11" t="str">
        <f t="shared" si="3"/>
        <v>-</v>
      </c>
      <c r="P26" s="11">
        <f>K26/$K$6</f>
        <v>0</v>
      </c>
      <c r="Q26" s="32">
        <f t="shared" si="31"/>
        <v>0</v>
      </c>
      <c r="R26" s="65">
        <f t="shared" si="32"/>
        <v>18240000</v>
      </c>
      <c r="S26" s="6">
        <f t="shared" si="32"/>
        <v>7061800</v>
      </c>
      <c r="T26" s="6">
        <f t="shared" si="32"/>
        <v>7061800</v>
      </c>
      <c r="U26" s="6">
        <f t="shared" si="33"/>
        <v>0</v>
      </c>
      <c r="V26" s="11">
        <f t="shared" si="4"/>
        <v>1</v>
      </c>
      <c r="W26" s="11">
        <f t="shared" si="34"/>
        <v>0.26290287000137719</v>
      </c>
      <c r="X26" s="32">
        <f t="shared" si="35"/>
        <v>0.23911934492725534</v>
      </c>
    </row>
    <row r="27" spans="1:24" ht="88.5" customHeight="1" thickBot="1" x14ac:dyDescent="0.3">
      <c r="B27" s="36">
        <v>41050000</v>
      </c>
      <c r="C27" s="60" t="s">
        <v>26</v>
      </c>
      <c r="D27" s="75">
        <v>5158746</v>
      </c>
      <c r="E27" s="37">
        <v>3109109</v>
      </c>
      <c r="F27" s="37">
        <v>3044825.34</v>
      </c>
      <c r="G27" s="37">
        <f t="shared" si="18"/>
        <v>-64283.660000000149</v>
      </c>
      <c r="H27" s="38">
        <f t="shared" si="2"/>
        <v>0.97932408931304749</v>
      </c>
      <c r="I27" s="39">
        <f t="shared" si="7"/>
        <v>7.5370884209602335E-2</v>
      </c>
      <c r="J27" s="40">
        <f t="shared" si="5"/>
        <v>0.10509214475600132</v>
      </c>
      <c r="K27" s="75"/>
      <c r="L27" s="37"/>
      <c r="M27" s="37"/>
      <c r="N27" s="37">
        <f t="shared" si="29"/>
        <v>0</v>
      </c>
      <c r="O27" s="38" t="str">
        <f t="shared" si="3"/>
        <v>-</v>
      </c>
      <c r="P27" s="38">
        <f t="shared" si="30"/>
        <v>0</v>
      </c>
      <c r="Q27" s="54">
        <f t="shared" si="31"/>
        <v>0</v>
      </c>
      <c r="R27" s="68">
        <f t="shared" si="32"/>
        <v>5158746</v>
      </c>
      <c r="S27" s="37">
        <f t="shared" si="32"/>
        <v>3109109</v>
      </c>
      <c r="T27" s="37">
        <f t="shared" si="32"/>
        <v>3044825.34</v>
      </c>
      <c r="U27" s="37">
        <f t="shared" si="33"/>
        <v>-64283.660000000149</v>
      </c>
      <c r="V27" s="38">
        <f t="shared" si="4"/>
        <v>0.97932408931304749</v>
      </c>
      <c r="W27" s="38">
        <f t="shared" si="34"/>
        <v>7.435576365176122E-2</v>
      </c>
      <c r="X27" s="54">
        <f t="shared" si="35"/>
        <v>0.10310071663296999</v>
      </c>
    </row>
    <row r="28" spans="1:24" s="3" customFormat="1" ht="42" customHeight="1" thickBot="1" x14ac:dyDescent="0.3">
      <c r="B28" s="89" t="s">
        <v>35</v>
      </c>
      <c r="C28" s="90" t="s">
        <v>123</v>
      </c>
      <c r="D28" s="82">
        <f>SUM(D29:D58)</f>
        <v>70148724.689999998</v>
      </c>
      <c r="E28" s="83">
        <f t="shared" ref="E28:F28" si="36">SUM(E29:E58)</f>
        <v>32771573.689999998</v>
      </c>
      <c r="F28" s="83">
        <f t="shared" si="36"/>
        <v>27149447.200000003</v>
      </c>
      <c r="G28" s="83">
        <f>SUM(G29:G58)</f>
        <v>-5622126.4899999984</v>
      </c>
      <c r="H28" s="84">
        <f>IF(E28=0,"-",F28/E28)</f>
        <v>0.82844502546072285</v>
      </c>
      <c r="I28" s="84">
        <f>SUM(I29:I58)</f>
        <v>1</v>
      </c>
      <c r="J28" s="85">
        <f>SUM(J29:J58)</f>
        <v>1</v>
      </c>
      <c r="K28" s="82">
        <f>SUM(K29:K58)</f>
        <v>2041687</v>
      </c>
      <c r="L28" s="83">
        <f t="shared" ref="L28:M28" si="37">SUM(L29:L58)</f>
        <v>1536005.25</v>
      </c>
      <c r="M28" s="83">
        <f t="shared" si="37"/>
        <v>697111.62999999989</v>
      </c>
      <c r="N28" s="83">
        <f>SUM(N29:N58)</f>
        <v>-838893.62</v>
      </c>
      <c r="O28" s="84">
        <f>IF(L28=0,"-",M28/L28)</f>
        <v>0.45384716621248522</v>
      </c>
      <c r="P28" s="84">
        <f>SUM(P29:P58)</f>
        <v>1</v>
      </c>
      <c r="Q28" s="85">
        <f>SUM(Q29:Q58)</f>
        <v>1.0000000000000002</v>
      </c>
      <c r="R28" s="86">
        <f>SUM(R29:R58)</f>
        <v>72190411.689999998</v>
      </c>
      <c r="S28" s="83">
        <f t="shared" ref="S28:T28" si="38">SUM(S29:S58)</f>
        <v>34307578.939999998</v>
      </c>
      <c r="T28" s="83">
        <f t="shared" si="38"/>
        <v>27846558.830000002</v>
      </c>
      <c r="U28" s="83">
        <f>SUM(U29:U58)</f>
        <v>-6461020.1099999985</v>
      </c>
      <c r="V28" s="84">
        <f>IF(S28=0,"-",T28/S28)</f>
        <v>0.81167367941353208</v>
      </c>
      <c r="W28" s="84">
        <f>SUM(W29:W58)</f>
        <v>1</v>
      </c>
      <c r="X28" s="85">
        <f>SUM(X29:X58)</f>
        <v>1</v>
      </c>
    </row>
    <row r="29" spans="1:24" s="7" customFormat="1" ht="81" x14ac:dyDescent="0.25">
      <c r="A29" s="27" t="s">
        <v>100</v>
      </c>
      <c r="B29" s="87" t="s">
        <v>44</v>
      </c>
      <c r="C29" s="88" t="s">
        <v>45</v>
      </c>
      <c r="D29" s="107">
        <v>11002488</v>
      </c>
      <c r="E29" s="111">
        <v>4538219</v>
      </c>
      <c r="F29" s="79">
        <v>3423065.83</v>
      </c>
      <c r="G29" s="47">
        <f>F29-E29</f>
        <v>-1115153.17</v>
      </c>
      <c r="H29" s="48">
        <f>IF(E29=0,"-",F29/E29)</f>
        <v>0.75427515287384761</v>
      </c>
      <c r="I29" s="49">
        <f>D29/$D$28</f>
        <v>0.15684516074414753</v>
      </c>
      <c r="J29" s="50">
        <f>F29/$F$28</f>
        <v>0.12608233990119694</v>
      </c>
      <c r="K29" s="78"/>
      <c r="L29" s="47"/>
      <c r="M29" s="47"/>
      <c r="N29" s="47">
        <f>M29-L29</f>
        <v>0</v>
      </c>
      <c r="O29" s="48" t="str">
        <f>IF(L29=0,"-",M29/L29)</f>
        <v>-</v>
      </c>
      <c r="P29" s="49">
        <f>K29/$K$28</f>
        <v>0</v>
      </c>
      <c r="Q29" s="50">
        <f>M29/$M$28</f>
        <v>0</v>
      </c>
      <c r="R29" s="79">
        <f>D29+K29</f>
        <v>11002488</v>
      </c>
      <c r="S29" s="47">
        <f t="shared" ref="S29:T46" si="39">E29+L29</f>
        <v>4538219</v>
      </c>
      <c r="T29" s="47">
        <f t="shared" si="39"/>
        <v>3423065.83</v>
      </c>
      <c r="U29" s="47">
        <f>T29-S29</f>
        <v>-1115153.17</v>
      </c>
      <c r="V29" s="48">
        <f>IF(S29=0,"-",T29/S29)</f>
        <v>0.75427515287384761</v>
      </c>
      <c r="W29" s="49">
        <f>R29/$R$28</f>
        <v>0.152409270738708</v>
      </c>
      <c r="X29" s="50">
        <f>T29/$T$28</f>
        <v>0.12292599063666783</v>
      </c>
    </row>
    <row r="30" spans="1:24" s="8" customFormat="1" ht="54" x14ac:dyDescent="0.25">
      <c r="A30" s="27" t="s">
        <v>101</v>
      </c>
      <c r="B30" s="34" t="s">
        <v>47</v>
      </c>
      <c r="C30" s="61" t="s">
        <v>46</v>
      </c>
      <c r="D30" s="108">
        <v>100000</v>
      </c>
      <c r="E30" s="6">
        <v>0</v>
      </c>
      <c r="F30" s="65">
        <v>0</v>
      </c>
      <c r="G30" s="6">
        <f t="shared" ref="G30:G58" si="40">F30-E30</f>
        <v>0</v>
      </c>
      <c r="H30" s="11" t="str">
        <f t="shared" ref="H30:H58" si="41">IF(E30=0,"-",F30/E30)</f>
        <v>-</v>
      </c>
      <c r="I30" s="4">
        <f t="shared" ref="I30:I58" si="42">D30/$D$28</f>
        <v>1.4255426658420125E-3</v>
      </c>
      <c r="J30" s="35">
        <f t="shared" ref="J30:J58" si="43">F30/$F$28</f>
        <v>0</v>
      </c>
      <c r="K30" s="71"/>
      <c r="L30" s="6"/>
      <c r="M30" s="6"/>
      <c r="N30" s="6">
        <f t="shared" ref="N30:N58" si="44">M30-L30</f>
        <v>0</v>
      </c>
      <c r="O30" s="11" t="str">
        <f t="shared" ref="O30:O58" si="45">IF(L30=0,"-",M30/L30)</f>
        <v>-</v>
      </c>
      <c r="P30" s="4">
        <f t="shared" ref="P30:P58" si="46">K30/$K$28</f>
        <v>0</v>
      </c>
      <c r="Q30" s="35">
        <f t="shared" ref="Q30:Q58" si="47">M30/$M$28</f>
        <v>0</v>
      </c>
      <c r="R30" s="65">
        <f t="shared" ref="R30:T58" si="48">D30+K30</f>
        <v>100000</v>
      </c>
      <c r="S30" s="6">
        <f t="shared" si="39"/>
        <v>0</v>
      </c>
      <c r="T30" s="6">
        <f t="shared" si="39"/>
        <v>0</v>
      </c>
      <c r="U30" s="6">
        <f t="shared" ref="U30:U58" si="49">T30-S30</f>
        <v>0</v>
      </c>
      <c r="V30" s="11" t="str">
        <f t="shared" ref="V30:V58" si="50">IF(S30=0,"-",T30/S30)</f>
        <v>-</v>
      </c>
      <c r="W30" s="4">
        <f t="shared" ref="W30:W58" si="51">R30/$R$28</f>
        <v>1.385225512072433E-3</v>
      </c>
      <c r="X30" s="35">
        <f t="shared" ref="X30:X58" si="52">T30/$T$28</f>
        <v>0</v>
      </c>
    </row>
    <row r="31" spans="1:24" s="7" customFormat="1" ht="27.75" x14ac:dyDescent="0.25">
      <c r="A31" s="27" t="s">
        <v>102</v>
      </c>
      <c r="B31" s="34" t="s">
        <v>49</v>
      </c>
      <c r="C31" s="61" t="s">
        <v>48</v>
      </c>
      <c r="D31" s="108">
        <v>109289</v>
      </c>
      <c r="E31" s="6">
        <v>107651</v>
      </c>
      <c r="F31" s="65">
        <v>97651</v>
      </c>
      <c r="G31" s="6">
        <f t="shared" si="40"/>
        <v>-10000</v>
      </c>
      <c r="H31" s="11">
        <f t="shared" si="41"/>
        <v>0.9071072261288794</v>
      </c>
      <c r="I31" s="4">
        <f t="shared" si="42"/>
        <v>1.557961324072077E-3</v>
      </c>
      <c r="J31" s="35">
        <f t="shared" si="43"/>
        <v>3.596795149479139E-3</v>
      </c>
      <c r="K31" s="108">
        <v>570000</v>
      </c>
      <c r="L31" s="6">
        <v>570000</v>
      </c>
      <c r="M31" s="65">
        <v>0</v>
      </c>
      <c r="N31" s="6">
        <f t="shared" si="44"/>
        <v>-570000</v>
      </c>
      <c r="O31" s="11">
        <f t="shared" si="45"/>
        <v>0</v>
      </c>
      <c r="P31" s="4">
        <f t="shared" si="46"/>
        <v>0.27918089305559568</v>
      </c>
      <c r="Q31" s="35">
        <f t="shared" si="47"/>
        <v>0</v>
      </c>
      <c r="R31" s="65">
        <f t="shared" si="48"/>
        <v>679289</v>
      </c>
      <c r="S31" s="6">
        <f t="shared" si="39"/>
        <v>677651</v>
      </c>
      <c r="T31" s="6">
        <f t="shared" si="39"/>
        <v>97651</v>
      </c>
      <c r="U31" s="6">
        <f t="shared" si="49"/>
        <v>-580000</v>
      </c>
      <c r="V31" s="11">
        <f t="shared" si="50"/>
        <v>0.14410220010005151</v>
      </c>
      <c r="W31" s="4">
        <f t="shared" si="51"/>
        <v>9.4096845287017089E-3</v>
      </c>
      <c r="X31" s="35">
        <f t="shared" si="52"/>
        <v>3.5067528665264523E-3</v>
      </c>
    </row>
    <row r="32" spans="1:24" s="7" customFormat="1" ht="54" x14ac:dyDescent="0.25">
      <c r="A32" s="27" t="s">
        <v>103</v>
      </c>
      <c r="B32" s="34" t="s">
        <v>51</v>
      </c>
      <c r="C32" s="61" t="s">
        <v>50</v>
      </c>
      <c r="D32" s="108">
        <v>93450</v>
      </c>
      <c r="E32" s="6">
        <v>38672</v>
      </c>
      <c r="F32" s="65">
        <v>8391.5499999999993</v>
      </c>
      <c r="G32" s="6">
        <f t="shared" si="40"/>
        <v>-30280.45</v>
      </c>
      <c r="H32" s="11">
        <f t="shared" si="41"/>
        <v>0.21699291477037649</v>
      </c>
      <c r="I32" s="4">
        <f t="shared" si="42"/>
        <v>1.3321696212293607E-3</v>
      </c>
      <c r="J32" s="35">
        <f t="shared" si="43"/>
        <v>3.0908732462147509E-4</v>
      </c>
      <c r="K32" s="108"/>
      <c r="L32" s="6"/>
      <c r="M32" s="65"/>
      <c r="N32" s="6">
        <f t="shared" si="44"/>
        <v>0</v>
      </c>
      <c r="O32" s="11" t="str">
        <f t="shared" si="45"/>
        <v>-</v>
      </c>
      <c r="P32" s="4">
        <f t="shared" si="46"/>
        <v>0</v>
      </c>
      <c r="Q32" s="35">
        <f t="shared" si="47"/>
        <v>0</v>
      </c>
      <c r="R32" s="65">
        <f t="shared" si="48"/>
        <v>93450</v>
      </c>
      <c r="S32" s="6">
        <f t="shared" si="39"/>
        <v>38672</v>
      </c>
      <c r="T32" s="6">
        <f t="shared" si="39"/>
        <v>8391.5499999999993</v>
      </c>
      <c r="U32" s="6">
        <f t="shared" si="49"/>
        <v>-30280.45</v>
      </c>
      <c r="V32" s="11">
        <f t="shared" si="50"/>
        <v>0.21699291477037649</v>
      </c>
      <c r="W32" s="4">
        <f t="shared" si="51"/>
        <v>1.2944932410316886E-3</v>
      </c>
      <c r="X32" s="35">
        <f t="shared" si="52"/>
        <v>3.013496228108268E-4</v>
      </c>
    </row>
    <row r="33" spans="1:24" s="106" customFormat="1" ht="27.75" x14ac:dyDescent="0.25">
      <c r="A33" s="100">
        <v>7130</v>
      </c>
      <c r="B33" s="101" t="s">
        <v>127</v>
      </c>
      <c r="C33" s="102" t="s">
        <v>128</v>
      </c>
      <c r="D33" s="103">
        <v>81000</v>
      </c>
      <c r="E33" s="104">
        <v>81000</v>
      </c>
      <c r="F33" s="110">
        <v>81000</v>
      </c>
      <c r="G33" s="104">
        <f t="shared" si="40"/>
        <v>0</v>
      </c>
      <c r="H33" s="11">
        <f t="shared" si="41"/>
        <v>1</v>
      </c>
      <c r="I33" s="4">
        <f>D33/$D$28</f>
        <v>1.1546895593320301E-3</v>
      </c>
      <c r="J33" s="35">
        <f t="shared" si="43"/>
        <v>2.9834861609999925E-3</v>
      </c>
      <c r="K33" s="103"/>
      <c r="L33" s="104"/>
      <c r="M33" s="110"/>
      <c r="N33" s="104">
        <f t="shared" si="44"/>
        <v>0</v>
      </c>
      <c r="O33" s="11" t="str">
        <f t="shared" si="45"/>
        <v>-</v>
      </c>
      <c r="P33" s="4">
        <f t="shared" si="46"/>
        <v>0</v>
      </c>
      <c r="Q33" s="35">
        <f t="shared" si="47"/>
        <v>0</v>
      </c>
      <c r="R33" s="105">
        <f t="shared" si="48"/>
        <v>81000</v>
      </c>
      <c r="S33" s="104">
        <f t="shared" si="39"/>
        <v>81000</v>
      </c>
      <c r="T33" s="104">
        <f t="shared" si="39"/>
        <v>81000</v>
      </c>
      <c r="U33" s="104">
        <f t="shared" si="49"/>
        <v>0</v>
      </c>
      <c r="V33" s="11">
        <f t="shared" si="50"/>
        <v>1</v>
      </c>
      <c r="W33" s="4">
        <f t="shared" si="51"/>
        <v>1.1220326647786707E-3</v>
      </c>
      <c r="X33" s="35">
        <f t="shared" si="52"/>
        <v>2.9087974745639331E-3</v>
      </c>
    </row>
    <row r="34" spans="1:24" s="106" customFormat="1" ht="40.5" x14ac:dyDescent="0.25">
      <c r="A34" s="100" t="s">
        <v>129</v>
      </c>
      <c r="B34" s="101" t="s">
        <v>130</v>
      </c>
      <c r="C34" s="102" t="s">
        <v>131</v>
      </c>
      <c r="D34" s="103"/>
      <c r="E34" s="104"/>
      <c r="F34" s="110"/>
      <c r="G34" s="104">
        <f t="shared" si="40"/>
        <v>0</v>
      </c>
      <c r="H34" s="11" t="str">
        <f t="shared" si="41"/>
        <v>-</v>
      </c>
      <c r="I34" s="4">
        <f>D34/$D$28</f>
        <v>0</v>
      </c>
      <c r="J34" s="35">
        <f t="shared" si="43"/>
        <v>0</v>
      </c>
      <c r="K34" s="103">
        <v>54000</v>
      </c>
      <c r="L34" s="104">
        <v>54000</v>
      </c>
      <c r="M34" s="110">
        <v>39000</v>
      </c>
      <c r="N34" s="104">
        <f>M34-L34</f>
        <v>-15000</v>
      </c>
      <c r="O34" s="11">
        <f t="shared" si="45"/>
        <v>0.72222222222222221</v>
      </c>
      <c r="P34" s="4">
        <f>K34/$K$28</f>
        <v>2.6448716184214328E-2</v>
      </c>
      <c r="Q34" s="35">
        <f t="shared" si="47"/>
        <v>5.5945128902812891E-2</v>
      </c>
      <c r="R34" s="105">
        <f t="shared" si="48"/>
        <v>54000</v>
      </c>
      <c r="S34" s="104">
        <f t="shared" si="39"/>
        <v>54000</v>
      </c>
      <c r="T34" s="104">
        <f t="shared" si="39"/>
        <v>39000</v>
      </c>
      <c r="U34" s="104">
        <f t="shared" si="49"/>
        <v>-15000</v>
      </c>
      <c r="V34" s="11">
        <f t="shared" si="50"/>
        <v>0.72222222222222221</v>
      </c>
      <c r="W34" s="4">
        <f t="shared" si="51"/>
        <v>7.4802177651911385E-4</v>
      </c>
      <c r="X34" s="35">
        <f t="shared" si="52"/>
        <v>1.4005321173826346E-3</v>
      </c>
    </row>
    <row r="35" spans="1:24" s="7" customFormat="1" ht="27.75" x14ac:dyDescent="0.25">
      <c r="A35" s="27" t="s">
        <v>104</v>
      </c>
      <c r="B35" s="34" t="s">
        <v>92</v>
      </c>
      <c r="C35" s="61" t="s">
        <v>93</v>
      </c>
      <c r="D35" s="108">
        <v>200000</v>
      </c>
      <c r="E35" s="6">
        <v>200000</v>
      </c>
      <c r="F35" s="65">
        <v>149992.79999999999</v>
      </c>
      <c r="G35" s="6">
        <f t="shared" si="40"/>
        <v>-50007.200000000012</v>
      </c>
      <c r="H35" s="11">
        <f t="shared" si="41"/>
        <v>0.74996399999999996</v>
      </c>
      <c r="I35" s="4">
        <f t="shared" si="42"/>
        <v>2.851085331684025E-3</v>
      </c>
      <c r="J35" s="35">
        <f t="shared" si="43"/>
        <v>5.5247091734523411E-3</v>
      </c>
      <c r="K35" s="108">
        <v>29885</v>
      </c>
      <c r="L35" s="6">
        <v>29885</v>
      </c>
      <c r="M35" s="65">
        <v>29885</v>
      </c>
      <c r="N35" s="6">
        <f t="shared" si="44"/>
        <v>0</v>
      </c>
      <c r="O35" s="11">
        <f t="shared" si="45"/>
        <v>1</v>
      </c>
      <c r="P35" s="4">
        <f t="shared" si="46"/>
        <v>1.4637405243800838E-2</v>
      </c>
      <c r="Q35" s="35">
        <f t="shared" si="47"/>
        <v>4.286974813488624E-2</v>
      </c>
      <c r="R35" s="65">
        <f t="shared" si="48"/>
        <v>229885</v>
      </c>
      <c r="S35" s="6">
        <f t="shared" si="39"/>
        <v>229885</v>
      </c>
      <c r="T35" s="6">
        <f t="shared" si="39"/>
        <v>179877.8</v>
      </c>
      <c r="U35" s="6">
        <f t="shared" si="49"/>
        <v>-50007.200000000012</v>
      </c>
      <c r="V35" s="11">
        <f t="shared" si="50"/>
        <v>0.78246862561715635</v>
      </c>
      <c r="W35" s="4">
        <f t="shared" si="51"/>
        <v>3.1844256684277128E-3</v>
      </c>
      <c r="X35" s="35">
        <f t="shared" si="52"/>
        <v>6.4596060539520526E-3</v>
      </c>
    </row>
    <row r="36" spans="1:24" s="7" customFormat="1" ht="27.75" x14ac:dyDescent="0.25">
      <c r="A36" s="27" t="s">
        <v>105</v>
      </c>
      <c r="B36" s="34" t="s">
        <v>94</v>
      </c>
      <c r="C36" s="61" t="s">
        <v>95</v>
      </c>
      <c r="D36" s="108"/>
      <c r="E36" s="6"/>
      <c r="F36" s="65"/>
      <c r="G36" s="6">
        <f t="shared" si="40"/>
        <v>0</v>
      </c>
      <c r="H36" s="11" t="str">
        <f t="shared" si="41"/>
        <v>-</v>
      </c>
      <c r="I36" s="4">
        <f t="shared" si="42"/>
        <v>0</v>
      </c>
      <c r="J36" s="35">
        <f t="shared" si="43"/>
        <v>0</v>
      </c>
      <c r="K36" s="108">
        <v>488978</v>
      </c>
      <c r="L36" s="6">
        <v>488978</v>
      </c>
      <c r="M36" s="65">
        <v>263033.46999999997</v>
      </c>
      <c r="N36" s="6">
        <f t="shared" si="44"/>
        <v>-225944.53000000003</v>
      </c>
      <c r="O36" s="11">
        <f t="shared" si="45"/>
        <v>0.53792495776906113</v>
      </c>
      <c r="P36" s="4">
        <f t="shared" si="46"/>
        <v>0.23949704337638433</v>
      </c>
      <c r="Q36" s="35">
        <f t="shared" si="47"/>
        <v>0.37731900986933758</v>
      </c>
      <c r="R36" s="65">
        <f t="shared" si="48"/>
        <v>488978</v>
      </c>
      <c r="S36" s="6">
        <f t="shared" si="39"/>
        <v>488978</v>
      </c>
      <c r="T36" s="6">
        <f t="shared" si="39"/>
        <v>263033.46999999997</v>
      </c>
      <c r="U36" s="6">
        <f t="shared" si="49"/>
        <v>-225944.53000000003</v>
      </c>
      <c r="V36" s="11">
        <f t="shared" si="50"/>
        <v>0.53792495776906113</v>
      </c>
      <c r="W36" s="4">
        <f t="shared" si="51"/>
        <v>6.7734480044215417E-3</v>
      </c>
      <c r="X36" s="35">
        <f t="shared" si="52"/>
        <v>9.4458159661949138E-3</v>
      </c>
    </row>
    <row r="37" spans="1:24" s="7" customFormat="1" ht="54" x14ac:dyDescent="0.25">
      <c r="A37" s="27" t="s">
        <v>106</v>
      </c>
      <c r="B37" s="34" t="s">
        <v>96</v>
      </c>
      <c r="C37" s="61" t="s">
        <v>97</v>
      </c>
      <c r="D37" s="108"/>
      <c r="E37" s="6"/>
      <c r="F37" s="65"/>
      <c r="G37" s="6">
        <f t="shared" si="40"/>
        <v>0</v>
      </c>
      <c r="H37" s="11" t="str">
        <f t="shared" si="41"/>
        <v>-</v>
      </c>
      <c r="I37" s="4">
        <f t="shared" si="42"/>
        <v>0</v>
      </c>
      <c r="J37" s="35">
        <f t="shared" si="43"/>
        <v>0</v>
      </c>
      <c r="K37" s="108">
        <v>2000</v>
      </c>
      <c r="L37" s="6">
        <v>1000</v>
      </c>
      <c r="M37" s="65">
        <v>0</v>
      </c>
      <c r="N37" s="6">
        <f t="shared" si="44"/>
        <v>-1000</v>
      </c>
      <c r="O37" s="11">
        <f t="shared" si="45"/>
        <v>0</v>
      </c>
      <c r="P37" s="4">
        <f t="shared" si="46"/>
        <v>9.7958208089682689E-4</v>
      </c>
      <c r="Q37" s="35">
        <f t="shared" si="47"/>
        <v>0</v>
      </c>
      <c r="R37" s="65">
        <f t="shared" si="48"/>
        <v>2000</v>
      </c>
      <c r="S37" s="6">
        <f t="shared" si="39"/>
        <v>1000</v>
      </c>
      <c r="T37" s="6">
        <f t="shared" si="39"/>
        <v>0</v>
      </c>
      <c r="U37" s="6">
        <f t="shared" si="49"/>
        <v>-1000</v>
      </c>
      <c r="V37" s="11">
        <f t="shared" si="50"/>
        <v>0</v>
      </c>
      <c r="W37" s="4">
        <f t="shared" si="51"/>
        <v>2.7704510241448659E-5</v>
      </c>
      <c r="X37" s="35">
        <f t="shared" si="52"/>
        <v>0</v>
      </c>
    </row>
    <row r="38" spans="1:24" s="7" customFormat="1" ht="81" x14ac:dyDescent="0.25">
      <c r="A38" s="27" t="s">
        <v>107</v>
      </c>
      <c r="B38" s="34" t="s">
        <v>98</v>
      </c>
      <c r="C38" s="61" t="s">
        <v>99</v>
      </c>
      <c r="D38" s="108"/>
      <c r="E38" s="6"/>
      <c r="F38" s="65"/>
      <c r="G38" s="6">
        <f t="shared" si="40"/>
        <v>0</v>
      </c>
      <c r="H38" s="11" t="str">
        <f t="shared" si="41"/>
        <v>-</v>
      </c>
      <c r="I38" s="4">
        <f t="shared" si="42"/>
        <v>0</v>
      </c>
      <c r="J38" s="35">
        <f t="shared" si="43"/>
        <v>0</v>
      </c>
      <c r="K38" s="108">
        <v>58405</v>
      </c>
      <c r="L38" s="6">
        <v>52041</v>
      </c>
      <c r="M38" s="65">
        <v>33654.379999999997</v>
      </c>
      <c r="N38" s="6">
        <f t="shared" si="44"/>
        <v>-18386.620000000003</v>
      </c>
      <c r="O38" s="11">
        <f t="shared" si="45"/>
        <v>0.6466897254088122</v>
      </c>
      <c r="P38" s="4">
        <f t="shared" si="46"/>
        <v>2.8606245717389591E-2</v>
      </c>
      <c r="Q38" s="35">
        <f t="shared" si="47"/>
        <v>4.8276887878057638E-2</v>
      </c>
      <c r="R38" s="65">
        <f t="shared" si="48"/>
        <v>58405</v>
      </c>
      <c r="S38" s="6">
        <f t="shared" si="39"/>
        <v>52041</v>
      </c>
      <c r="T38" s="6">
        <f t="shared" si="39"/>
        <v>33654.379999999997</v>
      </c>
      <c r="U38" s="6">
        <f t="shared" si="49"/>
        <v>-18386.620000000003</v>
      </c>
      <c r="V38" s="11">
        <f t="shared" si="50"/>
        <v>0.6466897254088122</v>
      </c>
      <c r="W38" s="4">
        <f t="shared" si="51"/>
        <v>8.0904096032590454E-4</v>
      </c>
      <c r="X38" s="35">
        <f t="shared" si="52"/>
        <v>1.2085651302717892E-3</v>
      </c>
    </row>
    <row r="39" spans="1:24" s="7" customFormat="1" ht="27.75" x14ac:dyDescent="0.25">
      <c r="A39" s="27">
        <v>6030</v>
      </c>
      <c r="B39" s="34" t="s">
        <v>52</v>
      </c>
      <c r="C39" s="61" t="s">
        <v>53</v>
      </c>
      <c r="D39" s="108">
        <v>1015350</v>
      </c>
      <c r="E39" s="6">
        <v>484184</v>
      </c>
      <c r="F39" s="65">
        <v>287579.5</v>
      </c>
      <c r="G39" s="6">
        <f t="shared" si="40"/>
        <v>-196604.5</v>
      </c>
      <c r="H39" s="11">
        <f t="shared" si="41"/>
        <v>0.59394672273350624</v>
      </c>
      <c r="I39" s="4">
        <f t="shared" si="42"/>
        <v>1.4474247457626875E-2</v>
      </c>
      <c r="J39" s="35">
        <f t="shared" si="43"/>
        <v>1.0592462449843177E-2</v>
      </c>
      <c r="K39" s="108"/>
      <c r="L39" s="6"/>
      <c r="M39" s="65"/>
      <c r="N39" s="6">
        <f t="shared" si="44"/>
        <v>0</v>
      </c>
      <c r="O39" s="11" t="str">
        <f t="shared" si="45"/>
        <v>-</v>
      </c>
      <c r="P39" s="4">
        <f t="shared" si="46"/>
        <v>0</v>
      </c>
      <c r="Q39" s="35">
        <f t="shared" si="47"/>
        <v>0</v>
      </c>
      <c r="R39" s="65">
        <f t="shared" si="48"/>
        <v>1015350</v>
      </c>
      <c r="S39" s="6">
        <f t="shared" si="39"/>
        <v>484184</v>
      </c>
      <c r="T39" s="6">
        <f t="shared" si="39"/>
        <v>287579.5</v>
      </c>
      <c r="U39" s="6">
        <f t="shared" si="49"/>
        <v>-196604.5</v>
      </c>
      <c r="V39" s="11">
        <f t="shared" si="50"/>
        <v>0.59394672273350624</v>
      </c>
      <c r="W39" s="4">
        <f t="shared" si="51"/>
        <v>1.4064887236827448E-2</v>
      </c>
      <c r="X39" s="35">
        <f t="shared" si="52"/>
        <v>1.0327290411559983E-2</v>
      </c>
    </row>
    <row r="40" spans="1:24" s="7" customFormat="1" ht="54" x14ac:dyDescent="0.25">
      <c r="A40" s="27" t="s">
        <v>108</v>
      </c>
      <c r="B40" s="34" t="s">
        <v>54</v>
      </c>
      <c r="C40" s="61" t="s">
        <v>55</v>
      </c>
      <c r="D40" s="108">
        <v>1558113</v>
      </c>
      <c r="E40" s="6">
        <v>792271</v>
      </c>
      <c r="F40" s="65">
        <v>722607.68</v>
      </c>
      <c r="G40" s="6">
        <f t="shared" si="40"/>
        <v>-69663.319999999949</v>
      </c>
      <c r="H40" s="11">
        <f t="shared" si="41"/>
        <v>0.91207134932365319</v>
      </c>
      <c r="I40" s="4">
        <f t="shared" si="42"/>
        <v>2.2211565597030955E-2</v>
      </c>
      <c r="J40" s="35">
        <f t="shared" si="43"/>
        <v>2.6615926087806309E-2</v>
      </c>
      <c r="K40" s="108"/>
      <c r="L40" s="6"/>
      <c r="M40" s="65"/>
      <c r="N40" s="6">
        <f t="shared" si="44"/>
        <v>0</v>
      </c>
      <c r="O40" s="11" t="str">
        <f t="shared" si="45"/>
        <v>-</v>
      </c>
      <c r="P40" s="4">
        <f t="shared" si="46"/>
        <v>0</v>
      </c>
      <c r="Q40" s="35">
        <f t="shared" si="47"/>
        <v>0</v>
      </c>
      <c r="R40" s="65">
        <f t="shared" si="48"/>
        <v>1558113</v>
      </c>
      <c r="S40" s="6">
        <f t="shared" si="39"/>
        <v>792271</v>
      </c>
      <c r="T40" s="6">
        <f t="shared" si="39"/>
        <v>722607.68</v>
      </c>
      <c r="U40" s="6">
        <f t="shared" si="49"/>
        <v>-69663.319999999949</v>
      </c>
      <c r="V40" s="11">
        <f t="shared" si="50"/>
        <v>0.91207134932365319</v>
      </c>
      <c r="W40" s="4">
        <f t="shared" si="51"/>
        <v>2.1583378782917148E-2</v>
      </c>
      <c r="X40" s="35">
        <f t="shared" si="52"/>
        <v>2.5949622156598802E-2</v>
      </c>
    </row>
    <row r="41" spans="1:24" s="7" customFormat="1" ht="27.75" x14ac:dyDescent="0.25">
      <c r="A41" s="27" t="s">
        <v>109</v>
      </c>
      <c r="B41" s="34" t="s">
        <v>57</v>
      </c>
      <c r="C41" s="61" t="s">
        <v>56</v>
      </c>
      <c r="D41" s="108">
        <v>1289050</v>
      </c>
      <c r="E41" s="6">
        <v>554179</v>
      </c>
      <c r="F41" s="65">
        <v>482193.63</v>
      </c>
      <c r="G41" s="6">
        <f t="shared" si="40"/>
        <v>-71985.37</v>
      </c>
      <c r="H41" s="11">
        <f t="shared" si="41"/>
        <v>0.87010447887776332</v>
      </c>
      <c r="I41" s="4">
        <f t="shared" si="42"/>
        <v>1.8375957734036462E-2</v>
      </c>
      <c r="J41" s="35">
        <f t="shared" si="43"/>
        <v>1.7760716321325316E-2</v>
      </c>
      <c r="K41" s="108"/>
      <c r="L41" s="6"/>
      <c r="M41" s="65"/>
      <c r="N41" s="6">
        <f t="shared" si="44"/>
        <v>0</v>
      </c>
      <c r="O41" s="11" t="str">
        <f t="shared" si="45"/>
        <v>-</v>
      </c>
      <c r="P41" s="4">
        <f t="shared" si="46"/>
        <v>0</v>
      </c>
      <c r="Q41" s="35">
        <f t="shared" si="47"/>
        <v>0</v>
      </c>
      <c r="R41" s="65">
        <f t="shared" si="48"/>
        <v>1289050</v>
      </c>
      <c r="S41" s="6">
        <f t="shared" si="39"/>
        <v>554179</v>
      </c>
      <c r="T41" s="6">
        <f t="shared" si="39"/>
        <v>482193.63</v>
      </c>
      <c r="U41" s="6">
        <f t="shared" si="49"/>
        <v>-71985.37</v>
      </c>
      <c r="V41" s="11">
        <f t="shared" si="50"/>
        <v>0.87010447887776332</v>
      </c>
      <c r="W41" s="4">
        <f t="shared" si="51"/>
        <v>1.7856249463369698E-2</v>
      </c>
      <c r="X41" s="35">
        <f t="shared" si="52"/>
        <v>1.7316093990059452E-2</v>
      </c>
    </row>
    <row r="42" spans="1:24" s="7" customFormat="1" ht="27.75" x14ac:dyDescent="0.25">
      <c r="A42" s="27" t="s">
        <v>110</v>
      </c>
      <c r="B42" s="34" t="s">
        <v>58</v>
      </c>
      <c r="C42" s="61" t="s">
        <v>59</v>
      </c>
      <c r="D42" s="108">
        <v>2349705</v>
      </c>
      <c r="E42" s="6">
        <v>1452062</v>
      </c>
      <c r="F42" s="65">
        <v>924659.95</v>
      </c>
      <c r="G42" s="6">
        <f t="shared" si="40"/>
        <v>-527402.05000000005</v>
      </c>
      <c r="H42" s="11">
        <f t="shared" si="41"/>
        <v>0.63679095658449847</v>
      </c>
      <c r="I42" s="4">
        <f t="shared" si="42"/>
        <v>3.3496047296423061E-2</v>
      </c>
      <c r="J42" s="35">
        <f t="shared" si="43"/>
        <v>3.4058150178468451E-2</v>
      </c>
      <c r="K42" s="108"/>
      <c r="L42" s="6"/>
      <c r="M42" s="65"/>
      <c r="N42" s="6">
        <f t="shared" si="44"/>
        <v>0</v>
      </c>
      <c r="O42" s="11" t="str">
        <f t="shared" si="45"/>
        <v>-</v>
      </c>
      <c r="P42" s="4">
        <f t="shared" si="46"/>
        <v>0</v>
      </c>
      <c r="Q42" s="35">
        <f t="shared" si="47"/>
        <v>0</v>
      </c>
      <c r="R42" s="65">
        <f t="shared" si="48"/>
        <v>2349705</v>
      </c>
      <c r="S42" s="6">
        <f t="shared" si="39"/>
        <v>1452062</v>
      </c>
      <c r="T42" s="6">
        <f t="shared" si="39"/>
        <v>924659.95</v>
      </c>
      <c r="U42" s="6">
        <f t="shared" si="49"/>
        <v>-527402.05000000005</v>
      </c>
      <c r="V42" s="11">
        <f t="shared" si="50"/>
        <v>0.63679095658449847</v>
      </c>
      <c r="W42" s="4">
        <f t="shared" si="51"/>
        <v>3.2548713118441562E-2</v>
      </c>
      <c r="X42" s="35">
        <f t="shared" si="52"/>
        <v>3.3205537375190282E-2</v>
      </c>
    </row>
    <row r="43" spans="1:24" s="7" customFormat="1" ht="54" x14ac:dyDescent="0.25">
      <c r="A43" s="27" t="s">
        <v>111</v>
      </c>
      <c r="B43" s="34" t="s">
        <v>60</v>
      </c>
      <c r="C43" s="61" t="s">
        <v>61</v>
      </c>
      <c r="D43" s="108">
        <v>176100</v>
      </c>
      <c r="E43" s="6">
        <v>146080</v>
      </c>
      <c r="F43" s="65">
        <v>76171.649999999994</v>
      </c>
      <c r="G43" s="6">
        <f t="shared" si="40"/>
        <v>-69908.350000000006</v>
      </c>
      <c r="H43" s="11">
        <f t="shared" si="41"/>
        <v>0.52143791073384438</v>
      </c>
      <c r="I43" s="4">
        <f t="shared" si="42"/>
        <v>2.5103806345477841E-3</v>
      </c>
      <c r="J43" s="35">
        <f t="shared" si="43"/>
        <v>2.8056427609325315E-3</v>
      </c>
      <c r="K43" s="108"/>
      <c r="L43" s="6"/>
      <c r="M43" s="65"/>
      <c r="N43" s="6">
        <f t="shared" si="44"/>
        <v>0</v>
      </c>
      <c r="O43" s="11" t="str">
        <f t="shared" si="45"/>
        <v>-</v>
      </c>
      <c r="P43" s="4">
        <f t="shared" si="46"/>
        <v>0</v>
      </c>
      <c r="Q43" s="35">
        <f t="shared" si="47"/>
        <v>0</v>
      </c>
      <c r="R43" s="65">
        <f t="shared" si="48"/>
        <v>176100</v>
      </c>
      <c r="S43" s="6">
        <f t="shared" si="39"/>
        <v>146080</v>
      </c>
      <c r="T43" s="6">
        <f t="shared" si="39"/>
        <v>76171.649999999994</v>
      </c>
      <c r="U43" s="6">
        <f t="shared" si="49"/>
        <v>-69908.350000000006</v>
      </c>
      <c r="V43" s="11">
        <f t="shared" si="50"/>
        <v>0.52143791073384438</v>
      </c>
      <c r="W43" s="4">
        <f t="shared" si="51"/>
        <v>2.4393821267595546E-3</v>
      </c>
      <c r="X43" s="35">
        <f t="shared" si="52"/>
        <v>2.7354062117699728E-3</v>
      </c>
    </row>
    <row r="44" spans="1:24" s="7" customFormat="1" ht="40.5" x14ac:dyDescent="0.25">
      <c r="A44" s="27" t="s">
        <v>112</v>
      </c>
      <c r="B44" s="34" t="s">
        <v>62</v>
      </c>
      <c r="C44" s="61" t="s">
        <v>63</v>
      </c>
      <c r="D44" s="108">
        <v>792944</v>
      </c>
      <c r="E44" s="6">
        <v>408089</v>
      </c>
      <c r="F44" s="65">
        <v>347569.79000000004</v>
      </c>
      <c r="G44" s="6">
        <f t="shared" si="40"/>
        <v>-60519.209999999963</v>
      </c>
      <c r="H44" s="11">
        <f t="shared" si="41"/>
        <v>0.85170095248830535</v>
      </c>
      <c r="I44" s="4">
        <f t="shared" si="42"/>
        <v>1.1303755036234289E-2</v>
      </c>
      <c r="J44" s="35">
        <f t="shared" si="43"/>
        <v>1.2802094548724366E-2</v>
      </c>
      <c r="K44" s="108"/>
      <c r="L44" s="6"/>
      <c r="M44" s="65"/>
      <c r="N44" s="6">
        <f t="shared" si="44"/>
        <v>0</v>
      </c>
      <c r="O44" s="11" t="str">
        <f t="shared" si="45"/>
        <v>-</v>
      </c>
      <c r="P44" s="4">
        <f t="shared" si="46"/>
        <v>0</v>
      </c>
      <c r="Q44" s="35">
        <f t="shared" si="47"/>
        <v>0</v>
      </c>
      <c r="R44" s="65">
        <f t="shared" si="48"/>
        <v>792944</v>
      </c>
      <c r="S44" s="6">
        <f t="shared" si="39"/>
        <v>408089</v>
      </c>
      <c r="T44" s="6">
        <f t="shared" si="39"/>
        <v>347569.79000000004</v>
      </c>
      <c r="U44" s="6">
        <f t="shared" si="49"/>
        <v>-60519.209999999963</v>
      </c>
      <c r="V44" s="11">
        <f t="shared" si="50"/>
        <v>0.85170095248830535</v>
      </c>
      <c r="W44" s="4">
        <f t="shared" si="51"/>
        <v>1.0984062584447634E-2</v>
      </c>
      <c r="X44" s="35">
        <f t="shared" si="52"/>
        <v>1.2481606510947121E-2</v>
      </c>
    </row>
    <row r="45" spans="1:24" s="7" customFormat="1" ht="40.5" x14ac:dyDescent="0.25">
      <c r="A45" s="27" t="s">
        <v>119</v>
      </c>
      <c r="B45" s="34" t="s">
        <v>64</v>
      </c>
      <c r="C45" s="61" t="s">
        <v>65</v>
      </c>
      <c r="D45" s="108">
        <v>1779125</v>
      </c>
      <c r="E45" s="6">
        <v>1074336</v>
      </c>
      <c r="F45" s="65">
        <v>918634.72</v>
      </c>
      <c r="G45" s="6">
        <f t="shared" si="40"/>
        <v>-155701.28000000003</v>
      </c>
      <c r="H45" s="11">
        <f t="shared" si="41"/>
        <v>0.85507208173234439</v>
      </c>
      <c r="I45" s="4">
        <f t="shared" si="42"/>
        <v>2.5362185953661704E-2</v>
      </c>
      <c r="J45" s="35">
        <f t="shared" si="43"/>
        <v>3.3836221902890158E-2</v>
      </c>
      <c r="K45" s="108">
        <v>5500</v>
      </c>
      <c r="L45" s="6">
        <v>2291.6666666666665</v>
      </c>
      <c r="M45" s="65">
        <v>5560.37</v>
      </c>
      <c r="N45" s="6">
        <f t="shared" si="44"/>
        <v>3268.7033333333334</v>
      </c>
      <c r="O45" s="11">
        <f t="shared" si="45"/>
        <v>2.4263432727272729</v>
      </c>
      <c r="P45" s="4">
        <f t="shared" si="46"/>
        <v>2.6938507224662741E-3</v>
      </c>
      <c r="Q45" s="35">
        <f t="shared" si="47"/>
        <v>7.97629785634189E-3</v>
      </c>
      <c r="R45" s="65">
        <f t="shared" si="48"/>
        <v>1784625</v>
      </c>
      <c r="S45" s="6">
        <f t="shared" si="39"/>
        <v>1076627.6666666667</v>
      </c>
      <c r="T45" s="6">
        <f t="shared" si="39"/>
        <v>924195.09</v>
      </c>
      <c r="U45" s="6">
        <f t="shared" si="49"/>
        <v>-152432.57666666678</v>
      </c>
      <c r="V45" s="11">
        <f t="shared" si="50"/>
        <v>0.85841662685614295</v>
      </c>
      <c r="W45" s="4">
        <f t="shared" si="51"/>
        <v>2.4721080794822659E-2</v>
      </c>
      <c r="X45" s="35">
        <f t="shared" si="52"/>
        <v>3.3188843750572676E-2</v>
      </c>
    </row>
    <row r="46" spans="1:24" s="7" customFormat="1" ht="27.75" x14ac:dyDescent="0.25">
      <c r="A46" s="27" t="s">
        <v>113</v>
      </c>
      <c r="B46" s="34" t="s">
        <v>66</v>
      </c>
      <c r="C46" s="61" t="s">
        <v>67</v>
      </c>
      <c r="D46" s="108">
        <v>3019901</v>
      </c>
      <c r="E46" s="6">
        <v>1630910</v>
      </c>
      <c r="F46" s="65">
        <v>1328840.1600000004</v>
      </c>
      <c r="G46" s="6">
        <f t="shared" si="40"/>
        <v>-302069.83999999962</v>
      </c>
      <c r="H46" s="11">
        <f t="shared" si="41"/>
        <v>0.81478448228289746</v>
      </c>
      <c r="I46" s="4">
        <f t="shared" si="42"/>
        <v>4.3049977221189598E-2</v>
      </c>
      <c r="J46" s="35">
        <f t="shared" si="43"/>
        <v>4.894538552519774E-2</v>
      </c>
      <c r="K46" s="108">
        <v>32100</v>
      </c>
      <c r="L46" s="6">
        <v>13375</v>
      </c>
      <c r="M46" s="65">
        <v>16967.29</v>
      </c>
      <c r="N46" s="6">
        <f t="shared" si="44"/>
        <v>3592.2900000000009</v>
      </c>
      <c r="O46" s="11">
        <f t="shared" si="45"/>
        <v>1.268582429906542</v>
      </c>
      <c r="P46" s="4">
        <f t="shared" si="46"/>
        <v>1.5722292398394073E-2</v>
      </c>
      <c r="Q46" s="35">
        <f t="shared" si="47"/>
        <v>2.4339416055933542E-2</v>
      </c>
      <c r="R46" s="65">
        <f t="shared" si="48"/>
        <v>3052001</v>
      </c>
      <c r="S46" s="6">
        <f t="shared" si="39"/>
        <v>1644285</v>
      </c>
      <c r="T46" s="6">
        <f t="shared" si="39"/>
        <v>1345807.4500000004</v>
      </c>
      <c r="U46" s="6">
        <f t="shared" si="49"/>
        <v>-298477.54999999958</v>
      </c>
      <c r="V46" s="11">
        <f t="shared" si="50"/>
        <v>0.81847578126662979</v>
      </c>
      <c r="W46" s="4">
        <f t="shared" si="51"/>
        <v>4.2277096480705774E-2</v>
      </c>
      <c r="X46" s="35">
        <f t="shared" si="52"/>
        <v>4.8329398911226271E-2</v>
      </c>
    </row>
    <row r="47" spans="1:24" s="7" customFormat="1" ht="81" x14ac:dyDescent="0.25">
      <c r="A47" s="27" t="s">
        <v>114</v>
      </c>
      <c r="B47" s="34" t="s">
        <v>68</v>
      </c>
      <c r="C47" s="61" t="s">
        <v>69</v>
      </c>
      <c r="D47" s="108">
        <v>526651</v>
      </c>
      <c r="E47" s="6">
        <v>220280</v>
      </c>
      <c r="F47" s="65">
        <v>188176.83999999997</v>
      </c>
      <c r="G47" s="6">
        <f t="shared" si="40"/>
        <v>-32103.160000000033</v>
      </c>
      <c r="H47" s="11">
        <f t="shared" si="41"/>
        <v>0.85426203014345359</v>
      </c>
      <c r="I47" s="4">
        <f t="shared" si="42"/>
        <v>7.5076347050836174E-3</v>
      </c>
      <c r="J47" s="35">
        <f t="shared" si="43"/>
        <v>6.9311481229717246E-3</v>
      </c>
      <c r="K47" s="108"/>
      <c r="L47" s="6"/>
      <c r="M47" s="65"/>
      <c r="N47" s="6">
        <f t="shared" si="44"/>
        <v>0</v>
      </c>
      <c r="O47" s="11" t="str">
        <f t="shared" si="45"/>
        <v>-</v>
      </c>
      <c r="P47" s="4">
        <f t="shared" si="46"/>
        <v>0</v>
      </c>
      <c r="Q47" s="35">
        <f t="shared" si="47"/>
        <v>0</v>
      </c>
      <c r="R47" s="65">
        <f t="shared" si="48"/>
        <v>526651</v>
      </c>
      <c r="S47" s="6">
        <f t="shared" si="48"/>
        <v>220280</v>
      </c>
      <c r="T47" s="6">
        <f t="shared" si="48"/>
        <v>188176.83999999997</v>
      </c>
      <c r="U47" s="6">
        <f t="shared" si="49"/>
        <v>-32103.160000000033</v>
      </c>
      <c r="V47" s="11">
        <f t="shared" si="50"/>
        <v>0.85426203014345359</v>
      </c>
      <c r="W47" s="4">
        <f t="shared" si="51"/>
        <v>7.295304011584589E-3</v>
      </c>
      <c r="X47" s="35">
        <f t="shared" si="52"/>
        <v>6.757633542758287E-3</v>
      </c>
    </row>
    <row r="48" spans="1:24" s="7" customFormat="1" ht="27.75" x14ac:dyDescent="0.25">
      <c r="A48" s="27" t="s">
        <v>78</v>
      </c>
      <c r="B48" s="34" t="s">
        <v>70</v>
      </c>
      <c r="C48" s="61" t="s">
        <v>71</v>
      </c>
      <c r="D48" s="108">
        <v>5427486.6899999995</v>
      </c>
      <c r="E48" s="6">
        <v>2935707.69</v>
      </c>
      <c r="F48" s="65">
        <v>2182431.0400000005</v>
      </c>
      <c r="G48" s="6">
        <f t="shared" si="40"/>
        <v>-753276.64999999944</v>
      </c>
      <c r="H48" s="11">
        <f t="shared" si="41"/>
        <v>0.74340883713800554</v>
      </c>
      <c r="I48" s="4">
        <f t="shared" si="42"/>
        <v>7.7371138448846397E-2</v>
      </c>
      <c r="J48" s="35">
        <f t="shared" si="43"/>
        <v>8.0385837100948418E-2</v>
      </c>
      <c r="K48" s="108">
        <v>220850</v>
      </c>
      <c r="L48" s="6">
        <v>92020.833333333343</v>
      </c>
      <c r="M48" s="65">
        <v>76437.53</v>
      </c>
      <c r="N48" s="6">
        <f t="shared" si="44"/>
        <v>-15583.303333333344</v>
      </c>
      <c r="O48" s="11">
        <f t="shared" si="45"/>
        <v>0.83065461625537684</v>
      </c>
      <c r="P48" s="4">
        <f t="shared" si="46"/>
        <v>0.10817035128303212</v>
      </c>
      <c r="Q48" s="35">
        <f t="shared" si="47"/>
        <v>0.10964890945801609</v>
      </c>
      <c r="R48" s="65">
        <f t="shared" si="48"/>
        <v>5648336.6899999995</v>
      </c>
      <c r="S48" s="6">
        <f t="shared" si="48"/>
        <v>3027728.5233333334</v>
      </c>
      <c r="T48" s="6">
        <f t="shared" si="48"/>
        <v>2258868.5700000003</v>
      </c>
      <c r="U48" s="6">
        <f t="shared" si="49"/>
        <v>-768859.95333333313</v>
      </c>
      <c r="V48" s="11">
        <f t="shared" si="50"/>
        <v>0.74606047160170486</v>
      </c>
      <c r="W48" s="4">
        <f t="shared" si="51"/>
        <v>7.8242200837627604E-2</v>
      </c>
      <c r="X48" s="35">
        <f t="shared" si="52"/>
        <v>8.1118409775158565E-2</v>
      </c>
    </row>
    <row r="49" spans="1:24" s="7" customFormat="1" ht="40.5" x14ac:dyDescent="0.25">
      <c r="A49" s="27" t="s">
        <v>115</v>
      </c>
      <c r="B49" s="34" t="s">
        <v>72</v>
      </c>
      <c r="C49" s="61" t="s">
        <v>73</v>
      </c>
      <c r="D49" s="108">
        <v>28380080</v>
      </c>
      <c r="E49" s="6">
        <v>11327724</v>
      </c>
      <c r="F49" s="65">
        <v>10598833.4</v>
      </c>
      <c r="G49" s="6">
        <f t="shared" si="40"/>
        <v>-728890.59999999963</v>
      </c>
      <c r="H49" s="11">
        <f t="shared" si="41"/>
        <v>0.93565427618116404</v>
      </c>
      <c r="I49" s="4">
        <f t="shared" si="42"/>
        <v>0.4045701490000958</v>
      </c>
      <c r="J49" s="35">
        <f t="shared" si="43"/>
        <v>0.39038855273635181</v>
      </c>
      <c r="K49" s="108">
        <v>385725</v>
      </c>
      <c r="L49" s="6">
        <v>160718.75</v>
      </c>
      <c r="M49" s="65">
        <v>134051.22</v>
      </c>
      <c r="N49" s="6">
        <f t="shared" si="44"/>
        <v>-26667.53</v>
      </c>
      <c r="O49" s="11">
        <f t="shared" si="45"/>
        <v>0.83407331129690843</v>
      </c>
      <c r="P49" s="4">
        <f t="shared" si="46"/>
        <v>0.1889246490769643</v>
      </c>
      <c r="Q49" s="35">
        <f t="shared" si="47"/>
        <v>0.19229519955075203</v>
      </c>
      <c r="R49" s="65">
        <f t="shared" si="48"/>
        <v>28765805</v>
      </c>
      <c r="S49" s="6">
        <f t="shared" si="48"/>
        <v>11488442.75</v>
      </c>
      <c r="T49" s="6">
        <f t="shared" si="48"/>
        <v>10732884.620000001</v>
      </c>
      <c r="U49" s="6">
        <f t="shared" si="49"/>
        <v>-755558.12999999896</v>
      </c>
      <c r="V49" s="11">
        <f t="shared" si="50"/>
        <v>0.93423319883802358</v>
      </c>
      <c r="W49" s="4">
        <f t="shared" si="51"/>
        <v>0.39847126961300755</v>
      </c>
      <c r="X49" s="35">
        <f t="shared" si="52"/>
        <v>0.38542947749928497</v>
      </c>
    </row>
    <row r="50" spans="1:24" s="7" customFormat="1" ht="54" x14ac:dyDescent="0.25">
      <c r="A50" s="27" t="s">
        <v>116</v>
      </c>
      <c r="B50" s="34" t="s">
        <v>74</v>
      </c>
      <c r="C50" s="61" t="s">
        <v>75</v>
      </c>
      <c r="D50" s="108">
        <v>6970081</v>
      </c>
      <c r="E50" s="6">
        <v>4023671</v>
      </c>
      <c r="F50" s="65">
        <v>3468850.24</v>
      </c>
      <c r="G50" s="6">
        <f t="shared" si="40"/>
        <v>-554820.75999999978</v>
      </c>
      <c r="H50" s="11">
        <f t="shared" si="41"/>
        <v>0.86211080379086669</v>
      </c>
      <c r="I50" s="4">
        <f t="shared" si="42"/>
        <v>9.9361478498747602E-2</v>
      </c>
      <c r="J50" s="35">
        <f t="shared" si="43"/>
        <v>0.12776872451384572</v>
      </c>
      <c r="K50" s="108">
        <v>122068</v>
      </c>
      <c r="L50" s="6">
        <v>50861.666666666664</v>
      </c>
      <c r="M50" s="65">
        <v>91923.170000000013</v>
      </c>
      <c r="N50" s="6">
        <f t="shared" si="44"/>
        <v>41061.503333333349</v>
      </c>
      <c r="O50" s="11">
        <f t="shared" si="45"/>
        <v>1.8073172985549042</v>
      </c>
      <c r="P50" s="4">
        <f t="shared" si="46"/>
        <v>5.978781272545694E-2</v>
      </c>
      <c r="Q50" s="35">
        <f t="shared" si="47"/>
        <v>0.1318629126873124</v>
      </c>
      <c r="R50" s="65">
        <f t="shared" si="48"/>
        <v>7092149</v>
      </c>
      <c r="S50" s="6">
        <f t="shared" si="48"/>
        <v>4074532.6666666665</v>
      </c>
      <c r="T50" s="6">
        <f t="shared" si="48"/>
        <v>3560773.41</v>
      </c>
      <c r="U50" s="6">
        <f t="shared" si="49"/>
        <v>-513759.25666666636</v>
      </c>
      <c r="V50" s="11">
        <f t="shared" si="50"/>
        <v>0.87390964837030805</v>
      </c>
      <c r="W50" s="4">
        <f t="shared" si="51"/>
        <v>9.8242257302189939E-2</v>
      </c>
      <c r="X50" s="35">
        <f t="shared" si="52"/>
        <v>0.12787121854941241</v>
      </c>
    </row>
    <row r="51" spans="1:24" s="7" customFormat="1" ht="60.75" x14ac:dyDescent="0.25">
      <c r="A51" s="100" t="s">
        <v>132</v>
      </c>
      <c r="B51" s="34" t="s">
        <v>76</v>
      </c>
      <c r="C51" s="61" t="s">
        <v>77</v>
      </c>
      <c r="D51" s="108">
        <v>1067085</v>
      </c>
      <c r="E51" s="6">
        <v>674339</v>
      </c>
      <c r="F51" s="65">
        <v>282716.62</v>
      </c>
      <c r="G51" s="6">
        <f t="shared" si="40"/>
        <v>-391622.38</v>
      </c>
      <c r="H51" s="11">
        <f t="shared" si="41"/>
        <v>0.41924999147313147</v>
      </c>
      <c r="I51" s="4">
        <f t="shared" si="42"/>
        <v>1.521175195580024E-2</v>
      </c>
      <c r="J51" s="35">
        <f t="shared" si="43"/>
        <v>1.041334720067523E-2</v>
      </c>
      <c r="K51" s="108">
        <v>22176</v>
      </c>
      <c r="L51" s="6">
        <v>0</v>
      </c>
      <c r="M51" s="65">
        <v>0</v>
      </c>
      <c r="N51" s="6">
        <f t="shared" si="44"/>
        <v>0</v>
      </c>
      <c r="O51" s="11" t="str">
        <f t="shared" si="45"/>
        <v>-</v>
      </c>
      <c r="P51" s="4">
        <f t="shared" si="46"/>
        <v>1.0861606112984017E-2</v>
      </c>
      <c r="Q51" s="35">
        <f t="shared" si="47"/>
        <v>0</v>
      </c>
      <c r="R51" s="65">
        <f t="shared" si="48"/>
        <v>1089261</v>
      </c>
      <c r="S51" s="6">
        <f t="shared" si="48"/>
        <v>674339</v>
      </c>
      <c r="T51" s="6">
        <f t="shared" si="48"/>
        <v>282716.62</v>
      </c>
      <c r="U51" s="6">
        <f t="shared" si="49"/>
        <v>-391622.38</v>
      </c>
      <c r="V51" s="11">
        <f t="shared" si="50"/>
        <v>0.41924999147313147</v>
      </c>
      <c r="W51" s="4">
        <f t="shared" si="51"/>
        <v>1.5088721265055305E-2</v>
      </c>
      <c r="X51" s="35">
        <f t="shared" si="52"/>
        <v>1.015265913917594E-2</v>
      </c>
    </row>
    <row r="52" spans="1:24" s="7" customFormat="1" ht="54" x14ac:dyDescent="0.25">
      <c r="A52" s="27" t="s">
        <v>117</v>
      </c>
      <c r="B52" s="34" t="s">
        <v>78</v>
      </c>
      <c r="C52" s="61" t="s">
        <v>79</v>
      </c>
      <c r="D52" s="108">
        <v>61862</v>
      </c>
      <c r="E52" s="6">
        <v>20625</v>
      </c>
      <c r="F52" s="65">
        <v>9081.7999999999993</v>
      </c>
      <c r="G52" s="6">
        <f t="shared" si="40"/>
        <v>-11543.2</v>
      </c>
      <c r="H52" s="11">
        <f t="shared" si="41"/>
        <v>0.44032969696969693</v>
      </c>
      <c r="I52" s="4">
        <f t="shared" si="42"/>
        <v>8.8186920394318577E-4</v>
      </c>
      <c r="J52" s="35">
        <f t="shared" si="43"/>
        <v>3.3451141502431766E-4</v>
      </c>
      <c r="K52" s="108"/>
      <c r="L52" s="6"/>
      <c r="M52" s="65"/>
      <c r="N52" s="6">
        <f t="shared" si="44"/>
        <v>0</v>
      </c>
      <c r="O52" s="11" t="str">
        <f t="shared" si="45"/>
        <v>-</v>
      </c>
      <c r="P52" s="4">
        <f t="shared" si="46"/>
        <v>0</v>
      </c>
      <c r="Q52" s="35">
        <f t="shared" si="47"/>
        <v>0</v>
      </c>
      <c r="R52" s="65">
        <f t="shared" si="48"/>
        <v>61862</v>
      </c>
      <c r="S52" s="6">
        <f t="shared" si="48"/>
        <v>20625</v>
      </c>
      <c r="T52" s="6">
        <f t="shared" si="48"/>
        <v>9081.7999999999993</v>
      </c>
      <c r="U52" s="6">
        <f t="shared" si="49"/>
        <v>-11543.2</v>
      </c>
      <c r="V52" s="11">
        <f t="shared" si="50"/>
        <v>0.44032969696969693</v>
      </c>
      <c r="W52" s="4">
        <f t="shared" si="51"/>
        <v>8.5692820627824846E-4</v>
      </c>
      <c r="X52" s="35">
        <f t="shared" si="52"/>
        <v>3.2613724573450279E-4</v>
      </c>
    </row>
    <row r="53" spans="1:24" s="7" customFormat="1" ht="27.75" x14ac:dyDescent="0.25">
      <c r="A53" s="27">
        <v>3104</v>
      </c>
      <c r="B53" s="34" t="s">
        <v>80</v>
      </c>
      <c r="C53" s="61" t="s">
        <v>81</v>
      </c>
      <c r="D53" s="108">
        <v>3800244</v>
      </c>
      <c r="E53" s="6">
        <v>1853834</v>
      </c>
      <c r="F53" s="65">
        <v>1437333.7700000003</v>
      </c>
      <c r="G53" s="6">
        <f t="shared" si="40"/>
        <v>-416500.22999999975</v>
      </c>
      <c r="H53" s="11">
        <f t="shared" si="41"/>
        <v>0.77533035320314558</v>
      </c>
      <c r="I53" s="4">
        <f t="shared" si="42"/>
        <v>5.4174099626101133E-2</v>
      </c>
      <c r="J53" s="35">
        <f t="shared" si="43"/>
        <v>5.2941548290530209E-2</v>
      </c>
      <c r="K53" s="108">
        <v>50000</v>
      </c>
      <c r="L53" s="6">
        <v>20833.333333333332</v>
      </c>
      <c r="M53" s="65">
        <v>6599.2</v>
      </c>
      <c r="N53" s="6">
        <f t="shared" si="44"/>
        <v>-14234.133333333331</v>
      </c>
      <c r="O53" s="11">
        <f t="shared" si="45"/>
        <v>0.31676160000000003</v>
      </c>
      <c r="P53" s="4">
        <f t="shared" si="46"/>
        <v>2.4489552022420674E-2</v>
      </c>
      <c r="Q53" s="35">
        <f t="shared" si="47"/>
        <v>9.4664896065498154E-3</v>
      </c>
      <c r="R53" s="65">
        <f t="shared" si="48"/>
        <v>3850244</v>
      </c>
      <c r="S53" s="6">
        <f t="shared" si="48"/>
        <v>1874667.3333333333</v>
      </c>
      <c r="T53" s="6">
        <f t="shared" si="48"/>
        <v>1443932.9700000002</v>
      </c>
      <c r="U53" s="6">
        <f t="shared" si="49"/>
        <v>-430734.36333333305</v>
      </c>
      <c r="V53" s="11">
        <f t="shared" si="50"/>
        <v>0.77023424067061153</v>
      </c>
      <c r="W53" s="4">
        <f t="shared" si="51"/>
        <v>5.3334562165038124E-2</v>
      </c>
      <c r="X53" s="35">
        <f t="shared" si="52"/>
        <v>5.1853192303402469E-2</v>
      </c>
    </row>
    <row r="54" spans="1:24" s="7" customFormat="1" ht="54" x14ac:dyDescent="0.25">
      <c r="A54" s="27">
        <v>3090</v>
      </c>
      <c r="B54" s="34" t="s">
        <v>82</v>
      </c>
      <c r="C54" s="61" t="s">
        <v>83</v>
      </c>
      <c r="D54" s="108">
        <v>0</v>
      </c>
      <c r="E54" s="6">
        <v>0</v>
      </c>
      <c r="F54" s="65">
        <v>0</v>
      </c>
      <c r="G54" s="6">
        <f t="shared" si="40"/>
        <v>0</v>
      </c>
      <c r="H54" s="11" t="str">
        <f t="shared" si="41"/>
        <v>-</v>
      </c>
      <c r="I54" s="4">
        <f t="shared" si="42"/>
        <v>0</v>
      </c>
      <c r="J54" s="35">
        <f t="shared" si="43"/>
        <v>0</v>
      </c>
      <c r="K54" s="71"/>
      <c r="L54" s="6"/>
      <c r="M54" s="6"/>
      <c r="N54" s="6">
        <f t="shared" si="44"/>
        <v>0</v>
      </c>
      <c r="O54" s="11" t="str">
        <f t="shared" si="45"/>
        <v>-</v>
      </c>
      <c r="P54" s="4">
        <f t="shared" si="46"/>
        <v>0</v>
      </c>
      <c r="Q54" s="35">
        <f t="shared" si="47"/>
        <v>0</v>
      </c>
      <c r="R54" s="65">
        <f t="shared" si="48"/>
        <v>0</v>
      </c>
      <c r="S54" s="6">
        <f t="shared" si="48"/>
        <v>0</v>
      </c>
      <c r="T54" s="6">
        <f t="shared" si="48"/>
        <v>0</v>
      </c>
      <c r="U54" s="6">
        <f t="shared" si="49"/>
        <v>0</v>
      </c>
      <c r="V54" s="11" t="str">
        <f t="shared" si="50"/>
        <v>-</v>
      </c>
      <c r="W54" s="4">
        <f t="shared" si="51"/>
        <v>0</v>
      </c>
      <c r="X54" s="35">
        <f t="shared" si="52"/>
        <v>0</v>
      </c>
    </row>
    <row r="55" spans="1:24" s="7" customFormat="1" ht="27.6" customHeight="1" x14ac:dyDescent="0.25">
      <c r="A55" s="27">
        <v>3140</v>
      </c>
      <c r="B55" s="34" t="s">
        <v>84</v>
      </c>
      <c r="C55" s="61" t="s">
        <v>85</v>
      </c>
      <c r="D55" s="108">
        <v>25000</v>
      </c>
      <c r="E55" s="6">
        <v>25000</v>
      </c>
      <c r="F55" s="65">
        <v>0</v>
      </c>
      <c r="G55" s="6">
        <f t="shared" si="40"/>
        <v>-25000</v>
      </c>
      <c r="H55" s="11">
        <f t="shared" si="41"/>
        <v>0</v>
      </c>
      <c r="I55" s="4">
        <f t="shared" si="42"/>
        <v>3.5638566646050313E-4</v>
      </c>
      <c r="J55" s="35">
        <f t="shared" si="43"/>
        <v>0</v>
      </c>
      <c r="K55" s="71"/>
      <c r="L55" s="6"/>
      <c r="M55" s="6"/>
      <c r="N55" s="6">
        <f t="shared" si="44"/>
        <v>0</v>
      </c>
      <c r="O55" s="11" t="str">
        <f t="shared" si="45"/>
        <v>-</v>
      </c>
      <c r="P55" s="4">
        <f t="shared" si="46"/>
        <v>0</v>
      </c>
      <c r="Q55" s="35">
        <f t="shared" si="47"/>
        <v>0</v>
      </c>
      <c r="R55" s="65">
        <f t="shared" si="48"/>
        <v>25000</v>
      </c>
      <c r="S55" s="6">
        <f t="shared" si="48"/>
        <v>25000</v>
      </c>
      <c r="T55" s="6">
        <f t="shared" si="48"/>
        <v>0</v>
      </c>
      <c r="U55" s="6">
        <f t="shared" si="49"/>
        <v>-25000</v>
      </c>
      <c r="V55" s="11">
        <f t="shared" si="50"/>
        <v>0</v>
      </c>
      <c r="W55" s="4">
        <f t="shared" si="51"/>
        <v>3.4630637801810824E-4</v>
      </c>
      <c r="X55" s="35">
        <f t="shared" si="52"/>
        <v>0</v>
      </c>
    </row>
    <row r="56" spans="1:24" s="7" customFormat="1" ht="27.75" x14ac:dyDescent="0.25">
      <c r="A56" s="27">
        <v>3210</v>
      </c>
      <c r="B56" s="34" t="s">
        <v>86</v>
      </c>
      <c r="C56" s="61" t="s">
        <v>87</v>
      </c>
      <c r="D56" s="108">
        <v>43920</v>
      </c>
      <c r="E56" s="6">
        <v>18300</v>
      </c>
      <c r="F56" s="65">
        <v>11431.56</v>
      </c>
      <c r="G56" s="6">
        <f t="shared" si="40"/>
        <v>-6868.4400000000005</v>
      </c>
      <c r="H56" s="11">
        <f t="shared" si="41"/>
        <v>0.62467540983606551</v>
      </c>
      <c r="I56" s="4">
        <f t="shared" si="42"/>
        <v>6.2609833883781193E-4</v>
      </c>
      <c r="J56" s="35">
        <f t="shared" si="43"/>
        <v>4.2106050689680335E-4</v>
      </c>
      <c r="K56" s="71"/>
      <c r="L56" s="6"/>
      <c r="M56" s="6"/>
      <c r="N56" s="6">
        <f t="shared" si="44"/>
        <v>0</v>
      </c>
      <c r="O56" s="11" t="str">
        <f t="shared" si="45"/>
        <v>-</v>
      </c>
      <c r="P56" s="4">
        <f t="shared" si="46"/>
        <v>0</v>
      </c>
      <c r="Q56" s="35">
        <f t="shared" si="47"/>
        <v>0</v>
      </c>
      <c r="R56" s="65">
        <f t="shared" si="48"/>
        <v>43920</v>
      </c>
      <c r="S56" s="6">
        <f t="shared" si="48"/>
        <v>18300</v>
      </c>
      <c r="T56" s="6">
        <f t="shared" si="48"/>
        <v>11431.56</v>
      </c>
      <c r="U56" s="6">
        <f t="shared" si="49"/>
        <v>-6868.4400000000005</v>
      </c>
      <c r="V56" s="11">
        <f t="shared" si="50"/>
        <v>0.62467540983606551</v>
      </c>
      <c r="W56" s="4">
        <f t="shared" si="51"/>
        <v>6.083910449022126E-4</v>
      </c>
      <c r="X56" s="35">
        <f t="shared" si="52"/>
        <v>4.1051966491760587E-4</v>
      </c>
    </row>
    <row r="57" spans="1:24" s="7" customFormat="1" ht="81" x14ac:dyDescent="0.25">
      <c r="A57" s="27" t="s">
        <v>118</v>
      </c>
      <c r="B57" s="34" t="s">
        <v>88</v>
      </c>
      <c r="C57" s="61" t="s">
        <v>89</v>
      </c>
      <c r="D57" s="108">
        <v>54600</v>
      </c>
      <c r="E57" s="6">
        <v>20700</v>
      </c>
      <c r="F57" s="65">
        <v>6233.67</v>
      </c>
      <c r="G57" s="6">
        <f t="shared" si="40"/>
        <v>-14466.33</v>
      </c>
      <c r="H57" s="11">
        <f t="shared" si="41"/>
        <v>0.30114347826086957</v>
      </c>
      <c r="I57" s="4">
        <f t="shared" si="42"/>
        <v>7.7834629554973883E-4</v>
      </c>
      <c r="J57" s="35">
        <f t="shared" si="43"/>
        <v>2.2960577996593607E-4</v>
      </c>
      <c r="K57" s="71"/>
      <c r="L57" s="6"/>
      <c r="M57" s="6"/>
      <c r="N57" s="6">
        <f t="shared" si="44"/>
        <v>0</v>
      </c>
      <c r="O57" s="11" t="str">
        <f t="shared" si="45"/>
        <v>-</v>
      </c>
      <c r="P57" s="4">
        <f t="shared" si="46"/>
        <v>0</v>
      </c>
      <c r="Q57" s="35">
        <f t="shared" si="47"/>
        <v>0</v>
      </c>
      <c r="R57" s="65">
        <f t="shared" si="48"/>
        <v>54600</v>
      </c>
      <c r="S57" s="6">
        <f t="shared" si="48"/>
        <v>20700</v>
      </c>
      <c r="T57" s="6">
        <f t="shared" si="48"/>
        <v>6233.67</v>
      </c>
      <c r="U57" s="6">
        <f t="shared" si="49"/>
        <v>-14466.33</v>
      </c>
      <c r="V57" s="11">
        <f t="shared" si="50"/>
        <v>0.30114347826086957</v>
      </c>
      <c r="W57" s="4">
        <f t="shared" si="51"/>
        <v>7.5633312959154841E-4</v>
      </c>
      <c r="X57" s="35">
        <f t="shared" si="52"/>
        <v>2.2385782164524633E-4</v>
      </c>
    </row>
    <row r="58" spans="1:24" s="7" customFormat="1" ht="54.75" thickBot="1" x14ac:dyDescent="0.3">
      <c r="A58" s="27">
        <v>3242</v>
      </c>
      <c r="B58" s="41" t="s">
        <v>90</v>
      </c>
      <c r="C58" s="62" t="s">
        <v>91</v>
      </c>
      <c r="D58" s="109">
        <v>225200</v>
      </c>
      <c r="E58" s="37">
        <v>143740</v>
      </c>
      <c r="F58" s="69">
        <v>116000</v>
      </c>
      <c r="G58" s="42">
        <f t="shared" si="40"/>
        <v>-27740</v>
      </c>
      <c r="H58" s="43">
        <f t="shared" si="41"/>
        <v>0.80701266175038266</v>
      </c>
      <c r="I58" s="44">
        <f t="shared" si="42"/>
        <v>3.2103220834762123E-3</v>
      </c>
      <c r="J58" s="45">
        <f t="shared" si="43"/>
        <v>4.2726468478518406E-3</v>
      </c>
      <c r="K58" s="76"/>
      <c r="L58" s="42"/>
      <c r="M58" s="42"/>
      <c r="N58" s="42">
        <f t="shared" si="44"/>
        <v>0</v>
      </c>
      <c r="O58" s="43" t="str">
        <f t="shared" si="45"/>
        <v>-</v>
      </c>
      <c r="P58" s="44">
        <f t="shared" si="46"/>
        <v>0</v>
      </c>
      <c r="Q58" s="45">
        <f t="shared" si="47"/>
        <v>0</v>
      </c>
      <c r="R58" s="69">
        <f t="shared" si="48"/>
        <v>225200</v>
      </c>
      <c r="S58" s="42">
        <f t="shared" si="48"/>
        <v>143740</v>
      </c>
      <c r="T58" s="42">
        <f t="shared" si="48"/>
        <v>116000</v>
      </c>
      <c r="U58" s="42">
        <f t="shared" si="49"/>
        <v>-27740</v>
      </c>
      <c r="V58" s="43">
        <f t="shared" si="50"/>
        <v>0.80701266175038266</v>
      </c>
      <c r="W58" s="44">
        <f t="shared" si="51"/>
        <v>3.119527853187119E-3</v>
      </c>
      <c r="X58" s="45">
        <f t="shared" si="52"/>
        <v>4.1656852722150159E-3</v>
      </c>
    </row>
    <row r="59" spans="1:24" ht="40.5" customHeight="1" thickBot="1" x14ac:dyDescent="0.3">
      <c r="B59" s="80" t="s">
        <v>35</v>
      </c>
      <c r="C59" s="81" t="s">
        <v>124</v>
      </c>
      <c r="D59" s="82">
        <f>D60+D61</f>
        <v>0</v>
      </c>
      <c r="E59" s="83">
        <f t="shared" ref="E59:F59" si="53">E60+E61</f>
        <v>0</v>
      </c>
      <c r="F59" s="83">
        <f t="shared" si="53"/>
        <v>0</v>
      </c>
      <c r="G59" s="83">
        <f>SUM(G60:G61)</f>
        <v>0</v>
      </c>
      <c r="H59" s="84" t="str">
        <f>IF(E59=0,"-",F59/E59)</f>
        <v>-</v>
      </c>
      <c r="I59" s="84">
        <f>SUM(I60:I61)</f>
        <v>0</v>
      </c>
      <c r="J59" s="85">
        <f>SUM(J60:J61)</f>
        <v>0</v>
      </c>
      <c r="K59" s="82">
        <f>K60+K61</f>
        <v>83047.5</v>
      </c>
      <c r="L59" s="83">
        <f t="shared" ref="L59:M59" si="54">L60+L61</f>
        <v>83047.5</v>
      </c>
      <c r="M59" s="83">
        <f t="shared" si="54"/>
        <v>-17373</v>
      </c>
      <c r="N59" s="83">
        <f>SUM(N60:N61)</f>
        <v>-100420.5</v>
      </c>
      <c r="O59" s="84">
        <f>IF(L59=0,"-",M59/L59)</f>
        <v>-0.20919353382100606</v>
      </c>
      <c r="P59" s="84">
        <f>SUM(P60:P61)</f>
        <v>1.1838775454151454E-3</v>
      </c>
      <c r="Q59" s="85">
        <f>SUM(Q60:Q61)</f>
        <v>-6.3990253179077616E-4</v>
      </c>
      <c r="R59" s="86">
        <f>R60+R61</f>
        <v>83047.5</v>
      </c>
      <c r="S59" s="83">
        <f t="shared" ref="S59:T59" si="55">S60+S61</f>
        <v>83047.5</v>
      </c>
      <c r="T59" s="83">
        <f t="shared" si="55"/>
        <v>-17373</v>
      </c>
      <c r="U59" s="83">
        <f>SUM(U60:U61)</f>
        <v>-100420.5</v>
      </c>
      <c r="V59" s="84">
        <f>IF(S59=0,"-",T59/S59)</f>
        <v>-0.20919353382100606</v>
      </c>
      <c r="W59" s="84">
        <f>SUM(W60:W61)</f>
        <v>1.1838775454151454E-3</v>
      </c>
      <c r="X59" s="85">
        <f>SUM(X60:X61)</f>
        <v>-6.3990253179077616E-4</v>
      </c>
    </row>
    <row r="60" spans="1:24" ht="33.75" customHeight="1" x14ac:dyDescent="0.25">
      <c r="B60" s="46">
        <v>8831</v>
      </c>
      <c r="C60" s="77" t="s">
        <v>3</v>
      </c>
      <c r="D60" s="78"/>
      <c r="E60" s="47"/>
      <c r="F60" s="47"/>
      <c r="G60" s="47">
        <f t="shared" ref="G60:G61" si="56">F60-E60</f>
        <v>0</v>
      </c>
      <c r="H60" s="48" t="str">
        <f t="shared" ref="H60:H61" si="57">IF(E60=0,"-",F60/E60)</f>
        <v>-</v>
      </c>
      <c r="I60" s="48">
        <f t="shared" ref="I60:I61" si="58">D60/$D$28</f>
        <v>0</v>
      </c>
      <c r="J60" s="99">
        <f t="shared" ref="J60:J61" si="59">F60/$F$28</f>
        <v>0</v>
      </c>
      <c r="K60" s="78">
        <v>83047.5</v>
      </c>
      <c r="L60" s="47">
        <v>83047.5</v>
      </c>
      <c r="M60" s="47"/>
      <c r="N60" s="47">
        <f t="shared" ref="N60:N61" si="60">M60-L60</f>
        <v>-83047.5</v>
      </c>
      <c r="O60" s="48">
        <f t="shared" ref="O60:O61" si="61">IF(L60=0,"-",M60/L60)</f>
        <v>0</v>
      </c>
      <c r="P60" s="48">
        <f t="shared" ref="P60:P61" si="62">K60/$D$28</f>
        <v>1.1838775454151454E-3</v>
      </c>
      <c r="Q60" s="99">
        <f t="shared" ref="Q60:Q61" si="63">M60/$F$28</f>
        <v>0</v>
      </c>
      <c r="R60" s="79">
        <f>D60+K60</f>
        <v>83047.5</v>
      </c>
      <c r="S60" s="47">
        <f t="shared" ref="S60:T61" si="64">E60+L60</f>
        <v>83047.5</v>
      </c>
      <c r="T60" s="47">
        <f t="shared" si="64"/>
        <v>0</v>
      </c>
      <c r="U60" s="47">
        <f t="shared" ref="U60:U61" si="65">T60-S60</f>
        <v>-83047.5</v>
      </c>
      <c r="V60" s="48">
        <f t="shared" ref="V60:V61" si="66">IF(S60=0,"-",T60/S60)</f>
        <v>0</v>
      </c>
      <c r="W60" s="48">
        <f t="shared" ref="W60:W61" si="67">R60/$D$28</f>
        <v>1.1838775454151454E-3</v>
      </c>
      <c r="X60" s="99">
        <f t="shared" ref="X60:X61" si="68">T60/$F$28</f>
        <v>0</v>
      </c>
    </row>
    <row r="61" spans="1:24" ht="33.75" customHeight="1" thickBot="1" x14ac:dyDescent="0.3">
      <c r="B61" s="36">
        <v>8832</v>
      </c>
      <c r="C61" s="63" t="s">
        <v>4</v>
      </c>
      <c r="D61" s="75"/>
      <c r="E61" s="37"/>
      <c r="F61" s="37"/>
      <c r="G61" s="37">
        <f t="shared" si="56"/>
        <v>0</v>
      </c>
      <c r="H61" s="38" t="str">
        <f t="shared" si="57"/>
        <v>-</v>
      </c>
      <c r="I61" s="38">
        <f t="shared" si="58"/>
        <v>0</v>
      </c>
      <c r="J61" s="54">
        <f t="shared" si="59"/>
        <v>0</v>
      </c>
      <c r="K61" s="75"/>
      <c r="L61" s="37"/>
      <c r="M61" s="112">
        <v>-17373</v>
      </c>
      <c r="N61" s="37">
        <f t="shared" si="60"/>
        <v>-17373</v>
      </c>
      <c r="O61" s="38" t="str">
        <f t="shared" si="61"/>
        <v>-</v>
      </c>
      <c r="P61" s="38">
        <f t="shared" si="62"/>
        <v>0</v>
      </c>
      <c r="Q61" s="54">
        <f t="shared" si="63"/>
        <v>-6.3990253179077616E-4</v>
      </c>
      <c r="R61" s="68">
        <f>D61+K61</f>
        <v>0</v>
      </c>
      <c r="S61" s="37">
        <f t="shared" si="64"/>
        <v>0</v>
      </c>
      <c r="T61" s="37">
        <f t="shared" si="64"/>
        <v>-17373</v>
      </c>
      <c r="U61" s="37">
        <f t="shared" si="65"/>
        <v>-17373</v>
      </c>
      <c r="V61" s="38" t="str">
        <f t="shared" si="66"/>
        <v>-</v>
      </c>
      <c r="W61" s="38">
        <f t="shared" si="67"/>
        <v>0</v>
      </c>
      <c r="X61" s="54">
        <f t="shared" si="68"/>
        <v>-6.3990253179077616E-4</v>
      </c>
    </row>
    <row r="62" spans="1:24" s="7" customFormat="1" ht="42" customHeight="1" thickBot="1" x14ac:dyDescent="0.3">
      <c r="A62" s="1"/>
      <c r="B62" s="80" t="s">
        <v>35</v>
      </c>
      <c r="C62" s="81" t="s">
        <v>125</v>
      </c>
      <c r="D62" s="82">
        <f>D63</f>
        <v>1703912.6899999976</v>
      </c>
      <c r="E62" s="83">
        <f t="shared" ref="E62:F62" si="69">E63</f>
        <v>4326602.6899999976</v>
      </c>
      <c r="F62" s="83">
        <f t="shared" si="69"/>
        <v>-1823463.6399999969</v>
      </c>
      <c r="G62" s="83" t="s">
        <v>35</v>
      </c>
      <c r="H62" s="84" t="s">
        <v>35</v>
      </c>
      <c r="I62" s="84" t="s">
        <v>35</v>
      </c>
      <c r="J62" s="85" t="s">
        <v>35</v>
      </c>
      <c r="K62" s="82">
        <f>K63</f>
        <v>1190311.5</v>
      </c>
      <c r="L62" s="83">
        <f t="shared" ref="L62:M62" si="70">L63</f>
        <v>1168135.5</v>
      </c>
      <c r="M62" s="83">
        <f t="shared" si="70"/>
        <v>120116.23999999987</v>
      </c>
      <c r="N62" s="83" t="s">
        <v>35</v>
      </c>
      <c r="O62" s="84" t="s">
        <v>35</v>
      </c>
      <c r="P62" s="84" t="s">
        <v>35</v>
      </c>
      <c r="Q62" s="85" t="s">
        <v>35</v>
      </c>
      <c r="R62" s="86">
        <f>R63</f>
        <v>2894224.1899999976</v>
      </c>
      <c r="S62" s="83">
        <f t="shared" ref="S62:T62" si="71">S63</f>
        <v>5494738.1899999976</v>
      </c>
      <c r="T62" s="83">
        <f t="shared" si="71"/>
        <v>-1703347.3999999971</v>
      </c>
      <c r="U62" s="83" t="s">
        <v>35</v>
      </c>
      <c r="V62" s="84" t="s">
        <v>35</v>
      </c>
      <c r="W62" s="84" t="s">
        <v>35</v>
      </c>
      <c r="X62" s="85" t="s">
        <v>35</v>
      </c>
    </row>
    <row r="63" spans="1:24" s="7" customFormat="1" ht="51" customHeight="1" x14ac:dyDescent="0.25">
      <c r="A63" s="1"/>
      <c r="B63" s="46">
        <v>200000</v>
      </c>
      <c r="C63" s="77" t="s">
        <v>121</v>
      </c>
      <c r="D63" s="78">
        <f>D28+D59-D6</f>
        <v>1703912.6899999976</v>
      </c>
      <c r="E63" s="47">
        <f t="shared" ref="E63:F63" si="72">E28+E59-E6</f>
        <v>4326602.6899999976</v>
      </c>
      <c r="F63" s="47">
        <f t="shared" si="72"/>
        <v>-1823463.6399999969</v>
      </c>
      <c r="G63" s="47" t="s">
        <v>35</v>
      </c>
      <c r="H63" s="48" t="s">
        <v>35</v>
      </c>
      <c r="I63" s="48" t="s">
        <v>35</v>
      </c>
      <c r="J63" s="99" t="s">
        <v>35</v>
      </c>
      <c r="K63" s="78">
        <f>K28+K59-K6</f>
        <v>1190311.5</v>
      </c>
      <c r="L63" s="47">
        <f t="shared" ref="L63:M63" si="73">L28+L59-L6</f>
        <v>1168135.5</v>
      </c>
      <c r="M63" s="47">
        <f t="shared" si="73"/>
        <v>120116.23999999987</v>
      </c>
      <c r="N63" s="47" t="s">
        <v>35</v>
      </c>
      <c r="O63" s="48" t="s">
        <v>35</v>
      </c>
      <c r="P63" s="48" t="s">
        <v>35</v>
      </c>
      <c r="Q63" s="99" t="s">
        <v>35</v>
      </c>
      <c r="R63" s="79">
        <f>D63+K63</f>
        <v>2894224.1899999976</v>
      </c>
      <c r="S63" s="47">
        <f t="shared" ref="S63:T64" si="74">E63+L63</f>
        <v>5494738.1899999976</v>
      </c>
      <c r="T63" s="47">
        <f t="shared" si="74"/>
        <v>-1703347.3999999971</v>
      </c>
      <c r="U63" s="47" t="s">
        <v>35</v>
      </c>
      <c r="V63" s="48" t="s">
        <v>35</v>
      </c>
      <c r="W63" s="48" t="s">
        <v>35</v>
      </c>
      <c r="X63" s="99" t="s">
        <v>35</v>
      </c>
    </row>
    <row r="64" spans="1:24" s="7" customFormat="1" ht="66.75" customHeight="1" thickBot="1" x14ac:dyDescent="0.3">
      <c r="A64" s="1"/>
      <c r="B64" s="36">
        <v>600000</v>
      </c>
      <c r="C64" s="63" t="s">
        <v>122</v>
      </c>
      <c r="D64" s="75">
        <f>D63</f>
        <v>1703912.6899999976</v>
      </c>
      <c r="E64" s="37">
        <f t="shared" ref="E64:F64" si="75">E63</f>
        <v>4326602.6899999976</v>
      </c>
      <c r="F64" s="37">
        <f t="shared" si="75"/>
        <v>-1823463.6399999969</v>
      </c>
      <c r="G64" s="37" t="s">
        <v>35</v>
      </c>
      <c r="H64" s="38" t="s">
        <v>35</v>
      </c>
      <c r="I64" s="38" t="s">
        <v>35</v>
      </c>
      <c r="J64" s="54" t="s">
        <v>35</v>
      </c>
      <c r="K64" s="75">
        <f>K63</f>
        <v>1190311.5</v>
      </c>
      <c r="L64" s="37">
        <f t="shared" ref="L64:M64" si="76">L63</f>
        <v>1168135.5</v>
      </c>
      <c r="M64" s="37">
        <f t="shared" si="76"/>
        <v>120116.23999999987</v>
      </c>
      <c r="N64" s="37" t="s">
        <v>35</v>
      </c>
      <c r="O64" s="38" t="s">
        <v>35</v>
      </c>
      <c r="P64" s="38" t="s">
        <v>35</v>
      </c>
      <c r="Q64" s="54" t="s">
        <v>35</v>
      </c>
      <c r="R64" s="68">
        <f>D64+K64</f>
        <v>2894224.1899999976</v>
      </c>
      <c r="S64" s="37">
        <f t="shared" si="74"/>
        <v>5494738.1899999976</v>
      </c>
      <c r="T64" s="37">
        <f t="shared" si="74"/>
        <v>-1703347.3999999971</v>
      </c>
      <c r="U64" s="37" t="s">
        <v>35</v>
      </c>
      <c r="V64" s="38" t="s">
        <v>35</v>
      </c>
      <c r="W64" s="38" t="s">
        <v>35</v>
      </c>
      <c r="X64" s="54" t="s">
        <v>35</v>
      </c>
    </row>
    <row r="67" spans="2:24" s="3" customFormat="1" ht="48.75" customHeight="1" x14ac:dyDescent="0.25">
      <c r="B67" s="23"/>
      <c r="C67" s="24" t="s">
        <v>120</v>
      </c>
      <c r="D67" s="26">
        <f>D6-D28-D59</f>
        <v>-1703912.6899999976</v>
      </c>
      <c r="E67" s="26">
        <f t="shared" ref="E67:F67" si="77">E6-E28-E59</f>
        <v>-4326602.6899999976</v>
      </c>
      <c r="F67" s="26">
        <f t="shared" si="77"/>
        <v>1823463.6399999969</v>
      </c>
      <c r="G67" s="26"/>
      <c r="H67" s="26"/>
      <c r="I67" s="26"/>
      <c r="J67" s="26"/>
      <c r="K67" s="26">
        <f>K6-K28-K59</f>
        <v>-1190311.5</v>
      </c>
      <c r="L67" s="26">
        <f t="shared" ref="L67:M67" si="78">L6-L28-L59</f>
        <v>-1168135.5</v>
      </c>
      <c r="M67" s="26">
        <f t="shared" si="78"/>
        <v>-120116.23999999987</v>
      </c>
      <c r="N67" s="26"/>
      <c r="O67" s="26"/>
      <c r="P67" s="26"/>
      <c r="Q67" s="26"/>
      <c r="R67" s="26">
        <f>R6-R28-R59</f>
        <v>-2894224.1899999976</v>
      </c>
      <c r="S67" s="26">
        <f t="shared" ref="S67:T67" si="79">S6-S28-S59</f>
        <v>-5494738.1899999976</v>
      </c>
      <c r="T67" s="26">
        <f t="shared" si="79"/>
        <v>1703347.3999999985</v>
      </c>
      <c r="U67" s="26"/>
      <c r="V67" s="25"/>
      <c r="W67" s="25"/>
      <c r="X67" s="25"/>
    </row>
  </sheetData>
  <mergeCells count="22">
    <mergeCell ref="U4:V4"/>
    <mergeCell ref="N4:O4"/>
    <mergeCell ref="P4:Q4"/>
    <mergeCell ref="R4:R5"/>
    <mergeCell ref="S4:S5"/>
    <mergeCell ref="T4:T5"/>
    <mergeCell ref="B1:X1"/>
    <mergeCell ref="B2:B5"/>
    <mergeCell ref="C2:C5"/>
    <mergeCell ref="D2:X2"/>
    <mergeCell ref="D3:J3"/>
    <mergeCell ref="K3:Q3"/>
    <mergeCell ref="R3:X3"/>
    <mergeCell ref="D4:D5"/>
    <mergeCell ref="E4:E5"/>
    <mergeCell ref="F4:F5"/>
    <mergeCell ref="W4:X4"/>
    <mergeCell ref="G4:H4"/>
    <mergeCell ref="I4:J4"/>
    <mergeCell ref="K4:K5"/>
    <mergeCell ref="L4:L5"/>
    <mergeCell ref="M4:M5"/>
  </mergeCells>
  <pageMargins left="0.19685039370078741" right="0.19685039370078741" top="0.78740157480314965" bottom="0.19685039370078741" header="0.31496062992125984" footer="0.31496062992125984"/>
  <pageSetup paperSize="9" scale="24" orientation="landscape" horizontalDpi="300" verticalDpi="300" r:id="rId1"/>
  <rowBreaks count="1" manualBreakCount="1">
    <brk id="27" min="1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січень-травень</vt:lpstr>
      <vt:lpstr>'січень-травень'!Заголовки_для_печати</vt:lpstr>
      <vt:lpstr>'січень-травень'!Область_печати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2021-06-14T12:50:03Z</cp:lastPrinted>
  <dcterms:created xsi:type="dcterms:W3CDTF">2021-04-23T12:17:35Z</dcterms:created>
  <dcterms:modified xsi:type="dcterms:W3CDTF">2021-06-15T06:23:23Z</dcterms:modified>
</cp:coreProperties>
</file>