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2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62913"/>
</workbook>
</file>

<file path=xl/calcChain.xml><?xml version="1.0" encoding="utf-8"?>
<calcChain xmlns="http://schemas.openxmlformats.org/spreadsheetml/2006/main">
  <c r="H13" i="1" l="1"/>
  <c r="H14" i="1"/>
  <c r="H20" i="1"/>
  <c r="H21" i="1"/>
  <c r="J25" i="1"/>
  <c r="I25" i="1"/>
  <c r="H25" i="1"/>
  <c r="H44" i="1"/>
  <c r="H50" i="1"/>
  <c r="H48" i="1"/>
  <c r="H24" i="1" l="1"/>
  <c r="H51" i="1" l="1"/>
  <c r="H34" i="1"/>
  <c r="G25" i="1" l="1"/>
  <c r="H37" i="1" l="1"/>
  <c r="H36" i="1" s="1"/>
  <c r="G37" i="1"/>
  <c r="J38" i="1"/>
  <c r="J36" i="1" s="1"/>
  <c r="I38" i="1"/>
  <c r="G38" i="1" s="1"/>
  <c r="I36" i="1" l="1"/>
  <c r="G36" i="1"/>
  <c r="H22" i="1" l="1"/>
  <c r="H43" i="1" l="1"/>
  <c r="G32" i="1"/>
  <c r="H40" i="1" l="1"/>
  <c r="H39" i="1" l="1"/>
  <c r="G40" i="1"/>
  <c r="J31" i="1" l="1"/>
  <c r="J22" i="1" s="1"/>
  <c r="I31" i="1"/>
  <c r="I22" i="1" s="1"/>
  <c r="G22" i="1" s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G31" i="1"/>
  <c r="G29" i="1" l="1"/>
  <c r="G30" i="1"/>
  <c r="G28" i="1"/>
  <c r="J33" i="1"/>
  <c r="H18" i="1" l="1"/>
  <c r="H46" i="1"/>
  <c r="G46" i="1" s="1"/>
  <c r="G23" i="1" l="1"/>
  <c r="H19" i="1" l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H53" i="1" s="1"/>
  <c r="G17" i="1" l="1"/>
  <c r="G19" i="1"/>
  <c r="G33" i="1"/>
  <c r="G51" i="1"/>
  <c r="G52" i="1"/>
  <c r="G34" i="1" l="1"/>
  <c r="F30" i="1"/>
  <c r="F18" i="1"/>
  <c r="G18" i="1"/>
  <c r="G20" i="1"/>
  <c r="G21" i="1"/>
  <c r="G24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53" i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<sst xmlns="http://schemas.openxmlformats.org/spreadsheetml/2006/main" count="183" uniqueCount="140">
  <si>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</si>
  <si>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</si>
  <si>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</si>
  <si>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</si>
  <si>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</si>
  <si>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</si>
  <si>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</si>
  <si>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</si>
  <si>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</si>
  <si>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</si>
  <si>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</si>
  <si>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</si>
  <si>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</si>
  <si>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</si>
  <si>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</si>
  <si>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</si>
  <si>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</si>
  <si>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</si>
  <si>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</si>
  <si>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</si>
  <si>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</si>
  <si>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</si>
  <si>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</si>
  <si>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</si>
  <si>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</si>
  <si>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</si>
  <si>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</si>
  <si>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</si>
  <si>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</si>
  <si>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</si>
  <si>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</si>
  <si>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</si>
  <si>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</si>
  <si>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</si>
  <si>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</si>
  <si>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</si>
  <si>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</si>
  <si>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</si>
  <si>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</si>
  <si>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</si>
  <si>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</si>
  <si>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</si>
  <si>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</si>
  <si>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</si>
  <si>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</si>
  <si>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</si>
  <si>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</si>
  <si>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</si>
  <si>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</si>
  <si>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</si>
  <si>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</si>
  <si>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</si>
  <si>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</si>
  <si>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</si>
  <si>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</si>
  <si>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</si>
  <si>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</si>
  <si>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</si>
  <si>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</si>
  <si>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</si>
  <si>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</si>
  <si>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</si>
  <si>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</si>
  <si>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</si>
  <si>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</si>
  <si>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</si>
  <si>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</si>
  <si>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</si>
  <si>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</si>
  <si>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</si>
  <si>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</si>
  <si>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</si>
  <si>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</si>
  <si>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</si>
  <si>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</si>
  <si>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</si>
  <si>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</si>
  <si>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</si>
  <si>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</si>
  <si>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</si>
  <si>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</si>
  <si>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</si>
  <si>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</si>
  <si>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</si>
  <si>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</si>
  <si>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</si>
  <si>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</si>
  <si>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</si>
  <si>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</si>
  <si>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</si>
  <si>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</si>
  <si>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</si>
  <si>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</si>
  <si>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</si>
  <si>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</si>
  <si>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</si>
  <si>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</si>
  <si>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</si>
  <si>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</si>
  <si>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</si>
  <si>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</si>
  <si>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</si>
  <si>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</si>
  <si>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</si>
  <si>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</si>
  <si>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</si>
  <si>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</si>
  <si>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</si>
  <si>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</si>
  <si>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</si>
  <si>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</si>
  <si>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</si>
  <si>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</si>
  <si>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</si>
  <si>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</si>
  <si>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</si>
  <si>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</si>
  <si>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</si>
  <si>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</si>
  <si>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</si>
  <si>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</si>
  <si>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</si>
  <si>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</si>
  <si>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</si>
  <si>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</si>
  <si>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</si>
  <si>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</si>
  <si>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</si>
  <si>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</si>
  <si>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</si>
  <si>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</si>
  <si>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</si>
  <si>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</si>
  <si>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</si>
  <si>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</si>
  <si>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</si>
  <si>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</si>
  <si>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</si>
  <si>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</si>
  <si>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 xml:space="preserve">від 23.10.2021  р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</si>
</sst>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7"/>
  <sheetViews>
    <sheetView tabSelected="1" topLeftCell="A39" workbookViewId="0">
      <selection activeCell="B67" sqref="B66:B67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27" t="s">
        <v>0</v>
      </c>
      <c r="I2" s="127"/>
      <c r="J2" s="127"/>
    </row>
    <row r="3" spans="1:10" x14ac:dyDescent="0.25">
      <c r="A3" s="1"/>
      <c r="B3" s="1"/>
      <c r="C3" s="1"/>
      <c r="D3" s="1"/>
      <c r="E3" s="1"/>
      <c r="F3" s="1"/>
      <c r="G3" s="128" t="s">
        <v>61</v>
      </c>
      <c r="H3" s="128"/>
      <c r="I3" s="128"/>
      <c r="J3" s="128"/>
    </row>
    <row r="4" spans="1:10" ht="27.75" customHeight="1" x14ac:dyDescent="0.25">
      <c r="A4" s="1"/>
      <c r="B4" s="1"/>
      <c r="C4" s="1"/>
      <c r="D4" s="1"/>
      <c r="E4" s="1"/>
      <c r="F4" s="1"/>
      <c r="G4" s="129" t="s">
        <v>91</v>
      </c>
      <c r="H4" s="129"/>
      <c r="I4" s="129"/>
      <c r="J4" s="129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30" t="s">
        <v>90</v>
      </c>
      <c r="C6" s="130"/>
      <c r="D6" s="130"/>
      <c r="E6" s="130"/>
      <c r="F6" s="130"/>
      <c r="G6" s="130"/>
      <c r="H6" s="130"/>
      <c r="I6" s="130"/>
      <c r="J6" s="130"/>
    </row>
    <row r="7" spans="1:10" ht="19.5" thickBot="1" x14ac:dyDescent="0.3">
      <c r="A7" s="131"/>
      <c r="B7" s="131"/>
      <c r="C7" s="131"/>
      <c r="D7" s="3"/>
      <c r="E7" s="132">
        <v>14555000000</v>
      </c>
      <c r="F7" s="132"/>
      <c r="G7" s="132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40" t="s">
        <v>9</v>
      </c>
      <c r="I9" s="142" t="s">
        <v>10</v>
      </c>
      <c r="J9" s="143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41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5041727</v>
      </c>
      <c r="H11" s="113">
        <f>H13+H14+H19+H22+H33+H15</f>
        <v>3454800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70000</v>
      </c>
      <c r="H14" s="78">
        <f>10000+40000+50000-30000</f>
        <v>70000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45000</v>
      </c>
      <c r="H15" s="78">
        <v>45000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1621054</v>
      </c>
      <c r="H19" s="101">
        <f>H20+H21</f>
        <v>1606054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100000</v>
      </c>
      <c r="H20" s="27">
        <f>200000-50000-50000+50000-50000</f>
        <v>100000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1506054</v>
      </c>
      <c r="H21" s="27">
        <f>1174824-99578+95160-50000-75000-116567+436920-16600-50000-22105-30000+134000+125000</f>
        <v>1506054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1995905</v>
      </c>
      <c r="H22" s="101">
        <f>H24+H28+H23+H26+H30+H31+H32+H25</f>
        <v>469678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 t="shared" si="1"/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182700</v>
      </c>
      <c r="H24" s="27">
        <f>200000-40000-147100+3200+16600+30000+120000</f>
        <v>182700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1"/>
        <v>187400</v>
      </c>
      <c r="H25" s="79">
        <f>200000+50000+10000-50000-9600-13000</f>
        <v>187400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/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/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>H28+I28</f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ref="G29:G32" si="3">H29+I29</f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2665008</v>
      </c>
      <c r="H36" s="122">
        <f>H37+H38</f>
        <v>171205</v>
      </c>
      <c r="I36" s="122">
        <f>I37+I38</f>
        <v>2493803</v>
      </c>
      <c r="J36" s="122">
        <f>J37+J38</f>
        <v>2493803</v>
      </c>
    </row>
    <row r="37" spans="1:10" ht="52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 t="shared" ref="G37" si="5">H37</f>
        <v>171205</v>
      </c>
      <c r="H37" s="79">
        <f>99100+50000+22105</f>
        <v>171205</v>
      </c>
      <c r="I37" s="79"/>
      <c r="J37" s="79"/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2493803</v>
      </c>
      <c r="H38" s="79"/>
      <c r="I38" s="79">
        <f>1943803+550000</f>
        <v>2493803</v>
      </c>
      <c r="J38" s="79">
        <f>1943803+550000</f>
        <v>2493803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511693</v>
      </c>
      <c r="H39" s="113">
        <f>H41+H42+H43+H44+H45+H40</f>
        <v>511693</v>
      </c>
      <c r="I39" s="100">
        <f t="shared" ref="I39:J39" si="6">I41+I42+I43+I44+I45</f>
        <v>0</v>
      </c>
      <c r="J39" s="100">
        <f t="shared" si="6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7">H40</f>
        <v>265467</v>
      </c>
      <c r="H40" s="116">
        <f>119067+146400</f>
        <v>265467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7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7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7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7"/>
        <v>52000</v>
      </c>
      <c r="H44" s="79">
        <f>72000-20000</f>
        <v>52000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7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2893067</v>
      </c>
      <c r="H46" s="114">
        <f>H48+H51+H52+H49+H50</f>
        <v>2893067</v>
      </c>
      <c r="I46" s="114">
        <f t="shared" ref="I46:J46" si="8">I51+I52</f>
        <v>0</v>
      </c>
      <c r="J46" s="114">
        <f t="shared" si="8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2162221</v>
      </c>
      <c r="H48" s="79">
        <f>1310971+890500-70000+35380-3000+8370-10000</f>
        <v>2162221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25000</v>
      </c>
      <c r="H50" s="79">
        <f>60000-35000</f>
        <v>25000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11111495</v>
      </c>
      <c r="H53" s="66">
        <f>H11+H39+H46+H36</f>
        <v>7030765</v>
      </c>
      <c r="I53" s="80">
        <f>I11+I39+I46+I36</f>
        <v>4080730</v>
      </c>
      <c r="J53" s="80">
        <f>J11+J39+J46+J36</f>
        <v>3349882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44"/>
      <c r="C55" s="144"/>
      <c r="D55" s="144"/>
      <c r="E55" s="144"/>
      <c r="F55" s="144"/>
      <c r="G55" s="144"/>
      <c r="H55" s="144"/>
      <c r="I55" s="144"/>
      <c r="J55" s="144"/>
    </row>
    <row r="56" spans="1:10" x14ac:dyDescent="0.25">
      <c r="A56" s="1"/>
      <c r="B56" s="145"/>
      <c r="C56" s="145"/>
      <c r="D56" s="145"/>
      <c r="E56" s="145"/>
      <c r="F56" s="145"/>
      <c r="G56" s="145"/>
      <c r="H56" s="145"/>
      <c r="I56" s="145"/>
      <c r="J56" s="145"/>
    </row>
    <row r="57" spans="1:10" ht="15.75" x14ac:dyDescent="0.25">
      <c r="A57" s="1"/>
      <c r="B57" s="68" t="s">
        <v>60</v>
      </c>
      <c r="C57" s="1"/>
      <c r="D57" s="69" t="s">
        <v>62</v>
      </c>
      <c r="E57" s="1"/>
      <c r="F57" s="1"/>
      <c r="G57" s="1"/>
      <c r="H57" s="1"/>
      <c r="I57" s="1"/>
      <c r="J57" s="1"/>
    </row>
  </sheetData>
  <mergeCells count="19">
    <mergeCell ref="H9:H10"/>
    <mergeCell ref="I9:J9"/>
    <mergeCell ref="B55:J55"/>
    <mergeCell ref="B56:J56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2021-10-21T13:25:43Z</dcterms:modified>
</cp:coreProperties>
</file>