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I32" i="1" l="1"/>
  <c r="H14" i="1"/>
  <c r="J21" i="1"/>
  <c r="I21" i="1"/>
  <c r="H21" i="1"/>
  <c r="H47" i="1" l="1"/>
  <c r="G54" i="1"/>
  <c r="H46" i="1"/>
  <c r="H45" i="1"/>
  <c r="H44" i="1"/>
  <c r="H43" i="1"/>
  <c r="H42" i="1"/>
  <c r="H41" i="1"/>
  <c r="J39" i="1"/>
  <c r="I39" i="1"/>
  <c r="H25" i="1"/>
  <c r="H24" i="1"/>
  <c r="H15" i="1"/>
  <c r="G37" i="1" l="1"/>
  <c r="J36" i="1"/>
  <c r="I36" i="1"/>
  <c r="G24" i="1" l="1"/>
  <c r="G25" i="1"/>
  <c r="G26" i="1"/>
  <c r="G27" i="1"/>
  <c r="G28" i="1"/>
  <c r="G29" i="1"/>
  <c r="G30" i="1"/>
  <c r="G31" i="1"/>
  <c r="G32" i="1"/>
  <c r="G23" i="1"/>
  <c r="G21" i="1"/>
  <c r="G38" i="1" l="1"/>
  <c r="H38" i="1"/>
  <c r="H49" i="1"/>
  <c r="H20" i="1"/>
  <c r="H13" i="1" l="1"/>
  <c r="J25" i="1"/>
  <c r="I25" i="1"/>
  <c r="H51" i="1"/>
  <c r="H52" i="1" l="1"/>
  <c r="H34" i="1"/>
  <c r="H36" i="1" l="1"/>
  <c r="G39" i="1"/>
  <c r="G36" i="1" l="1"/>
  <c r="H22" i="1" l="1"/>
  <c r="H40" i="1" l="1"/>
  <c r="G41" i="1"/>
  <c r="J31" i="1" l="1"/>
  <c r="J22" i="1" s="1"/>
  <c r="I31" i="1"/>
  <c r="I22" i="1" s="1"/>
  <c r="G22" i="1" s="1"/>
  <c r="G15" i="1" l="1"/>
  <c r="I40" i="1" l="1"/>
  <c r="J40" i="1"/>
  <c r="G46" i="1"/>
  <c r="F46" i="1"/>
  <c r="G45" i="1"/>
  <c r="D45" i="1"/>
  <c r="G44" i="1"/>
  <c r="G43" i="1"/>
  <c r="D43" i="1"/>
  <c r="G42" i="1"/>
  <c r="G50" i="1"/>
  <c r="I47" i="1"/>
  <c r="J47" i="1"/>
  <c r="G40" i="1" l="1"/>
  <c r="G49" i="1"/>
  <c r="J33" i="1" l="1"/>
  <c r="H18" i="1" l="1"/>
  <c r="G47" i="1"/>
  <c r="H19" i="1" l="1"/>
  <c r="G51" i="1" l="1"/>
  <c r="G14" i="1"/>
  <c r="I17" i="1" l="1"/>
  <c r="J17" i="1"/>
  <c r="H17" i="1"/>
  <c r="I19" i="1"/>
  <c r="I11" i="1" s="1"/>
  <c r="I55" i="1" s="1"/>
  <c r="J19" i="1"/>
  <c r="I33" i="1"/>
  <c r="H33" i="1"/>
  <c r="H11" i="1" s="1"/>
  <c r="H55" i="1" s="1"/>
  <c r="G55" i="1" l="1"/>
  <c r="G17" i="1"/>
  <c r="G19" i="1"/>
  <c r="G33" i="1"/>
  <c r="G52" i="1"/>
  <c r="G53" i="1"/>
  <c r="G34" i="1" l="1"/>
  <c r="F30" i="1"/>
  <c r="F18" i="1"/>
  <c r="G18" i="1"/>
  <c r="G20" i="1"/>
  <c r="G13" i="1" l="1"/>
  <c r="G35" i="1" l="1"/>
  <c r="D35" i="1"/>
  <c r="J29" i="1"/>
  <c r="F28" i="1"/>
  <c r="F35" i="1" s="1"/>
  <c r="F45" i="1" s="1"/>
  <c r="D24" i="1"/>
  <c r="A24" i="1"/>
  <c r="F34" i="1"/>
  <c r="D21" i="1"/>
  <c r="C21" i="1"/>
  <c r="A21" i="1"/>
  <c r="J11" i="1" l="1"/>
  <c r="J55" i="1" s="1"/>
  <c r="G11" i="1"/>
</calcChain>
</file>

<file path=xl/sharedStrings.xml><?xml version="1.0" encoding="utf-8"?>
<sst xmlns="http://schemas.openxmlformats.org/spreadsheetml/2006/main" count="191" uniqueCount="143">
  <si>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</si>
  <si>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</si>
  <si>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</si>
  <si>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</si>
  <si>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</si>
  <si>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</si>
  <si>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</si>
  <si>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</si>
  <si>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</si>
  <si>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</si>
  <si>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</si>
  <si>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</si>
  <si>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</si>
  <si>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</si>
  <si>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</si>
  <si>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</si>
  <si>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</si>
  <si>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</si>
  <si>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</si>
  <si>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</si>
  <si>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</si>
  <si>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</si>
  <si>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</si>
  <si>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</si>
  <si>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</si>
  <si>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</si>
  <si>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</si>
  <si>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</si>
  <si>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</si>
  <si>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</si>
  <si>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</si>
  <si>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</si>
  <si>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</si>
  <si>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</si>
  <si>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</si>
  <si>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</si>
  <si>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</si>
  <si>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</si>
  <si>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</si>
  <si>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</si>
  <si>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</si>
  <si>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</si>
  <si>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</si>
  <si>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</si>
  <si>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</si>
  <si>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</si>
  <si>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</si>
  <si>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</si>
  <si>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</si>
  <si>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</si>
  <si>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</si>
  <si>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</si>
  <si>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</si>
  <si>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</si>
  <si>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</si>
  <si>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</si>
  <si>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</si>
  <si>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</si>
  <si>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</si>
  <si>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</si>
  <si>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</si>
  <si>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</si>
  <si>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</si>
  <si>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</si>
  <si>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</si>
  <si>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</si>
  <si>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</si>
  <si>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</si>
  <si>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</si>
  <si>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</si>
  <si>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</si>
  <si>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</si>
  <si>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</si>
  <si>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</si>
  <si>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</si>
  <si>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</si>
  <si>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</si>
  <si>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</si>
  <si>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</si>
  <si>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</si>
  <si>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</si>
  <si>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</si>
  <si>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</si>
  <si>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</si>
  <si>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</si>
  <si>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</si>
  <si>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</si>
  <si>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</si>
  <si>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</si>
  <si>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</si>
  <si>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</si>
  <si>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</si>
  <si>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</si>
  <si>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</si>
  <si>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</si>
  <si>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</si>
  <si>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</si>
  <si>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</si>
  <si>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</si>
  <si>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</si>
  <si>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</si>
  <si>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</si>
  <si>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</si>
  <si>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</si>
  <si>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</si>
  <si>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</si>
  <si>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</si>
  <si>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</si>
  <si>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</si>
  <si>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</si>
  <si>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</si>
  <si>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</si>
  <si>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</si>
  <si>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</si>
  <si>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</si>
  <si>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</si>
  <si>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</si>
  <si>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</si>
  <si>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</si>
  <si>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</si>
  <si>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</si>
  <si>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</si>
  <si>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</si>
  <si>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</si>
  <si>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</si>
  <si>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</si>
  <si>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</si>
  <si>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</si>
  <si>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</si>
  <si>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</si>
  <si>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</si>
  <si>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</si>
  <si>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</si>
  <si>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</si>
  <si>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</si>
  <si>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</si>
  <si>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</si>
  <si>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</si>
  <si>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, Співфінансування " Реконструкція дошкільного навчального закладу "Малятко" з благоустроєм території по вул. Первомайська,5 в  с. Синюхин Брід,  Первомайського району Миколаївської області"  Первомайського району Миколаївської області" , тех.обстеження зош с. Синюхин Брід                                      </t>
  </si>
  <si>
    <t>'Будівництво1 освітніх установ та закладів</t>
  </si>
  <si>
    <t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території по вул. Шкільна, 13 А в с. Синюхин Брід Первомайського району Миколаївської області»</t>
  </si>
  <si>
    <t xml:space="preserve">від08.12.2021  р № </t>
  </si>
  <si>
    <t>Субвенція з місцевого бюджету державному бюджету на виконання програм соціально-економічного розвитку регіонів (для управління соціального захисту населення Первомайської рда)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</si>
</sst>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50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4" fontId="28" fillId="0" borderId="7" xfId="0" quotePrefix="1" applyNumberFormat="1" applyFont="1" applyBorder="1" applyAlignment="1">
      <alignment vertical="center" wrapText="1"/>
    </xf>
    <xf numFmtId="0" fontId="2" fillId="0" borderId="11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vertical="center" wrapText="1"/>
    </xf>
    <xf numFmtId="4" fontId="12" fillId="0" borderId="3" xfId="2" quotePrefix="1" applyNumberFormat="1" applyFont="1" applyBorder="1" applyAlignment="1">
      <alignment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1"/>
  <sheetViews>
    <sheetView tabSelected="1" topLeftCell="C52" workbookViewId="0">
      <selection activeCell="E32" sqref="E32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44" t="s">
        <v>0</v>
      </c>
      <c r="I2" s="144"/>
      <c r="J2" s="144"/>
    </row>
    <row r="3" spans="1:10" x14ac:dyDescent="0.25">
      <c r="A3" s="1"/>
      <c r="B3" s="1"/>
      <c r="C3" s="1"/>
      <c r="D3" s="1"/>
      <c r="E3" s="1"/>
      <c r="F3" s="1"/>
      <c r="G3" s="145" t="s">
        <v>61</v>
      </c>
      <c r="H3" s="145"/>
      <c r="I3" s="145"/>
      <c r="J3" s="145"/>
    </row>
    <row r="4" spans="1:10" ht="27.75" customHeight="1" x14ac:dyDescent="0.25">
      <c r="A4" s="1"/>
      <c r="B4" s="1"/>
      <c r="C4" s="1"/>
      <c r="D4" s="1"/>
      <c r="E4" s="1"/>
      <c r="F4" s="1"/>
      <c r="G4" s="146" t="s">
        <v>91</v>
      </c>
      <c r="H4" s="146"/>
      <c r="I4" s="146"/>
      <c r="J4" s="146"/>
    </row>
    <row r="5" spans="1:10" x14ac:dyDescent="0.25">
      <c r="A5" s="1"/>
      <c r="B5" s="1"/>
      <c r="C5" s="1"/>
      <c r="D5" s="1"/>
      <c r="E5" s="1"/>
      <c r="F5" s="1"/>
      <c r="G5" s="118" t="s">
        <v>141</v>
      </c>
      <c r="H5" s="2"/>
      <c r="I5" s="2"/>
      <c r="J5" s="2"/>
    </row>
    <row r="6" spans="1:10" ht="22.5" x14ac:dyDescent="0.25">
      <c r="A6" s="1"/>
      <c r="B6" s="147" t="s">
        <v>90</v>
      </c>
      <c r="C6" s="147"/>
      <c r="D6" s="147"/>
      <c r="E6" s="147"/>
      <c r="F6" s="147"/>
      <c r="G6" s="147"/>
      <c r="H6" s="147"/>
      <c r="I6" s="147"/>
      <c r="J6" s="147"/>
    </row>
    <row r="7" spans="1:10" ht="19.5" thickBot="1" x14ac:dyDescent="0.3">
      <c r="A7" s="148"/>
      <c r="B7" s="148"/>
      <c r="C7" s="148"/>
      <c r="D7" s="3"/>
      <c r="E7" s="149">
        <v>14555000000</v>
      </c>
      <c r="F7" s="149"/>
      <c r="G7" s="149"/>
      <c r="H7" s="3"/>
      <c r="I7" s="3"/>
      <c r="J7" s="3"/>
    </row>
    <row r="8" spans="1:10" ht="18.75" x14ac:dyDescent="0.25">
      <c r="A8" s="137"/>
      <c r="B8" s="137"/>
      <c r="C8" s="137"/>
      <c r="D8" s="4"/>
      <c r="E8" s="137" t="s">
        <v>1</v>
      </c>
      <c r="F8" s="137"/>
      <c r="G8" s="137"/>
      <c r="H8" s="5"/>
      <c r="I8" s="6"/>
      <c r="J8" s="7" t="s">
        <v>2</v>
      </c>
    </row>
    <row r="9" spans="1:10" x14ac:dyDescent="0.25">
      <c r="A9" s="138"/>
      <c r="B9" s="140" t="s">
        <v>3</v>
      </c>
      <c r="C9" s="140" t="s">
        <v>4</v>
      </c>
      <c r="D9" s="140" t="s">
        <v>5</v>
      </c>
      <c r="E9" s="142" t="s">
        <v>6</v>
      </c>
      <c r="F9" s="142" t="s">
        <v>7</v>
      </c>
      <c r="G9" s="142" t="s">
        <v>8</v>
      </c>
      <c r="H9" s="131" t="s">
        <v>9</v>
      </c>
      <c r="I9" s="133" t="s">
        <v>10</v>
      </c>
      <c r="J9" s="134"/>
    </row>
    <row r="10" spans="1:10" ht="42.75" x14ac:dyDescent="0.25">
      <c r="A10" s="139"/>
      <c r="B10" s="141"/>
      <c r="C10" s="141"/>
      <c r="D10" s="141"/>
      <c r="E10" s="143"/>
      <c r="F10" s="143"/>
      <c r="G10" s="143"/>
      <c r="H10" s="132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4875148</v>
      </c>
      <c r="H11" s="113">
        <f>H13+H14+H19+H22+H33+H15</f>
        <v>3655456</v>
      </c>
      <c r="I11" s="100">
        <f>I13+I14+I19+I22+I33</f>
        <v>1219692</v>
      </c>
      <c r="J11" s="100">
        <f>J13+J14+J19+J22+J33</f>
        <v>488844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133</v>
      </c>
      <c r="F13" s="20" t="s">
        <v>66</v>
      </c>
      <c r="G13" s="78">
        <f>H13</f>
        <v>1253068</v>
      </c>
      <c r="H13" s="78">
        <f>2019467-765363+20000-21036</f>
        <v>1253068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55000</v>
      </c>
      <c r="H14" s="78">
        <f>10000+40000+50000-30000-15000</f>
        <v>55000</v>
      </c>
      <c r="I14" s="21"/>
      <c r="J14" s="21"/>
    </row>
    <row r="15" spans="1:10" ht="49.5" customHeight="1" x14ac:dyDescent="0.25">
      <c r="A15" s="104" t="s">
        <v>130</v>
      </c>
      <c r="B15" s="87" t="s">
        <v>131</v>
      </c>
      <c r="C15" s="87" t="s">
        <v>76</v>
      </c>
      <c r="D15" s="88" t="s">
        <v>132</v>
      </c>
      <c r="E15" s="19" t="s">
        <v>134</v>
      </c>
      <c r="F15" s="20"/>
      <c r="G15" s="78">
        <f>H15</f>
        <v>29300</v>
      </c>
      <c r="H15" s="78">
        <f>45000-10000-5700</f>
        <v>29300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0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1871610</v>
      </c>
      <c r="H19" s="101">
        <f>H20+H21</f>
        <v>1861910</v>
      </c>
      <c r="I19" s="79">
        <f t="shared" ref="I19:J19" si="2">I20+I21</f>
        <v>9700</v>
      </c>
      <c r="J19" s="79">
        <f t="shared" si="2"/>
        <v>9700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65000</v>
      </c>
      <c r="H20" s="27">
        <f>200000-50000-50000+50000-50000-35000</f>
        <v>65000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>H21+I21</f>
        <v>1806610</v>
      </c>
      <c r="H21" s="27">
        <f>1174824-99578+95160-50000-75000-116567+436920-16600-50000-22105-30000+134000+50000+50000+200000+30000+35000+141000+20310-102954-7500</f>
        <v>1796910</v>
      </c>
      <c r="I21" s="27">
        <f>15000-5300</f>
        <v>9700</v>
      </c>
      <c r="J21" s="27">
        <f>15000-5300</f>
        <v>9700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1609470</v>
      </c>
      <c r="H22" s="101">
        <f>H24+H28+H23+H26+H30+H31+H32+H25</f>
        <v>445178</v>
      </c>
      <c r="I22" s="79">
        <f>I24+I28+I30+I27+I31+I32+I25</f>
        <v>1164292</v>
      </c>
      <c r="J22" s="79">
        <f>J24+J28+J30+J27+J31+J32+J25</f>
        <v>479144</v>
      </c>
    </row>
    <row r="23" spans="1:11" ht="55.5" customHeight="1" x14ac:dyDescent="0.25">
      <c r="A23" s="106" t="s">
        <v>97</v>
      </c>
      <c r="B23" s="16">
        <v>7693</v>
      </c>
      <c r="C23" s="72" t="s">
        <v>99</v>
      </c>
      <c r="D23" s="92" t="s">
        <v>98</v>
      </c>
      <c r="E23" s="26" t="s">
        <v>100</v>
      </c>
      <c r="F23" s="26" t="s">
        <v>101</v>
      </c>
      <c r="G23" s="81">
        <f>H23+I23</f>
        <v>99578</v>
      </c>
      <c r="H23" s="93">
        <v>99578</v>
      </c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101</v>
      </c>
      <c r="G24" s="81">
        <f t="shared" ref="G24:G32" si="3">H24+I24</f>
        <v>879348</v>
      </c>
      <c r="H24" s="27">
        <f>200000-40000-147100+3200+16600+30000+120000+50000-38500</f>
        <v>194200</v>
      </c>
      <c r="I24" s="27">
        <v>685148</v>
      </c>
      <c r="J24" s="27"/>
    </row>
    <row r="25" spans="1:11" ht="82.5" customHeight="1" x14ac:dyDescent="0.25">
      <c r="A25" s="108" t="s">
        <v>135</v>
      </c>
      <c r="B25" s="16">
        <v>7370</v>
      </c>
      <c r="C25" s="23" t="s">
        <v>99</v>
      </c>
      <c r="D25" s="32" t="s">
        <v>118</v>
      </c>
      <c r="E25" s="26"/>
      <c r="F25" s="26"/>
      <c r="G25" s="81">
        <f t="shared" si="3"/>
        <v>181400</v>
      </c>
      <c r="H25" s="79">
        <f>200000+50000+10000-50000-9600-13000+10000-46000</f>
        <v>151400</v>
      </c>
      <c r="I25" s="79">
        <f>30000+50000-50000</f>
        <v>30000</v>
      </c>
      <c r="J25" s="79">
        <f>30000+50000-50000</f>
        <v>30000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>
        <f t="shared" si="3"/>
        <v>0</v>
      </c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>
        <f t="shared" si="3"/>
        <v>0</v>
      </c>
      <c r="H27" s="79"/>
      <c r="I27" s="79"/>
      <c r="J27" s="79"/>
    </row>
    <row r="28" spans="1:11" s="91" customFormat="1" ht="182.25" hidden="1" customHeight="1" x14ac:dyDescent="0.25">
      <c r="A28" s="104" t="s">
        <v>105</v>
      </c>
      <c r="B28" s="77">
        <v>7321</v>
      </c>
      <c r="C28" s="89" t="s">
        <v>38</v>
      </c>
      <c r="D28" s="32" t="s">
        <v>82</v>
      </c>
      <c r="E28" s="90" t="s">
        <v>104</v>
      </c>
      <c r="F28" s="90" t="e">
        <f>F18</f>
        <v>#REF!</v>
      </c>
      <c r="G28" s="81">
        <f t="shared" si="3"/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si="3"/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110</v>
      </c>
      <c r="B30" s="97">
        <v>7310</v>
      </c>
      <c r="C30" s="98" t="s">
        <v>38</v>
      </c>
      <c r="D30" s="94" t="s">
        <v>115</v>
      </c>
      <c r="E30" s="43" t="s">
        <v>102</v>
      </c>
      <c r="F30" s="90" t="str">
        <f>F20</f>
        <v>Рішення Синюхино-Брідської сільської ради № 00 від 24.12.2020</v>
      </c>
      <c r="G30" s="81">
        <f t="shared" si="3"/>
        <v>14648</v>
      </c>
      <c r="H30" s="45"/>
      <c r="I30" s="46">
        <v>14648</v>
      </c>
      <c r="J30" s="45">
        <v>14648</v>
      </c>
      <c r="K30" t="s">
        <v>103</v>
      </c>
    </row>
    <row r="31" spans="1:11" ht="115.5" customHeight="1" x14ac:dyDescent="0.25">
      <c r="A31" s="110" t="s">
        <v>111</v>
      </c>
      <c r="B31" s="97" t="s">
        <v>112</v>
      </c>
      <c r="C31" s="98" t="s">
        <v>38</v>
      </c>
      <c r="D31" s="95" t="s">
        <v>116</v>
      </c>
      <c r="E31" s="99" t="s">
        <v>113</v>
      </c>
      <c r="F31" s="96" t="s">
        <v>114</v>
      </c>
      <c r="G31" s="81">
        <f t="shared" si="3"/>
        <v>175000</v>
      </c>
      <c r="H31" s="45"/>
      <c r="I31" s="46">
        <f>50000+125000</f>
        <v>175000</v>
      </c>
      <c r="J31" s="45">
        <f>50000+125000</f>
        <v>175000</v>
      </c>
    </row>
    <row r="32" spans="1:11" ht="115.5" customHeight="1" x14ac:dyDescent="0.25">
      <c r="A32" s="110" t="s">
        <v>126</v>
      </c>
      <c r="B32" s="97" t="s">
        <v>127</v>
      </c>
      <c r="C32" s="98" t="s">
        <v>128</v>
      </c>
      <c r="D32" s="95" t="s">
        <v>125</v>
      </c>
      <c r="E32" s="99" t="s">
        <v>129</v>
      </c>
      <c r="F32" s="96" t="s">
        <v>114</v>
      </c>
      <c r="G32" s="81">
        <f t="shared" si="3"/>
        <v>259496</v>
      </c>
      <c r="H32" s="45"/>
      <c r="I32" s="46">
        <f>621431-361935</f>
        <v>259496</v>
      </c>
      <c r="J32" s="45">
        <v>259496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56700</v>
      </c>
      <c r="H33" s="102">
        <f>H34+H35</f>
        <v>11000</v>
      </c>
      <c r="I33" s="102">
        <f>I34+I35</f>
        <v>45700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11000</v>
      </c>
      <c r="H34" s="45">
        <f>10000+1000</f>
        <v>11000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45700</v>
      </c>
      <c r="H35" s="45"/>
      <c r="I35" s="45">
        <v>45700</v>
      </c>
      <c r="J35" s="45"/>
    </row>
    <row r="36" spans="1:10" ht="17.25" customHeight="1" x14ac:dyDescent="0.25">
      <c r="A36" s="120" t="s">
        <v>136</v>
      </c>
      <c r="B36" s="41"/>
      <c r="C36" s="50"/>
      <c r="D36" s="119" t="s">
        <v>137</v>
      </c>
      <c r="E36" s="43"/>
      <c r="F36" s="44"/>
      <c r="G36" s="121">
        <f>H36+I36</f>
        <v>4915008</v>
      </c>
      <c r="H36" s="122">
        <f>H38+H39</f>
        <v>321205</v>
      </c>
      <c r="I36" s="122">
        <f>I38+I39+I37</f>
        <v>4593803</v>
      </c>
      <c r="J36" s="122">
        <f>J38+J39+J37</f>
        <v>4593803</v>
      </c>
    </row>
    <row r="37" spans="1:10" ht="114.75" customHeight="1" x14ac:dyDescent="0.25">
      <c r="A37" s="97" t="s">
        <v>105</v>
      </c>
      <c r="B37" s="41">
        <v>7321</v>
      </c>
      <c r="C37" s="97" t="s">
        <v>38</v>
      </c>
      <c r="D37" s="127" t="s">
        <v>139</v>
      </c>
      <c r="E37" s="44" t="s">
        <v>140</v>
      </c>
      <c r="F37" s="26" t="s">
        <v>101</v>
      </c>
      <c r="G37" s="81">
        <f>H37+I37</f>
        <v>2100000</v>
      </c>
      <c r="H37" s="122">
        <v>0</v>
      </c>
      <c r="I37" s="45">
        <v>2100000</v>
      </c>
      <c r="J37" s="45">
        <v>2100000</v>
      </c>
    </row>
    <row r="38" spans="1:10" ht="157.5" customHeight="1" x14ac:dyDescent="0.25">
      <c r="A38" s="108" t="s">
        <v>121</v>
      </c>
      <c r="B38" s="16">
        <v>7370</v>
      </c>
      <c r="C38" s="23" t="s">
        <v>99</v>
      </c>
      <c r="D38" s="32" t="s">
        <v>118</v>
      </c>
      <c r="E38" s="26" t="s">
        <v>138</v>
      </c>
      <c r="F38" s="26" t="s">
        <v>101</v>
      </c>
      <c r="G38" s="81">
        <f>H38+I38</f>
        <v>871205</v>
      </c>
      <c r="H38" s="79">
        <f>99100+50000+22105+150000</f>
        <v>321205</v>
      </c>
      <c r="I38" s="79">
        <v>550000</v>
      </c>
      <c r="J38" s="79">
        <v>550000</v>
      </c>
    </row>
    <row r="39" spans="1:10" ht="105" customHeight="1" x14ac:dyDescent="0.25">
      <c r="A39" s="108" t="s">
        <v>106</v>
      </c>
      <c r="B39" s="23" t="s">
        <v>107</v>
      </c>
      <c r="C39" s="23" t="s">
        <v>99</v>
      </c>
      <c r="D39" s="32" t="s">
        <v>108</v>
      </c>
      <c r="E39" s="26" t="s">
        <v>124</v>
      </c>
      <c r="F39" s="90" t="s">
        <v>109</v>
      </c>
      <c r="G39" s="81">
        <f>H39+I39</f>
        <v>1943803</v>
      </c>
      <c r="H39" s="79"/>
      <c r="I39" s="79">
        <f>1943803+550000-550000</f>
        <v>1943803</v>
      </c>
      <c r="J39" s="79">
        <f>1943803+550000-550000</f>
        <v>1943803</v>
      </c>
    </row>
    <row r="40" spans="1:10" ht="30" customHeight="1" x14ac:dyDescent="0.25">
      <c r="A40" s="10" t="s">
        <v>92</v>
      </c>
      <c r="B40" s="11"/>
      <c r="C40" s="11"/>
      <c r="D40" s="12" t="s">
        <v>15</v>
      </c>
      <c r="E40" s="13"/>
      <c r="F40" s="14"/>
      <c r="G40" s="113">
        <f>H40+I40</f>
        <v>492293</v>
      </c>
      <c r="H40" s="113">
        <f>H42+H43+H44+H45+H46+H41</f>
        <v>492293</v>
      </c>
      <c r="I40" s="100">
        <f t="shared" ref="I40:J40" si="5">I42+I43+I44+I45+I46</f>
        <v>0</v>
      </c>
      <c r="J40" s="100">
        <f t="shared" si="5"/>
        <v>0</v>
      </c>
    </row>
    <row r="41" spans="1:10" ht="30" customHeight="1" x14ac:dyDescent="0.25">
      <c r="A41" s="125" t="s">
        <v>122</v>
      </c>
      <c r="B41" s="28" t="s">
        <v>119</v>
      </c>
      <c r="C41" s="28" t="s">
        <v>120</v>
      </c>
      <c r="D41" s="73" t="s">
        <v>123</v>
      </c>
      <c r="E41" s="115"/>
      <c r="F41" s="20"/>
      <c r="G41" s="81">
        <f t="shared" ref="G41:G46" si="6">H41</f>
        <v>284567</v>
      </c>
      <c r="H41" s="116">
        <f>119067+146400+25000-5900</f>
        <v>284567</v>
      </c>
      <c r="I41" s="117"/>
      <c r="J41" s="117"/>
    </row>
    <row r="42" spans="1:10" ht="30" customHeight="1" x14ac:dyDescent="0.25">
      <c r="A42" s="125" t="s">
        <v>93</v>
      </c>
      <c r="B42" s="28" t="s">
        <v>70</v>
      </c>
      <c r="C42" s="28" t="s">
        <v>16</v>
      </c>
      <c r="D42" s="73" t="s">
        <v>71</v>
      </c>
      <c r="E42" s="26" t="s">
        <v>69</v>
      </c>
      <c r="F42" s="26" t="s">
        <v>66</v>
      </c>
      <c r="G42" s="81">
        <f t="shared" si="6"/>
        <v>226</v>
      </c>
      <c r="H42" s="81">
        <f>2126-1900</f>
        <v>226</v>
      </c>
      <c r="I42" s="45"/>
      <c r="J42" s="45"/>
    </row>
    <row r="43" spans="1:10" ht="30" customHeight="1" x14ac:dyDescent="0.25">
      <c r="A43" s="123" t="s">
        <v>94</v>
      </c>
      <c r="B43" s="16">
        <v>3033</v>
      </c>
      <c r="C43" s="23" t="s">
        <v>16</v>
      </c>
      <c r="D43" s="25" t="str">
        <f>[1]Лист1!$D$21</f>
        <v>Компенсаційні виплати на пільговий проїзд автомобільним транспортом окремим категоріям громадян</v>
      </c>
      <c r="E43" s="26" t="s">
        <v>17</v>
      </c>
      <c r="F43" s="26" t="s">
        <v>66</v>
      </c>
      <c r="G43" s="81">
        <f t="shared" si="6"/>
        <v>68000</v>
      </c>
      <c r="H43" s="79">
        <f>77000-9000</f>
        <v>68000</v>
      </c>
      <c r="I43" s="45"/>
      <c r="J43" s="45"/>
    </row>
    <row r="44" spans="1:10" ht="30" customHeight="1" x14ac:dyDescent="0.25">
      <c r="A44" s="124" t="s">
        <v>95</v>
      </c>
      <c r="B44" s="72" t="s">
        <v>67</v>
      </c>
      <c r="C44" s="72" t="s">
        <v>18</v>
      </c>
      <c r="D44" s="18" t="s">
        <v>68</v>
      </c>
      <c r="E44" s="26" t="s">
        <v>69</v>
      </c>
      <c r="F44" s="26" t="s">
        <v>66</v>
      </c>
      <c r="G44" s="81">
        <f t="shared" si="6"/>
        <v>93300</v>
      </c>
      <c r="H44" s="79">
        <f>39000+72100-17800</f>
        <v>93300</v>
      </c>
      <c r="I44" s="45"/>
      <c r="J44" s="45"/>
    </row>
    <row r="45" spans="1:10" ht="36" customHeight="1" x14ac:dyDescent="0.25">
      <c r="A45" s="126" t="s">
        <v>96</v>
      </c>
      <c r="B45" s="28" t="s">
        <v>19</v>
      </c>
      <c r="C45" s="23" t="s">
        <v>20</v>
      </c>
      <c r="D45" s="29" t="str">
        <f>[1]Лист1!$D$22</f>
        <v>Інші заходи у сфері соціального захисту і соціального забезпечення</v>
      </c>
      <c r="E45" s="26" t="s">
        <v>21</v>
      </c>
      <c r="F45" s="26" t="e">
        <f>F35</f>
        <v>#REF!</v>
      </c>
      <c r="G45" s="81">
        <f t="shared" si="6"/>
        <v>44000</v>
      </c>
      <c r="H45" s="79">
        <f>72000-20000-8000</f>
        <v>44000</v>
      </c>
      <c r="I45" s="45"/>
      <c r="J45" s="45"/>
    </row>
    <row r="46" spans="1:10" ht="30" customHeight="1" x14ac:dyDescent="0.25">
      <c r="A46" s="126" t="s">
        <v>117</v>
      </c>
      <c r="B46" s="28" t="s">
        <v>86</v>
      </c>
      <c r="C46" s="23" t="s">
        <v>87</v>
      </c>
      <c r="D46" s="84" t="s">
        <v>88</v>
      </c>
      <c r="E46" s="26" t="s">
        <v>89</v>
      </c>
      <c r="F46" s="26">
        <f>F36</f>
        <v>0</v>
      </c>
      <c r="G46" s="81">
        <f t="shared" si="6"/>
        <v>2200</v>
      </c>
      <c r="H46" s="79">
        <f>4000-1800</f>
        <v>2200</v>
      </c>
      <c r="I46" s="45"/>
      <c r="J46" s="45"/>
    </row>
    <row r="47" spans="1:10" ht="34.5" customHeight="1" x14ac:dyDescent="0.25">
      <c r="A47" s="33" t="s">
        <v>52</v>
      </c>
      <c r="B47" s="53"/>
      <c r="C47" s="54"/>
      <c r="D47" s="22" t="s">
        <v>53</v>
      </c>
      <c r="E47" s="55"/>
      <c r="F47" s="56"/>
      <c r="G47" s="114">
        <f>H47+I47</f>
        <v>2843067</v>
      </c>
      <c r="H47" s="114">
        <f>H49+H52+H53+H50+H51+H54</f>
        <v>2843067</v>
      </c>
      <c r="I47" s="114">
        <f t="shared" ref="I47:J47" si="7">I52+I53</f>
        <v>0</v>
      </c>
      <c r="J47" s="114">
        <f t="shared" si="7"/>
        <v>0</v>
      </c>
    </row>
    <row r="48" spans="1:10" ht="21" customHeight="1" x14ac:dyDescent="0.25">
      <c r="A48" s="57" t="s">
        <v>54</v>
      </c>
      <c r="B48" s="58"/>
      <c r="C48" s="59"/>
      <c r="D48" s="60" t="s">
        <v>55</v>
      </c>
      <c r="E48" s="26"/>
      <c r="F48" s="26"/>
      <c r="G48" s="26"/>
      <c r="H48" s="27"/>
      <c r="I48" s="27"/>
      <c r="J48" s="27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19" t="s">
        <v>77</v>
      </c>
      <c r="F49" s="76" t="s">
        <v>73</v>
      </c>
      <c r="G49" s="81">
        <f t="shared" ref="G49:G54" si="8">H49</f>
        <v>2107221</v>
      </c>
      <c r="H49" s="79">
        <f>1310971+890500-70000+35380-3000+8370-10000-55000</f>
        <v>2107221</v>
      </c>
      <c r="I49" s="79"/>
      <c r="J49" s="79"/>
    </row>
    <row r="50" spans="1:10" ht="56.25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78</v>
      </c>
      <c r="F50" s="76" t="s">
        <v>73</v>
      </c>
      <c r="G50" s="81">
        <f t="shared" si="8"/>
        <v>10000</v>
      </c>
      <c r="H50" s="79">
        <v>10000</v>
      </c>
      <c r="I50" s="79"/>
      <c r="J50" s="79"/>
    </row>
    <row r="51" spans="1:10" ht="56.25" customHeight="1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71" t="s">
        <v>79</v>
      </c>
      <c r="F51" s="76" t="s">
        <v>73</v>
      </c>
      <c r="G51" s="81">
        <f t="shared" si="8"/>
        <v>25000</v>
      </c>
      <c r="H51" s="79">
        <f>60000-35000</f>
        <v>25000</v>
      </c>
      <c r="I51" s="79"/>
      <c r="J51" s="79"/>
    </row>
    <row r="52" spans="1:10" ht="63.75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19" t="s">
        <v>74</v>
      </c>
      <c r="F52" s="76" t="s">
        <v>73</v>
      </c>
      <c r="G52" s="21">
        <f t="shared" si="8"/>
        <v>558703</v>
      </c>
      <c r="H52" s="21">
        <f>1120646-316224-282800+37081</f>
        <v>558703</v>
      </c>
      <c r="I52" s="27"/>
      <c r="J52" s="27"/>
    </row>
    <row r="53" spans="1:10" ht="85.5" customHeight="1" x14ac:dyDescent="0.25">
      <c r="A53" s="77" t="s">
        <v>56</v>
      </c>
      <c r="B53" s="74" t="s">
        <v>57</v>
      </c>
      <c r="C53" s="75" t="s">
        <v>14</v>
      </c>
      <c r="D53" s="129" t="s">
        <v>58</v>
      </c>
      <c r="E53" s="130" t="s">
        <v>75</v>
      </c>
      <c r="F53" s="44" t="s">
        <v>73</v>
      </c>
      <c r="G53" s="44">
        <f t="shared" si="8"/>
        <v>137143</v>
      </c>
      <c r="H53" s="45">
        <v>137143</v>
      </c>
      <c r="I53" s="61"/>
      <c r="J53" s="61"/>
    </row>
    <row r="54" spans="1:10" ht="85.5" customHeight="1" x14ac:dyDescent="0.25">
      <c r="A54" s="128"/>
      <c r="B54" s="77">
        <v>9800</v>
      </c>
      <c r="C54" s="87" t="s">
        <v>14</v>
      </c>
      <c r="D54" s="84" t="s">
        <v>142</v>
      </c>
      <c r="E54" s="82"/>
      <c r="F54" s="76" t="s">
        <v>73</v>
      </c>
      <c r="G54" s="26">
        <f t="shared" si="8"/>
        <v>5000</v>
      </c>
      <c r="H54" s="79">
        <v>5000</v>
      </c>
      <c r="I54" s="79"/>
      <c r="J54" s="79"/>
    </row>
    <row r="55" spans="1:10" ht="15.75" thickBot="1" x14ac:dyDescent="0.3">
      <c r="A55" s="62" t="s">
        <v>59</v>
      </c>
      <c r="B55" s="63" t="s">
        <v>59</v>
      </c>
      <c r="C55" s="63" t="s">
        <v>59</v>
      </c>
      <c r="D55" s="64" t="s">
        <v>8</v>
      </c>
      <c r="E55" s="65"/>
      <c r="F55" s="63" t="s">
        <v>59</v>
      </c>
      <c r="G55" s="66">
        <f>H55+I55</f>
        <v>13125516</v>
      </c>
      <c r="H55" s="66">
        <f>H11+H40+H47+H36</f>
        <v>7312021</v>
      </c>
      <c r="I55" s="80">
        <f>I11+I40+I47+I36</f>
        <v>5813495</v>
      </c>
      <c r="J55" s="80">
        <f>J11+J40+J47+J36</f>
        <v>5082647</v>
      </c>
    </row>
    <row r="56" spans="1:10" x14ac:dyDescent="0.25">
      <c r="A56" s="1"/>
      <c r="B56" s="1"/>
      <c r="C56" s="1"/>
      <c r="D56" s="1"/>
      <c r="E56" s="1"/>
      <c r="F56" s="1"/>
      <c r="G56" s="67"/>
      <c r="H56" s="1"/>
      <c r="I56" s="1"/>
      <c r="J56" s="1"/>
    </row>
    <row r="57" spans="1:10" x14ac:dyDescent="0.25">
      <c r="A57" s="1"/>
      <c r="B57" s="135"/>
      <c r="C57" s="135"/>
      <c r="D57" s="135"/>
      <c r="E57" s="135"/>
      <c r="F57" s="135"/>
      <c r="G57" s="135"/>
      <c r="H57" s="135"/>
      <c r="I57" s="135"/>
      <c r="J57" s="135"/>
    </row>
    <row r="58" spans="1:10" x14ac:dyDescent="0.25">
      <c r="A58" s="1"/>
      <c r="B58" s="136"/>
      <c r="C58" s="136"/>
      <c r="D58" s="136"/>
      <c r="E58" s="136"/>
      <c r="F58" s="136"/>
      <c r="G58" s="136"/>
      <c r="H58" s="136"/>
      <c r="I58" s="136"/>
      <c r="J58" s="136"/>
    </row>
    <row r="59" spans="1:10" x14ac:dyDescent="0.25">
      <c r="A59" s="1"/>
      <c r="B59" s="136"/>
      <c r="C59" s="136"/>
      <c r="D59" s="136"/>
      <c r="E59" s="136"/>
      <c r="F59" s="136"/>
      <c r="G59" s="136"/>
      <c r="H59" s="136"/>
      <c r="I59" s="136"/>
      <c r="J59" s="136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75" x14ac:dyDescent="0.25">
      <c r="A61" s="1"/>
      <c r="B61" s="68" t="s">
        <v>60</v>
      </c>
      <c r="C61" s="1"/>
      <c r="D61" s="69" t="s">
        <v>62</v>
      </c>
      <c r="E61" s="1"/>
      <c r="F61" s="1"/>
      <c r="G61" s="1"/>
      <c r="H61" s="1"/>
      <c r="I61" s="1"/>
      <c r="J61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57:J57"/>
    <mergeCell ref="B58:J58"/>
    <mergeCell ref="B59:J5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2021-12-12T09:33:31Z</dcterms:modified>
</cp:coreProperties>
</file>