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17" i="1" l="1"/>
  <c r="F17" i="1"/>
  <c r="F39" i="1" l="1"/>
  <c r="F58" i="1" l="1"/>
  <c r="H17" i="1"/>
  <c r="F38" i="1"/>
  <c r="O57" i="1"/>
  <c r="K57" i="1"/>
  <c r="H74" i="1"/>
  <c r="F74" i="1"/>
  <c r="H75" i="1"/>
  <c r="F75" i="1"/>
  <c r="H58" i="1"/>
  <c r="H57" i="1"/>
  <c r="F57" i="1"/>
  <c r="G57" i="1"/>
  <c r="G100" i="1"/>
  <c r="F100" i="1"/>
  <c r="F103" i="1"/>
  <c r="F107" i="1"/>
  <c r="L55" i="1"/>
  <c r="I55" i="1"/>
  <c r="J56" i="1"/>
  <c r="E56" i="1"/>
  <c r="P56" i="1" s="1"/>
  <c r="F19" i="1"/>
  <c r="G82" i="1"/>
  <c r="F82" i="1"/>
  <c r="O77" i="1"/>
  <c r="K77" i="1"/>
  <c r="F78" i="1"/>
  <c r="O58" i="1"/>
  <c r="K58" i="1"/>
  <c r="F63" i="1"/>
  <c r="O76" i="1" l="1"/>
  <c r="K76" i="1"/>
  <c r="F87" i="1" l="1"/>
  <c r="F88" i="1"/>
  <c r="F85" i="1"/>
  <c r="F86" i="1"/>
  <c r="G22" i="1" l="1"/>
  <c r="F22" i="1"/>
  <c r="G58" i="1" l="1"/>
  <c r="G71" i="1" l="1"/>
  <c r="F71" i="1"/>
  <c r="F72" i="1"/>
  <c r="H20" i="1" l="1"/>
  <c r="F20" i="1"/>
  <c r="F97" i="1"/>
  <c r="F81" i="1"/>
  <c r="F18" i="1"/>
  <c r="O51" i="1"/>
  <c r="K51" i="1"/>
  <c r="F51" i="1"/>
  <c r="E73" i="1"/>
  <c r="J73" i="1"/>
  <c r="P73" i="1" s="1"/>
  <c r="H71" i="1"/>
  <c r="H55" i="1" s="1"/>
  <c r="J40" i="1" l="1"/>
  <c r="F40" i="1" l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O17" i="1"/>
  <c r="J17" i="1" s="1"/>
  <c r="K17" i="1"/>
  <c r="P53" i="1" l="1"/>
  <c r="F45" i="1"/>
  <c r="E46" i="1" l="1"/>
  <c r="E47" i="1"/>
  <c r="E48" i="1"/>
  <c r="E49" i="1"/>
  <c r="E50" i="1"/>
  <c r="E51" i="1"/>
  <c r="E52" i="1"/>
  <c r="G74" i="1" l="1"/>
  <c r="G75" i="1"/>
  <c r="G55" i="1" l="1"/>
  <c r="H103" i="1"/>
  <c r="G103" i="1"/>
  <c r="H100" i="1"/>
  <c r="G81" i="1"/>
  <c r="K64" i="1" l="1"/>
  <c r="F64" i="1"/>
  <c r="E63" i="1"/>
  <c r="E65" i="1"/>
  <c r="J65" i="1"/>
  <c r="F62" i="1"/>
  <c r="J63" i="1"/>
  <c r="O62" i="1"/>
  <c r="K62" i="1"/>
  <c r="P63" i="1" l="1"/>
  <c r="P65" i="1"/>
  <c r="O52" i="1" l="1"/>
  <c r="K52" i="1"/>
  <c r="J58" i="1" l="1"/>
  <c r="F105" i="1" l="1"/>
  <c r="F106" i="1"/>
  <c r="J76" i="1" l="1"/>
  <c r="E76" i="1"/>
  <c r="P76" i="1" l="1"/>
  <c r="F89" i="1"/>
  <c r="L16" i="1"/>
  <c r="I16" i="1" l="1"/>
  <c r="M16" i="1"/>
  <c r="N16" i="1"/>
  <c r="J52" i="1"/>
  <c r="P52" i="1" s="1"/>
  <c r="E19" i="1"/>
  <c r="P19" i="1" s="1"/>
  <c r="J57" i="1"/>
  <c r="M58" i="1"/>
  <c r="M55" i="1" s="1"/>
  <c r="N58" i="1"/>
  <c r="N55" i="1" s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3" i="1" l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K80" i="1" l="1"/>
  <c r="J82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2" i="1"/>
  <c r="G80" i="1"/>
  <c r="O66" i="1"/>
  <c r="O55" i="1" s="1"/>
  <c r="J67" i="1"/>
  <c r="E67" i="1"/>
  <c r="K66" i="1"/>
  <c r="K55" i="1" s="1"/>
  <c r="F66" i="1"/>
  <c r="F55" i="1" s="1"/>
  <c r="F99" i="1"/>
  <c r="F98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0" i="1"/>
  <c r="I80" i="1"/>
  <c r="L80" i="1"/>
  <c r="M80" i="1"/>
  <c r="N80" i="1"/>
  <c r="O80" i="1"/>
  <c r="E97" i="1"/>
  <c r="P97" i="1" s="1"/>
  <c r="E96" i="1"/>
  <c r="P96" i="1" s="1"/>
  <c r="E95" i="1"/>
  <c r="P95" i="1" s="1"/>
  <c r="E94" i="1"/>
  <c r="P94" i="1" s="1"/>
  <c r="F93" i="1"/>
  <c r="E93" i="1" s="1"/>
  <c r="P93" i="1" s="1"/>
  <c r="E92" i="1"/>
  <c r="P92" i="1" s="1"/>
  <c r="E91" i="1"/>
  <c r="P91" i="1" s="1"/>
  <c r="F90" i="1"/>
  <c r="E90" i="1" s="1"/>
  <c r="P90" i="1" s="1"/>
  <c r="E89" i="1"/>
  <c r="P89" i="1" s="1"/>
  <c r="E88" i="1"/>
  <c r="P88" i="1" s="1"/>
  <c r="E87" i="1"/>
  <c r="P87" i="1" s="1"/>
  <c r="E86" i="1"/>
  <c r="P86" i="1" s="1"/>
  <c r="E85" i="1"/>
  <c r="P85" i="1" s="1"/>
  <c r="F84" i="1"/>
  <c r="E84" i="1" s="1"/>
  <c r="P84" i="1" s="1"/>
  <c r="E83" i="1"/>
  <c r="P83" i="1" s="1"/>
  <c r="P67" i="1" l="1"/>
  <c r="F80" i="1"/>
  <c r="P82" i="1"/>
  <c r="F79" i="1" l="1"/>
  <c r="G79" i="1"/>
  <c r="H79" i="1"/>
  <c r="I79" i="1"/>
  <c r="K79" i="1"/>
  <c r="L79" i="1"/>
  <c r="M79" i="1"/>
  <c r="N79" i="1"/>
  <c r="O79" i="1"/>
  <c r="J81" i="1"/>
  <c r="E81" i="1"/>
  <c r="E80" i="1" s="1"/>
  <c r="J80" i="1" l="1"/>
  <c r="J79" i="1" s="1"/>
  <c r="E79" i="1"/>
  <c r="P81" i="1"/>
  <c r="P80" i="1" s="1"/>
  <c r="P79" i="1" l="1"/>
  <c r="J66" i="1"/>
  <c r="E66" i="1"/>
  <c r="P66" i="1" l="1"/>
  <c r="J78" i="1"/>
  <c r="E78" i="1"/>
  <c r="H39" i="1"/>
  <c r="F16" i="1"/>
  <c r="E40" i="1"/>
  <c r="E18" i="1"/>
  <c r="P18" i="1" s="1"/>
  <c r="E107" i="1"/>
  <c r="P41" i="1"/>
  <c r="P42" i="1"/>
  <c r="J44" i="1"/>
  <c r="J45" i="1"/>
  <c r="J46" i="1"/>
  <c r="P46" i="1" s="1"/>
  <c r="J59" i="1"/>
  <c r="J68" i="1"/>
  <c r="J69" i="1"/>
  <c r="J55" i="1" s="1"/>
  <c r="J70" i="1"/>
  <c r="J71" i="1"/>
  <c r="J74" i="1"/>
  <c r="J75" i="1"/>
  <c r="J98" i="1"/>
  <c r="J99" i="1"/>
  <c r="J100" i="1"/>
  <c r="J103" i="1"/>
  <c r="J104" i="1"/>
  <c r="P104" i="1" s="1"/>
  <c r="J105" i="1"/>
  <c r="J106" i="1"/>
  <c r="J107" i="1"/>
  <c r="E30" i="1"/>
  <c r="E27" i="1"/>
  <c r="E21" i="1"/>
  <c r="E58" i="1"/>
  <c r="E105" i="1"/>
  <c r="P105" i="1" s="1"/>
  <c r="E106" i="1"/>
  <c r="P106" i="1" s="1"/>
  <c r="E103" i="1"/>
  <c r="G99" i="1"/>
  <c r="G98" i="1" s="1"/>
  <c r="H99" i="1"/>
  <c r="H98" i="1" s="1"/>
  <c r="I99" i="1"/>
  <c r="I98" i="1" s="1"/>
  <c r="G102" i="1"/>
  <c r="G101" i="1" s="1"/>
  <c r="E100" i="1"/>
  <c r="E99" i="1" s="1"/>
  <c r="E98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2" i="1"/>
  <c r="O101" i="1" s="1"/>
  <c r="N102" i="1"/>
  <c r="N101" i="1" s="1"/>
  <c r="M102" i="1"/>
  <c r="M101" i="1" s="1"/>
  <c r="L102" i="1"/>
  <c r="L101" i="1" s="1"/>
  <c r="K102" i="1"/>
  <c r="K101" i="1" s="1"/>
  <c r="I102" i="1"/>
  <c r="I101" i="1" s="1"/>
  <c r="H102" i="1"/>
  <c r="H101" i="1" s="1"/>
  <c r="J102" i="1"/>
  <c r="H16" i="1" l="1"/>
  <c r="H15" i="1" s="1"/>
  <c r="P58" i="1"/>
  <c r="P103" i="1"/>
  <c r="P27" i="1"/>
  <c r="F15" i="1"/>
  <c r="P20" i="1"/>
  <c r="P17" i="1"/>
  <c r="E38" i="1"/>
  <c r="E16" i="1" s="1"/>
  <c r="P78" i="1"/>
  <c r="P21" i="1"/>
  <c r="P24" i="1"/>
  <c r="P74" i="1"/>
  <c r="P23" i="1"/>
  <c r="P99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0" i="1"/>
  <c r="P69" i="1"/>
  <c r="P36" i="1"/>
  <c r="P75" i="1"/>
  <c r="P25" i="1"/>
  <c r="P28" i="1"/>
  <c r="P32" i="1"/>
  <c r="P98" i="1"/>
  <c r="P70" i="1"/>
  <c r="P30" i="1"/>
  <c r="P40" i="1"/>
  <c r="P107" i="1"/>
  <c r="E102" i="1"/>
  <c r="J101" i="1"/>
  <c r="F102" i="1"/>
  <c r="F101" i="1" s="1"/>
  <c r="P16" i="1" l="1"/>
  <c r="P15" i="1" s="1"/>
  <c r="P38" i="1"/>
  <c r="E15" i="1"/>
  <c r="P102" i="1"/>
  <c r="E101" i="1"/>
  <c r="P101" i="1" l="1"/>
  <c r="I54" i="1" l="1"/>
  <c r="I108" i="1" s="1"/>
  <c r="N54" i="1"/>
  <c r="N108" i="1" s="1"/>
  <c r="O54" i="1"/>
  <c r="O108" i="1" s="1"/>
  <c r="M54" i="1"/>
  <c r="M108" i="1" s="1"/>
  <c r="G54" i="1"/>
  <c r="G108" i="1" s="1"/>
  <c r="H54" i="1"/>
  <c r="H108" i="1" s="1"/>
  <c r="K54" i="1"/>
  <c r="K108" i="1" s="1"/>
  <c r="F54" i="1"/>
  <c r="F108" i="1" s="1"/>
  <c r="L54" i="1"/>
  <c r="E57" i="1"/>
  <c r="E55" i="1" s="1"/>
  <c r="P55" i="1" s="1"/>
  <c r="E54" i="1" l="1"/>
  <c r="P57" i="1"/>
  <c r="J54" i="1"/>
  <c r="J108" i="1" s="1"/>
  <c r="L108" i="1"/>
  <c r="P54" i="1" l="1"/>
  <c r="P108" i="1" s="1"/>
  <c r="E108" i="1"/>
</calcChain>
</file>

<file path=xl/sharedStrings.xml><?xml version="1.0" encoding="utf-8"?>
<sst xmlns="http://schemas.openxmlformats.org/spreadsheetml/2006/main" count="292" uniqueCount="212">
  <si>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</si>
  <si>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</si>
  <si>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</si>
  <si>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</si>
  <si>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</si>
  <si>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</si>
  <si>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</si>
  <si>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</si>
  <si>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</si>
  <si>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</si>
  <si>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</si>
  <si>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</si>
  <si>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</si>
  <si>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</si>
  <si>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</si>
  <si>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</si>
  <si>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</si>
  <si>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</si>
  <si>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</si>
  <si>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</si>
  <si>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</si>
  <si>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</si>
  <si>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</si>
  <si>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</si>
  <si>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</si>
  <si>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</si>
  <si>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</si>
  <si>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</si>
  <si>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</si>
  <si>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</si>
  <si>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</si>
  <si>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</si>
  <si>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</si>
  <si>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</si>
  <si>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</si>
  <si>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</si>
  <si>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</si>
  <si>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</si>
  <si>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</si>
  <si>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</si>
  <si>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</si>
  <si>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</si>
  <si>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</si>
  <si>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</si>
  <si>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</si>
  <si>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</si>
  <si>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</si>
  <si>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</si>
  <si>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</si>
  <si>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</si>
  <si>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</si>
  <si>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</si>
  <si>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</si>
  <si>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</si>
  <si>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</si>
  <si>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</si>
  <si>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</si>
  <si>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</si>
  <si>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</si>
  <si>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</si>
  <si>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</si>
  <si>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</si>
  <si>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</si>
  <si>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</si>
  <si>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</si>
  <si>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</si>
  <si>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</si>
  <si>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</si>
  <si>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</si>
  <si>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</si>
  <si>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</si>
  <si>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</si>
  <si>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</si>
  <si>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</si>
  <si>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</si>
  <si>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</si>
  <si>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</si>
  <si>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</si>
  <si>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</si>
  <si>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</si>
  <si>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</si>
  <si>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</si>
  <si>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</si>
  <si>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</si>
  <si>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</si>
  <si>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</si>
  <si>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</si>
  <si>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</si>
  <si>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</si>
  <si>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</si>
  <si>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</si>
  <si>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</si>
  <si>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</si>
  <si>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</si>
  <si>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</si>
  <si>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</si>
  <si>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</si>
  <si>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</si>
  <si>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</si>
  <si>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</si>
  <si>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</si>
  <si>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</si>
  <si>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</si>
  <si>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</si>
  <si>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</si>
  <si>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</si>
  <si>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</si>
  <si>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</si>
  <si>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</si>
  <si>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</si>
  <si>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</si>
  <si>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</si>
  <si>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</si>
  <si>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</si>
  <si>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</si>
  <si>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</si>
  <si>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</si>
  <si>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</si>
  <si>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</si>
  <si>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</si>
  <si>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</si>
  <si>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</si>
  <si>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</si>
  <si>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</si>
  <si>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</si>
  <si>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</si>
  <si>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</si>
  <si>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</si>
  <si>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</si>
  <si>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</si>
  <si>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</si>
  <si>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</si>
  <si>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</si>
  <si>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</si>
  <si>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</si>
  <si>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</si>
  <si>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</si>
  <si>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</si>
  <si>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</si>
  <si>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</si>
  <si>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</si>
  <si>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</si>
  <si>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</si>
  <si>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</si>
  <si>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</si>
  <si>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</si>
  <si>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</si>
  <si>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</si>
  <si>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</si>
  <si>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</si>
  <si>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</si>
  <si>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</si>
  <si>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</si>
  <si>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</si>
  <si>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</si>
  <si>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</si>
  <si>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</si>
  <si>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</si>
  <si>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</si>
  <si>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</si>
  <si>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</si>
  <si>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</si>
  <si>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</si>
  <si>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</si>
  <si>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</si>
  <si>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</si>
  <si>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</si>
  <si>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</si>
  <si>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</si>
  <si>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</si>
  <si>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</si>
  <si>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</si>
  <si>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</si>
  <si>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</si>
  <si>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</si>
  <si>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</si>
  <si>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</si>
  <si>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</si>
  <si>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</si>
  <si>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</si>
  <si>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</si>
  <si>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</si>
  <si>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</si>
  <si>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</si>
  <si>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</si>
  <si>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</si>
  <si>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</si>
  <si>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</si>
  <si>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</si>
  <si>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</si>
  <si>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</si>
  <si>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</si>
  <si>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</si>
  <si>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</si>
  <si>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</si>
  <si>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</si>
  <si>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</si>
  <si>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</si>
  <si>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</si>
  <si>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</si>
  <si>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</si>
  <si>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</si>
  <si>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</si>
  <si>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</si>
  <si>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</si>
  <si>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</si>
  <si>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</si>
  <si>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</si>
  <si>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</si>
  <si>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</si>
  <si>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</si>
  <si>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від 12.11.2021р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</si>
</sst>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1"/>
  <sheetViews>
    <sheetView tabSelected="1" workbookViewId="0">
      <selection activeCell="M5" sqref="M5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67" t="s">
        <v>161</v>
      </c>
      <c r="N4" s="67"/>
      <c r="O4" s="67"/>
      <c r="P4" s="67"/>
    </row>
    <row r="5" spans="1:16" x14ac:dyDescent="0.25">
      <c r="M5" s="60" t="s">
        <v>211</v>
      </c>
    </row>
    <row r="6" spans="1:16" x14ac:dyDescent="0.25">
      <c r="A6" s="68" t="s">
        <v>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6" x14ac:dyDescent="0.25">
      <c r="A7" s="68" t="s">
        <v>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x14ac:dyDescent="0.25">
      <c r="A8" s="32">
        <v>14555000000</v>
      </c>
      <c r="B8" s="1"/>
      <c r="C8" s="1"/>
      <c r="D8" s="1"/>
      <c r="E8" s="1"/>
      <c r="F8" s="1"/>
      <c r="G8" s="70">
        <v>14555000000</v>
      </c>
      <c r="H8" s="70"/>
      <c r="I8" s="70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1" t="s">
        <v>3</v>
      </c>
      <c r="H9" s="71"/>
      <c r="I9" s="71"/>
      <c r="P9" s="3" t="s">
        <v>4</v>
      </c>
    </row>
    <row r="10" spans="1:16" x14ac:dyDescent="0.25">
      <c r="A10" s="72" t="s">
        <v>5</v>
      </c>
      <c r="B10" s="72" t="s">
        <v>6</v>
      </c>
      <c r="C10" s="72" t="s">
        <v>7</v>
      </c>
      <c r="D10" s="66" t="s">
        <v>8</v>
      </c>
      <c r="E10" s="66" t="s">
        <v>9</v>
      </c>
      <c r="F10" s="66"/>
      <c r="G10" s="66"/>
      <c r="H10" s="66"/>
      <c r="I10" s="66"/>
      <c r="J10" s="66" t="s">
        <v>10</v>
      </c>
      <c r="K10" s="66"/>
      <c r="L10" s="66"/>
      <c r="M10" s="66"/>
      <c r="N10" s="66"/>
      <c r="O10" s="66"/>
      <c r="P10" s="65" t="s">
        <v>11</v>
      </c>
    </row>
    <row r="11" spans="1:16" x14ac:dyDescent="0.25">
      <c r="A11" s="66"/>
      <c r="B11" s="66"/>
      <c r="C11" s="66"/>
      <c r="D11" s="66"/>
      <c r="E11" s="65" t="s">
        <v>12</v>
      </c>
      <c r="F11" s="66" t="s">
        <v>13</v>
      </c>
      <c r="G11" s="66" t="s">
        <v>14</v>
      </c>
      <c r="H11" s="66"/>
      <c r="I11" s="66" t="s">
        <v>15</v>
      </c>
      <c r="J11" s="65" t="s">
        <v>12</v>
      </c>
      <c r="K11" s="66" t="s">
        <v>16</v>
      </c>
      <c r="L11" s="66" t="s">
        <v>13</v>
      </c>
      <c r="M11" s="66" t="s">
        <v>14</v>
      </c>
      <c r="N11" s="66"/>
      <c r="O11" s="66" t="s">
        <v>15</v>
      </c>
      <c r="P11" s="66"/>
    </row>
    <row r="12" spans="1:16" x14ac:dyDescent="0.25">
      <c r="A12" s="66"/>
      <c r="B12" s="66"/>
      <c r="C12" s="66"/>
      <c r="D12" s="66"/>
      <c r="E12" s="66"/>
      <c r="F12" s="66"/>
      <c r="G12" s="66" t="s">
        <v>17</v>
      </c>
      <c r="H12" s="66" t="s">
        <v>18</v>
      </c>
      <c r="I12" s="66"/>
      <c r="J12" s="66"/>
      <c r="K12" s="66"/>
      <c r="L12" s="66"/>
      <c r="M12" s="66" t="s">
        <v>17</v>
      </c>
      <c r="N12" s="66" t="s">
        <v>18</v>
      </c>
      <c r="O12" s="66"/>
      <c r="P12" s="66"/>
    </row>
    <row r="13" spans="1:16" ht="24.75" customHeight="1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15464528</v>
      </c>
      <c r="F15" s="9">
        <f t="shared" ref="F15:O15" si="0">F16</f>
        <v>15464528</v>
      </c>
      <c r="G15" s="9">
        <f t="shared" si="0"/>
        <v>8715782</v>
      </c>
      <c r="H15" s="9">
        <f t="shared" si="0"/>
        <v>1100974</v>
      </c>
      <c r="I15" s="9">
        <f t="shared" si="0"/>
        <v>0</v>
      </c>
      <c r="J15" s="9">
        <f>J16</f>
        <v>5276082</v>
      </c>
      <c r="K15" s="9">
        <f t="shared" si="0"/>
        <v>4412434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5097582</v>
      </c>
      <c r="P15" s="9">
        <f>P16</f>
        <v>20740610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15464528</v>
      </c>
      <c r="F16" s="9">
        <f>F17+F20+F21+F22+F23+F25+F27+F28+F30+F31+F34+F35+F37+F38+F39+F40+F41+F42+F44+F45+F46+F47+F18+F43+F19+F52+F51+F53</f>
        <v>15464528</v>
      </c>
      <c r="G16" s="9">
        <f t="shared" ref="G16:N16" si="1">G17+G20+G21+G22+G23+G25+G27+G28+G30+G31+G34+G35+G37+G38+G39+G40+G41+G42+G44+G45+G46+G47+G18+G43+G19+G52</f>
        <v>8715782</v>
      </c>
      <c r="H16" s="9">
        <f t="shared" si="1"/>
        <v>1100974</v>
      </c>
      <c r="I16" s="9">
        <f t="shared" si="1"/>
        <v>0</v>
      </c>
      <c r="J16" s="9">
        <f>L16+O16</f>
        <v>5276082</v>
      </c>
      <c r="K16" s="9">
        <f>K17+K20+K21+K22+K23+K25+K27+K28+K30+K31+K34+K35+K37+K38+K39+K40+K41+K42+K44+K45+K46+K47+K18+K43+K19+K52+K49+K50+K51</f>
        <v>4412434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5097582</v>
      </c>
      <c r="P16" s="9">
        <f>E16+J16</f>
        <v>20740610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9630898</v>
      </c>
      <c r="F17" s="48">
        <f>9622673-10000-404064-1823611+8000+48000-2500+20000+1220000+268000+224000+46200-50000+21000+32000+150000+140000+17000+35000+69200</f>
        <v>9630898</v>
      </c>
      <c r="G17" s="24">
        <f>7478100-331200-1495000-2050+1220000+57000</f>
        <v>6926850</v>
      </c>
      <c r="H17" s="24">
        <f>162000+8000+60+62000+21000+28000+150000</f>
        <v>431060</v>
      </c>
      <c r="I17" s="24">
        <v>0</v>
      </c>
      <c r="J17" s="23">
        <f>L17+O17</f>
        <v>619900</v>
      </c>
      <c r="K17" s="24">
        <f>600000+19900</f>
        <v>619900</v>
      </c>
      <c r="L17" s="24"/>
      <c r="M17" s="24">
        <v>0</v>
      </c>
      <c r="N17" s="24">
        <v>0</v>
      </c>
      <c r="O17" s="24">
        <f>600000+19900</f>
        <v>619900</v>
      </c>
      <c r="P17" s="23">
        <f>E17+J17</f>
        <v>10250798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70000</v>
      </c>
      <c r="F18" s="48">
        <f>10000+40000+50000-30000</f>
        <v>70000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70000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1796054</v>
      </c>
      <c r="F39" s="39">
        <f>1174824-99578+95160-50000-75000-116567+500000-16700-7800-3200-35380-16600-50000-22105-30000+85000+49000+50000+50000+230000+50000+35000</f>
        <v>1796054</v>
      </c>
      <c r="G39" s="24">
        <f>72000+78000-95547</f>
        <v>54453</v>
      </c>
      <c r="H39" s="24">
        <f>320000+200000+100000</f>
        <v>620000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1811054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182700</v>
      </c>
      <c r="F40" s="39">
        <f>200000-40000-147100+3200+16600+30000+120000</f>
        <v>182700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867848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7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187400</v>
      </c>
      <c r="F51" s="39">
        <f>200000+50000+10000-50000-9600-13000</f>
        <v>187400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467400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0</v>
      </c>
      <c r="F52" s="39"/>
      <c r="G52" s="24"/>
      <c r="H52" s="24"/>
      <c r="I52" s="24"/>
      <c r="J52" s="23">
        <f t="shared" si="5"/>
        <v>3307886</v>
      </c>
      <c r="K52" s="24">
        <f>621431+2686455</f>
        <v>3307886</v>
      </c>
      <c r="L52" s="24"/>
      <c r="M52" s="24"/>
      <c r="N52" s="24"/>
      <c r="O52" s="24">
        <f>621431+2686455</f>
        <v>3307886</v>
      </c>
      <c r="P52" s="23">
        <f t="shared" si="3"/>
        <v>3307886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38410292</v>
      </c>
      <c r="F54" s="43">
        <f t="shared" ref="F54:O54" si="6">F55</f>
        <v>38408288</v>
      </c>
      <c r="G54" s="9">
        <f t="shared" si="6"/>
        <v>27132629</v>
      </c>
      <c r="H54" s="9">
        <f t="shared" si="6"/>
        <v>2303000</v>
      </c>
      <c r="I54" s="9">
        <f t="shared" si="6"/>
        <v>2004</v>
      </c>
      <c r="J54" s="23">
        <f t="shared" si="5"/>
        <v>11073663</v>
      </c>
      <c r="K54" s="9">
        <f t="shared" si="6"/>
        <v>10286880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10286880</v>
      </c>
      <c r="P54" s="9">
        <f>E54+J54</f>
        <v>49483955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E57+E58+E69+E70+E71+E74+E75+E68+E66+E67+E78+E64+E76+E77+E65+E63+E72+E73+E56</f>
        <v>38410292</v>
      </c>
      <c r="F55" s="9">
        <f>F57+F58+F69+F70+F71+F74+F75+F68+F66+F67+F78+F64+F76+F77+F65+F63+F72+F56</f>
        <v>38408288</v>
      </c>
      <c r="G55" s="9">
        <f>G57+G58+G69+G70+G71+G74+G75+G68+G66+G67+G78+G64+G76+G77+G65+G63+G72+G56</f>
        <v>27132629</v>
      </c>
      <c r="H55" s="9">
        <f>H57+H58+H69+H70+H71+H74+H75+H68+H66+H67+H78+H64+H76+H77+H65+H63+H72+H56</f>
        <v>2303000</v>
      </c>
      <c r="I55" s="9">
        <f>I57+I58+I69+I70+I71+I74+I75+I68+I66+I67+I78+I64+I76+I77+I73+I56</f>
        <v>2004</v>
      </c>
      <c r="J55" s="9">
        <f>J57+J58+J69+J70+J71+J74+J75+J68+J66+J67+J78+J64+J76+J77+J65+J63+J56</f>
        <v>11073663</v>
      </c>
      <c r="K55" s="9">
        <f>K57+K58+K69+K70+K71+K74+K75+K68+K66+K67+K78+K64+K76+K77+K65+K63+K56</f>
        <v>10286880</v>
      </c>
      <c r="L55" s="9">
        <f t="shared" ref="L55:O55" si="7">L57+L58+L69+L70+L71+L74+L75+L68+L66+L67+L78+L64+L76+L77+L65+L63+L56</f>
        <v>786783</v>
      </c>
      <c r="M55" s="9">
        <f t="shared" si="7"/>
        <v>0</v>
      </c>
      <c r="N55" s="9">
        <f t="shared" si="7"/>
        <v>0</v>
      </c>
      <c r="O55" s="9">
        <f t="shared" si="7"/>
        <v>10286880</v>
      </c>
      <c r="P55" s="9">
        <f>E55+J55</f>
        <v>49483955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5387600</v>
      </c>
      <c r="F57" s="39">
        <f>4804153+107000+57747+26000-100000+59000+31800+278000+1000+50000+5800+2500+1000-30000+81500-59100-11900+100000-13000-20000+16100</f>
        <v>5387600</v>
      </c>
      <c r="G57" s="24">
        <f>3401100+107000+130000-59100-10000</f>
        <v>3569000</v>
      </c>
      <c r="H57" s="24">
        <f>324000+8000+81500+16100</f>
        <v>429600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5628600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9455439</v>
      </c>
      <c r="F58" s="39">
        <f>9154200+100000+70000-50000- 210350+25580+122274+13000+19259+13500+15000+8000-319000+150000+53000-68759+6200+8000+117500+48000+6900-100000+180230+42905+50000</f>
        <v>9455439</v>
      </c>
      <c r="G58" s="24">
        <f>5500000-260000-82000</f>
        <v>5158000</v>
      </c>
      <c r="H58" s="24">
        <f>1492000+4500+17700+117500+180230</f>
        <v>1811930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10482722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0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8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/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1004313</v>
      </c>
      <c r="F71" s="39">
        <f>816213+11800+2000+73200+2500+5500+32000-3000+52200+11900</f>
        <v>1004313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3">
        <f t="shared" si="10"/>
        <v>1004313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900336</v>
      </c>
      <c r="F74" s="39">
        <f>679810+140056+6600+36000+37500+370</f>
        <v>900336</v>
      </c>
      <c r="G74" s="24">
        <f>533820+114800+36000</f>
        <v>684620</v>
      </c>
      <c r="H74" s="24">
        <f>26750+4100+370</f>
        <v>31220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900336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831404</v>
      </c>
      <c r="F75" s="39">
        <f>681004-73200-6600+98000+40000+16700+63200+10000+2300</f>
        <v>831404</v>
      </c>
      <c r="G75" s="24">
        <f>525208-60000-41000</f>
        <v>424208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848004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6900000</v>
      </c>
      <c r="K76" s="24">
        <f>900000+6000000</f>
        <v>6900000</v>
      </c>
      <c r="L76" s="24"/>
      <c r="M76" s="24"/>
      <c r="N76" s="24"/>
      <c r="O76" s="24">
        <f>900000+6000000</f>
        <v>6900000</v>
      </c>
      <c r="P76" s="23">
        <f t="shared" si="10"/>
        <v>6900000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1943803</v>
      </c>
      <c r="K77" s="24">
        <f>1943803+550000-550000</f>
        <v>1943803</v>
      </c>
      <c r="L77" s="24"/>
      <c r="M77" s="24"/>
      <c r="N77" s="24"/>
      <c r="O77" s="24">
        <f>1943803+550000-550000</f>
        <v>1943803</v>
      </c>
      <c r="P77" s="23">
        <f t="shared" si="10"/>
        <v>1943803</v>
      </c>
    </row>
    <row r="78" spans="1:16" ht="33.75" customHeight="1" x14ac:dyDescent="0.25">
      <c r="A78" s="55" t="s">
        <v>186</v>
      </c>
      <c r="B78" s="34">
        <v>7370</v>
      </c>
      <c r="C78" s="41" t="s">
        <v>81</v>
      </c>
      <c r="D78" s="37" t="s">
        <v>187</v>
      </c>
      <c r="E78" s="23">
        <f t="shared" si="9"/>
        <v>321205</v>
      </c>
      <c r="F78" s="39">
        <f>99100+50000+22105+150000</f>
        <v>321205</v>
      </c>
      <c r="G78" s="24">
        <v>0</v>
      </c>
      <c r="H78" s="24">
        <v>0</v>
      </c>
      <c r="I78" s="24">
        <v>0</v>
      </c>
      <c r="J78" s="23">
        <f>L78+O78</f>
        <v>550000</v>
      </c>
      <c r="K78" s="24">
        <v>550000</v>
      </c>
      <c r="L78" s="24">
        <v>0</v>
      </c>
      <c r="M78" s="24">
        <v>0</v>
      </c>
      <c r="N78" s="24">
        <v>0</v>
      </c>
      <c r="O78" s="24">
        <v>550000</v>
      </c>
      <c r="P78" s="23">
        <f t="shared" si="10"/>
        <v>871205</v>
      </c>
    </row>
    <row r="79" spans="1:16" ht="24.75" customHeight="1" x14ac:dyDescent="0.25">
      <c r="A79" s="55" t="s">
        <v>156</v>
      </c>
      <c r="B79" s="34"/>
      <c r="C79" s="35"/>
      <c r="D79" s="45" t="s">
        <v>157</v>
      </c>
      <c r="E79" s="23">
        <f>E80</f>
        <v>1520972</v>
      </c>
      <c r="F79" s="23">
        <f t="shared" ref="F79:O79" si="11">F80</f>
        <v>1520972</v>
      </c>
      <c r="G79" s="23">
        <f t="shared" si="11"/>
        <v>298400</v>
      </c>
      <c r="H79" s="23">
        <f t="shared" si="11"/>
        <v>0</v>
      </c>
      <c r="I79" s="23">
        <f t="shared" si="11"/>
        <v>0</v>
      </c>
      <c r="J79" s="23">
        <f t="shared" si="11"/>
        <v>0</v>
      </c>
      <c r="K79" s="23">
        <f t="shared" si="11"/>
        <v>0</v>
      </c>
      <c r="L79" s="23">
        <f t="shared" si="11"/>
        <v>0</v>
      </c>
      <c r="M79" s="23">
        <f t="shared" si="11"/>
        <v>0</v>
      </c>
      <c r="N79" s="23">
        <f t="shared" si="11"/>
        <v>0</v>
      </c>
      <c r="O79" s="23">
        <f t="shared" si="11"/>
        <v>0</v>
      </c>
      <c r="P79" s="23">
        <f t="shared" ref="P79" si="12">P80</f>
        <v>1520972</v>
      </c>
    </row>
    <row r="80" spans="1:16" ht="26.25" customHeight="1" x14ac:dyDescent="0.25">
      <c r="A80" s="55" t="s">
        <v>158</v>
      </c>
      <c r="B80" s="34"/>
      <c r="C80" s="35"/>
      <c r="D80" s="45" t="s">
        <v>159</v>
      </c>
      <c r="E80" s="23">
        <f>E81+E83+E84+E85+E87+E89+E90+E92+E93+E97+E82</f>
        <v>1520972</v>
      </c>
      <c r="F80" s="23">
        <f>F81+F83+F84+F85+F87+F89+F90+F92+F93+F97+F82</f>
        <v>1520972</v>
      </c>
      <c r="G80" s="23">
        <f t="shared" ref="G80:O80" si="13">G81+G83+G84+G85+G87+G89+G90+G92+G93+G97</f>
        <v>298400</v>
      </c>
      <c r="H80" s="23">
        <f t="shared" si="13"/>
        <v>0</v>
      </c>
      <c r="I80" s="23">
        <f t="shared" si="13"/>
        <v>0</v>
      </c>
      <c r="J80" s="23">
        <f>J81+J83+J84+J85+J87+J89+J90+J92+J93+J97+J82</f>
        <v>0</v>
      </c>
      <c r="K80" s="23">
        <f>K81+K82</f>
        <v>0</v>
      </c>
      <c r="L80" s="23">
        <f t="shared" si="13"/>
        <v>0</v>
      </c>
      <c r="M80" s="23">
        <f t="shared" si="13"/>
        <v>0</v>
      </c>
      <c r="N80" s="23">
        <f t="shared" si="13"/>
        <v>0</v>
      </c>
      <c r="O80" s="23">
        <f t="shared" si="13"/>
        <v>0</v>
      </c>
      <c r="P80" s="23">
        <f>P81+P83+P84+P85+P87+P89+P90+P92+P93+P97+P82</f>
        <v>1520972</v>
      </c>
    </row>
    <row r="81" spans="1:16" ht="41.25" customHeight="1" x14ac:dyDescent="0.25">
      <c r="A81" s="55" t="s">
        <v>160</v>
      </c>
      <c r="B81" s="41" t="s">
        <v>27</v>
      </c>
      <c r="C81" s="41" t="s">
        <v>23</v>
      </c>
      <c r="D81" s="37" t="s">
        <v>120</v>
      </c>
      <c r="E81" s="23">
        <f>F81+I81</f>
        <v>372848</v>
      </c>
      <c r="F81" s="39">
        <f>539484-35136-91500+9000+4000-40000-9000-4000</f>
        <v>372848</v>
      </c>
      <c r="G81" s="24">
        <f>442200-28800-75000-40000</f>
        <v>298400</v>
      </c>
      <c r="H81" s="24"/>
      <c r="I81" s="24"/>
      <c r="J81" s="23">
        <f>L81+O81</f>
        <v>0</v>
      </c>
      <c r="K81" s="24"/>
      <c r="L81" s="24"/>
      <c r="M81" s="24"/>
      <c r="N81" s="24"/>
      <c r="O81" s="24"/>
      <c r="P81" s="23">
        <f>E81+J81</f>
        <v>372848</v>
      </c>
    </row>
    <row r="82" spans="1:16" ht="50.25" customHeight="1" x14ac:dyDescent="0.25">
      <c r="A82" s="49" t="s">
        <v>175</v>
      </c>
      <c r="B82" s="33" t="s">
        <v>176</v>
      </c>
      <c r="C82" s="33" t="s">
        <v>177</v>
      </c>
      <c r="D82" s="36" t="s">
        <v>178</v>
      </c>
      <c r="E82" s="23">
        <f>F82+I82</f>
        <v>892060</v>
      </c>
      <c r="F82" s="39">
        <f>316224+35136+374300+69000+19000+78400</f>
        <v>892060</v>
      </c>
      <c r="G82" s="24">
        <f>288000+306500+30000+54000</f>
        <v>678500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892060</v>
      </c>
    </row>
    <row r="83" spans="1:16" ht="41.25" customHeight="1" x14ac:dyDescent="0.25">
      <c r="A83" s="49" t="s">
        <v>163</v>
      </c>
      <c r="B83" s="34">
        <v>3032</v>
      </c>
      <c r="C83" s="41">
        <v>1070</v>
      </c>
      <c r="D83" s="36" t="s">
        <v>146</v>
      </c>
      <c r="E83" s="23">
        <f>F83+I83</f>
        <v>2126</v>
      </c>
      <c r="F83" s="39">
        <v>2126</v>
      </c>
      <c r="G83" s="24"/>
      <c r="H83" s="24"/>
      <c r="I83" s="24"/>
      <c r="J83" s="23">
        <f t="shared" ref="J83:J97" si="14">L83+O83</f>
        <v>0</v>
      </c>
      <c r="K83" s="24"/>
      <c r="L83" s="24"/>
      <c r="M83" s="24"/>
      <c r="N83" s="24"/>
      <c r="O83" s="24"/>
      <c r="P83" s="23">
        <f t="shared" ref="P83:P97" si="15">E83+J83</f>
        <v>2126</v>
      </c>
    </row>
    <row r="84" spans="1:16" ht="41.25" customHeight="1" x14ac:dyDescent="0.25">
      <c r="A84" s="50" t="s">
        <v>164</v>
      </c>
      <c r="B84" s="34" t="s">
        <v>28</v>
      </c>
      <c r="C84" s="35" t="s">
        <v>29</v>
      </c>
      <c r="D84" s="37" t="s">
        <v>30</v>
      </c>
      <c r="E84" s="23">
        <f t="shared" ref="E84:E97" si="16">F84+I84</f>
        <v>77000</v>
      </c>
      <c r="F84" s="39">
        <f>27000+50000</f>
        <v>77000</v>
      </c>
      <c r="G84" s="24"/>
      <c r="H84" s="24"/>
      <c r="I84" s="24"/>
      <c r="J84" s="23">
        <f t="shared" si="14"/>
        <v>0</v>
      </c>
      <c r="K84" s="24"/>
      <c r="L84" s="24"/>
      <c r="M84" s="24"/>
      <c r="N84" s="24"/>
      <c r="O84" s="24"/>
      <c r="P84" s="23">
        <f t="shared" si="15"/>
        <v>77000</v>
      </c>
    </row>
    <row r="85" spans="1:16" ht="41.25" customHeight="1" x14ac:dyDescent="0.25">
      <c r="A85" s="51" t="s">
        <v>165</v>
      </c>
      <c r="B85" s="20" t="s">
        <v>32</v>
      </c>
      <c r="C85" s="21" t="s">
        <v>29</v>
      </c>
      <c r="D85" s="22" t="s">
        <v>33</v>
      </c>
      <c r="E85" s="23">
        <f t="shared" si="16"/>
        <v>1100</v>
      </c>
      <c r="F85" s="39">
        <f>3150-1050-1000</f>
        <v>1100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1100</v>
      </c>
    </row>
    <row r="86" spans="1:16" ht="52.5" customHeight="1" x14ac:dyDescent="0.25">
      <c r="A86" s="52"/>
      <c r="B86" s="10"/>
      <c r="C86" s="11"/>
      <c r="D86" s="12" t="s">
        <v>34</v>
      </c>
      <c r="E86" s="23">
        <f t="shared" si="16"/>
        <v>1100</v>
      </c>
      <c r="F86" s="42">
        <f>2100-1000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41.25" customHeight="1" x14ac:dyDescent="0.25">
      <c r="A87" s="51" t="s">
        <v>166</v>
      </c>
      <c r="B87" s="20" t="s">
        <v>36</v>
      </c>
      <c r="C87" s="21" t="s">
        <v>37</v>
      </c>
      <c r="D87" s="22" t="s">
        <v>38</v>
      </c>
      <c r="E87" s="23">
        <f t="shared" si="16"/>
        <v>3538</v>
      </c>
      <c r="F87" s="39">
        <f>5400-1800-62</f>
        <v>3538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3538</v>
      </c>
    </row>
    <row r="88" spans="1:16" ht="66" customHeight="1" x14ac:dyDescent="0.25">
      <c r="A88" s="51"/>
      <c r="B88" s="20"/>
      <c r="C88" s="21"/>
      <c r="D88" s="12" t="s">
        <v>39</v>
      </c>
      <c r="E88" s="23">
        <f t="shared" si="16"/>
        <v>3538</v>
      </c>
      <c r="F88" s="42">
        <f>3600-62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71.25" customHeight="1" x14ac:dyDescent="0.25">
      <c r="A89" s="53" t="s">
        <v>167</v>
      </c>
      <c r="B89" s="25" t="s">
        <v>147</v>
      </c>
      <c r="C89" s="25" t="s">
        <v>42</v>
      </c>
      <c r="D89" s="12" t="s">
        <v>148</v>
      </c>
      <c r="E89" s="23">
        <f t="shared" si="16"/>
        <v>111100</v>
      </c>
      <c r="F89" s="42">
        <f>39000+72100</f>
        <v>111100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111100</v>
      </c>
    </row>
    <row r="90" spans="1:16" ht="54.75" customHeight="1" x14ac:dyDescent="0.25">
      <c r="A90" s="51" t="s">
        <v>168</v>
      </c>
      <c r="B90" s="20" t="s">
        <v>41</v>
      </c>
      <c r="C90" s="21" t="s">
        <v>42</v>
      </c>
      <c r="D90" s="22" t="s">
        <v>43</v>
      </c>
      <c r="E90" s="23">
        <f t="shared" si="16"/>
        <v>2300</v>
      </c>
      <c r="F90" s="39">
        <f>3450-1150</f>
        <v>2300</v>
      </c>
      <c r="G90" s="24"/>
      <c r="H90" s="24"/>
      <c r="I90" s="24"/>
      <c r="J90" s="23">
        <f t="shared" si="14"/>
        <v>0</v>
      </c>
      <c r="K90" s="24"/>
      <c r="L90" s="24"/>
      <c r="M90" s="24"/>
      <c r="N90" s="24"/>
      <c r="O90" s="24"/>
      <c r="P90" s="23">
        <f t="shared" si="15"/>
        <v>2300</v>
      </c>
    </row>
    <row r="91" spans="1:16" ht="90" customHeight="1" x14ac:dyDescent="0.25">
      <c r="A91" s="52"/>
      <c r="B91" s="10"/>
      <c r="C91" s="11"/>
      <c r="D91" s="12" t="s">
        <v>44</v>
      </c>
      <c r="E91" s="23">
        <f t="shared" si="16"/>
        <v>2300</v>
      </c>
      <c r="F91" s="42">
        <v>2300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2300</v>
      </c>
    </row>
    <row r="92" spans="1:16" ht="65.25" customHeight="1" x14ac:dyDescent="0.25">
      <c r="A92" s="57" t="s">
        <v>169</v>
      </c>
      <c r="B92" s="20">
        <v>3180</v>
      </c>
      <c r="C92" s="25">
        <v>1060</v>
      </c>
      <c r="D92" s="22" t="s">
        <v>149</v>
      </c>
      <c r="E92" s="23">
        <f t="shared" si="16"/>
        <v>4000</v>
      </c>
      <c r="F92" s="42">
        <v>4000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4000</v>
      </c>
    </row>
    <row r="93" spans="1:16" ht="40.5" customHeight="1" x14ac:dyDescent="0.25">
      <c r="A93" s="51" t="s">
        <v>170</v>
      </c>
      <c r="B93" s="20" t="s">
        <v>46</v>
      </c>
      <c r="C93" s="21" t="s">
        <v>37</v>
      </c>
      <c r="D93" s="22" t="s">
        <v>47</v>
      </c>
      <c r="E93" s="23">
        <f t="shared" si="16"/>
        <v>2900</v>
      </c>
      <c r="F93" s="39">
        <f>4350-1450</f>
        <v>2900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2900</v>
      </c>
    </row>
    <row r="94" spans="1:16" ht="41.25" hidden="1" customHeight="1" x14ac:dyDescent="0.25">
      <c r="A94" s="52"/>
      <c r="B94" s="10"/>
      <c r="C94" s="11"/>
      <c r="D94" s="12" t="s">
        <v>48</v>
      </c>
      <c r="E94" s="23">
        <f t="shared" si="16"/>
        <v>0</v>
      </c>
      <c r="F94" s="42"/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0</v>
      </c>
    </row>
    <row r="95" spans="1:16" ht="63" customHeight="1" x14ac:dyDescent="0.25">
      <c r="A95" s="52"/>
      <c r="B95" s="10"/>
      <c r="C95" s="11"/>
      <c r="D95" s="12" t="s">
        <v>49</v>
      </c>
      <c r="E95" s="23">
        <f t="shared" si="16"/>
        <v>2900</v>
      </c>
      <c r="F95" s="42">
        <v>2900</v>
      </c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2900</v>
      </c>
    </row>
    <row r="96" spans="1:16" ht="41.25" hidden="1" customHeight="1" x14ac:dyDescent="0.25">
      <c r="A96" s="51" t="s">
        <v>50</v>
      </c>
      <c r="B96" s="20" t="s">
        <v>51</v>
      </c>
      <c r="C96" s="21" t="s">
        <v>52</v>
      </c>
      <c r="D96" s="22" t="s">
        <v>53</v>
      </c>
      <c r="E96" s="23">
        <f t="shared" si="16"/>
        <v>0</v>
      </c>
      <c r="F96" s="39"/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0</v>
      </c>
    </row>
    <row r="97" spans="1:16" ht="41.25" customHeight="1" x14ac:dyDescent="0.25">
      <c r="A97" s="51" t="s">
        <v>171</v>
      </c>
      <c r="B97" s="20" t="s">
        <v>55</v>
      </c>
      <c r="C97" s="21" t="s">
        <v>56</v>
      </c>
      <c r="D97" s="22" t="s">
        <v>57</v>
      </c>
      <c r="E97" s="23">
        <f t="shared" si="16"/>
        <v>52000</v>
      </c>
      <c r="F97" s="39">
        <f>72000-20000</f>
        <v>52000</v>
      </c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52000</v>
      </c>
    </row>
    <row r="98" spans="1:16" ht="18" customHeight="1" x14ac:dyDescent="0.25">
      <c r="A98" s="57" t="s">
        <v>141</v>
      </c>
      <c r="B98" s="25"/>
      <c r="C98" s="21"/>
      <c r="D98" s="38" t="s">
        <v>140</v>
      </c>
      <c r="E98" s="40">
        <f t="shared" ref="E98:I99" si="17">E99</f>
        <v>563940</v>
      </c>
      <c r="F98" s="39">
        <f t="shared" si="17"/>
        <v>563940</v>
      </c>
      <c r="G98" s="40">
        <f t="shared" si="17"/>
        <v>448650</v>
      </c>
      <c r="H98" s="40">
        <f t="shared" si="17"/>
        <v>0</v>
      </c>
      <c r="I98" s="24">
        <f t="shared" si="17"/>
        <v>0</v>
      </c>
      <c r="J98" s="23">
        <f t="shared" si="5"/>
        <v>8600</v>
      </c>
      <c r="K98" s="24">
        <v>8600</v>
      </c>
      <c r="L98" s="24"/>
      <c r="M98" s="24"/>
      <c r="N98" s="24"/>
      <c r="O98" s="24">
        <v>8600</v>
      </c>
      <c r="P98" s="23">
        <f>E98+J98</f>
        <v>572540</v>
      </c>
    </row>
    <row r="99" spans="1:16" ht="21" customHeight="1" x14ac:dyDescent="0.25">
      <c r="A99" s="57" t="s">
        <v>143</v>
      </c>
      <c r="B99" s="25"/>
      <c r="C99" s="21"/>
      <c r="D99" s="38" t="s">
        <v>140</v>
      </c>
      <c r="E99" s="40">
        <f t="shared" si="17"/>
        <v>563940</v>
      </c>
      <c r="F99" s="39">
        <f t="shared" si="17"/>
        <v>563940</v>
      </c>
      <c r="G99" s="40">
        <f t="shared" si="17"/>
        <v>448650</v>
      </c>
      <c r="H99" s="40">
        <f t="shared" si="17"/>
        <v>0</v>
      </c>
      <c r="I99" s="24">
        <f t="shared" si="17"/>
        <v>0</v>
      </c>
      <c r="J99" s="23">
        <f t="shared" si="5"/>
        <v>8600</v>
      </c>
      <c r="K99" s="24">
        <v>8600</v>
      </c>
      <c r="L99" s="24"/>
      <c r="M99" s="24"/>
      <c r="N99" s="24"/>
      <c r="O99" s="24">
        <v>8600</v>
      </c>
      <c r="P99" s="23">
        <f t="shared" ref="P99:P104" si="18">E99+J99</f>
        <v>572540</v>
      </c>
    </row>
    <row r="100" spans="1:16" ht="45.75" customHeight="1" x14ac:dyDescent="0.25">
      <c r="A100" s="57" t="s">
        <v>142</v>
      </c>
      <c r="B100" s="25" t="s">
        <v>27</v>
      </c>
      <c r="C100" s="25" t="s">
        <v>23</v>
      </c>
      <c r="D100" s="45" t="s">
        <v>120</v>
      </c>
      <c r="E100" s="39">
        <f t="shared" si="9"/>
        <v>563940</v>
      </c>
      <c r="F100" s="48">
        <f>678440-120000-4000-6500+12500-8600+12100</f>
        <v>563940</v>
      </c>
      <c r="G100" s="24">
        <f>527000-98350+10000+10000</f>
        <v>448650</v>
      </c>
      <c r="H100" s="24">
        <f>10500-4000-6500</f>
        <v>0</v>
      </c>
      <c r="I100" s="24"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 t="shared" si="18"/>
        <v>572540</v>
      </c>
    </row>
    <row r="101" spans="1:16" x14ac:dyDescent="0.25">
      <c r="A101" s="56" t="s">
        <v>116</v>
      </c>
      <c r="B101" s="6"/>
      <c r="C101" s="7"/>
      <c r="D101" s="8" t="s">
        <v>117</v>
      </c>
      <c r="E101" s="9">
        <f>E102</f>
        <v>3487607</v>
      </c>
      <c r="F101" s="59">
        <f t="shared" ref="F101:O101" si="19">F102</f>
        <v>3467607</v>
      </c>
      <c r="G101" s="9">
        <f t="shared" si="19"/>
        <v>441475</v>
      </c>
      <c r="H101" s="9">
        <f t="shared" si="19"/>
        <v>0</v>
      </c>
      <c r="I101" s="9">
        <f t="shared" si="19"/>
        <v>0</v>
      </c>
      <c r="J101" s="23">
        <f t="shared" si="5"/>
        <v>0</v>
      </c>
      <c r="K101" s="9">
        <f t="shared" si="19"/>
        <v>0</v>
      </c>
      <c r="L101" s="9">
        <f t="shared" si="19"/>
        <v>0</v>
      </c>
      <c r="M101" s="9">
        <f t="shared" si="19"/>
        <v>0</v>
      </c>
      <c r="N101" s="9">
        <f t="shared" si="19"/>
        <v>0</v>
      </c>
      <c r="O101" s="9">
        <f t="shared" si="19"/>
        <v>0</v>
      </c>
      <c r="P101" s="9">
        <f>E101+J101</f>
        <v>3487607</v>
      </c>
    </row>
    <row r="102" spans="1:16" x14ac:dyDescent="0.25">
      <c r="A102" s="56" t="s">
        <v>118</v>
      </c>
      <c r="B102" s="6"/>
      <c r="C102" s="7"/>
      <c r="D102" s="8" t="s">
        <v>117</v>
      </c>
      <c r="E102" s="9">
        <f>E103+E104+E107+E105</f>
        <v>3487607</v>
      </c>
      <c r="F102" s="59">
        <f t="shared" ref="F102:O102" si="20">F103+F104+F107+F105</f>
        <v>3467607</v>
      </c>
      <c r="G102" s="9">
        <f>G103+G104+G107+G105</f>
        <v>441475</v>
      </c>
      <c r="H102" s="9">
        <f t="shared" si="20"/>
        <v>0</v>
      </c>
      <c r="I102" s="9">
        <f t="shared" si="20"/>
        <v>0</v>
      </c>
      <c r="J102" s="23">
        <f t="shared" si="5"/>
        <v>0</v>
      </c>
      <c r="K102" s="9">
        <f t="shared" si="20"/>
        <v>0</v>
      </c>
      <c r="L102" s="9">
        <f t="shared" si="20"/>
        <v>0</v>
      </c>
      <c r="M102" s="9">
        <f t="shared" si="20"/>
        <v>0</v>
      </c>
      <c r="N102" s="9">
        <f t="shared" si="20"/>
        <v>0</v>
      </c>
      <c r="O102" s="9">
        <f t="shared" si="20"/>
        <v>0</v>
      </c>
      <c r="P102" s="9">
        <f>E102+J102</f>
        <v>3487607</v>
      </c>
    </row>
    <row r="103" spans="1:16" ht="49.5" customHeight="1" x14ac:dyDescent="0.25">
      <c r="A103" s="51" t="s">
        <v>119</v>
      </c>
      <c r="B103" s="20" t="s">
        <v>27</v>
      </c>
      <c r="C103" s="21" t="s">
        <v>23</v>
      </c>
      <c r="D103" s="22" t="s">
        <v>120</v>
      </c>
      <c r="E103" s="23">
        <f>F103+I103</f>
        <v>545840</v>
      </c>
      <c r="F103" s="48">
        <f>683440-80000-4000+3000-40500-4000-12100</f>
        <v>545840</v>
      </c>
      <c r="G103" s="24">
        <f>527000-65525-20000</f>
        <v>441475</v>
      </c>
      <c r="H103" s="24">
        <f>10500-4000-6500</f>
        <v>0</v>
      </c>
      <c r="I103" s="24">
        <v>0</v>
      </c>
      <c r="J103" s="23">
        <f t="shared" si="5"/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3">
        <f t="shared" si="18"/>
        <v>545840</v>
      </c>
    </row>
    <row r="104" spans="1:16" x14ac:dyDescent="0.25">
      <c r="A104" s="51" t="s">
        <v>121</v>
      </c>
      <c r="B104" s="20" t="s">
        <v>122</v>
      </c>
      <c r="C104" s="21" t="s">
        <v>26</v>
      </c>
      <c r="D104" s="22" t="s">
        <v>123</v>
      </c>
      <c r="E104" s="23">
        <v>20000</v>
      </c>
      <c r="F104" s="39">
        <v>0</v>
      </c>
      <c r="G104" s="24">
        <v>0</v>
      </c>
      <c r="H104" s="24">
        <v>0</v>
      </c>
      <c r="I104" s="24">
        <v>0</v>
      </c>
      <c r="J104" s="23">
        <f t="shared" si="5"/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3">
        <f t="shared" si="18"/>
        <v>20000</v>
      </c>
    </row>
    <row r="105" spans="1:16" ht="69.75" customHeight="1" x14ac:dyDescent="0.25">
      <c r="A105" s="50">
        <v>3719430</v>
      </c>
      <c r="B105" s="34">
        <v>9430</v>
      </c>
      <c r="C105" s="35" t="s">
        <v>25</v>
      </c>
      <c r="D105" s="37" t="s">
        <v>124</v>
      </c>
      <c r="E105" s="23">
        <f>F105+I105</f>
        <v>83700</v>
      </c>
      <c r="F105" s="39">
        <f>55800+27900</f>
        <v>83700</v>
      </c>
      <c r="G105" s="24"/>
      <c r="H105" s="24"/>
      <c r="I105" s="24"/>
      <c r="J105" s="23">
        <f t="shared" si="5"/>
        <v>0</v>
      </c>
      <c r="K105" s="24"/>
      <c r="L105" s="24"/>
      <c r="M105" s="24"/>
      <c r="N105" s="24"/>
      <c r="O105" s="24"/>
      <c r="P105" s="23">
        <f>E105</f>
        <v>83700</v>
      </c>
    </row>
    <row r="106" spans="1:16" ht="60.75" customHeight="1" x14ac:dyDescent="0.25">
      <c r="A106" s="51"/>
      <c r="B106" s="20"/>
      <c r="C106" s="21"/>
      <c r="D106" s="12" t="s">
        <v>125</v>
      </c>
      <c r="E106" s="23">
        <f>F106+I106</f>
        <v>83700</v>
      </c>
      <c r="F106" s="42">
        <f>55800+27900</f>
        <v>83700</v>
      </c>
      <c r="G106" s="24"/>
      <c r="H106" s="24"/>
      <c r="I106" s="24"/>
      <c r="J106" s="23">
        <f t="shared" si="5"/>
        <v>0</v>
      </c>
      <c r="K106" s="24"/>
      <c r="L106" s="24"/>
      <c r="M106" s="24"/>
      <c r="N106" s="24"/>
      <c r="O106" s="24"/>
      <c r="P106" s="23">
        <f>E106</f>
        <v>83700</v>
      </c>
    </row>
    <row r="107" spans="1:16" ht="18.75" customHeight="1" x14ac:dyDescent="0.25">
      <c r="A107" s="51" t="s">
        <v>126</v>
      </c>
      <c r="B107" s="20" t="s">
        <v>127</v>
      </c>
      <c r="C107" s="21" t="s">
        <v>25</v>
      </c>
      <c r="D107" s="22" t="s">
        <v>128</v>
      </c>
      <c r="E107" s="23">
        <f>F107+I107</f>
        <v>2838067</v>
      </c>
      <c r="F107" s="24">
        <f>855500+25000+10000+1275971+137143+578555+430965+35000+111126-316224-282800+35380-3000+37081+8370-45000-55000</f>
        <v>2838067</v>
      </c>
      <c r="G107" s="24">
        <v>0</v>
      </c>
      <c r="H107" s="24">
        <v>0</v>
      </c>
      <c r="I107" s="47"/>
      <c r="J107" s="23">
        <f t="shared" si="5"/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3">
        <f>E107+J107</f>
        <v>2838067</v>
      </c>
    </row>
    <row r="108" spans="1:16" x14ac:dyDescent="0.25">
      <c r="A108" s="14" t="s">
        <v>129</v>
      </c>
      <c r="B108" s="15" t="s">
        <v>129</v>
      </c>
      <c r="C108" s="16" t="s">
        <v>129</v>
      </c>
      <c r="D108" s="17" t="s">
        <v>130</v>
      </c>
      <c r="E108" s="9">
        <f>E101+E54+E15+E98+E79</f>
        <v>59447339</v>
      </c>
      <c r="F108" s="9">
        <f>F101+F54+F15+F98+F79</f>
        <v>59425335</v>
      </c>
      <c r="G108" s="9">
        <f t="shared" ref="G108:O108" si="21">G101+G54+G15+G98+G79</f>
        <v>37036936</v>
      </c>
      <c r="H108" s="9">
        <f t="shared" si="21"/>
        <v>3403974</v>
      </c>
      <c r="I108" s="9">
        <f>I101+I54+I15+I98+I79</f>
        <v>2004</v>
      </c>
      <c r="J108" s="9">
        <f>J101+J54+J15+J98+J79</f>
        <v>16358345</v>
      </c>
      <c r="K108" s="9">
        <f>K101+K54+K15+K98+K79</f>
        <v>14707914</v>
      </c>
      <c r="L108" s="9">
        <f t="shared" si="21"/>
        <v>965283</v>
      </c>
      <c r="M108" s="9">
        <f t="shared" si="21"/>
        <v>0</v>
      </c>
      <c r="N108" s="9">
        <f t="shared" si="21"/>
        <v>0</v>
      </c>
      <c r="O108" s="9">
        <f t="shared" si="21"/>
        <v>15393062</v>
      </c>
      <c r="P108" s="9">
        <f>P101+P54+P15+P98+P79</f>
        <v>75805684</v>
      </c>
    </row>
    <row r="109" spans="1:16" x14ac:dyDescent="0.25">
      <c r="A109" s="26"/>
      <c r="B109" s="26"/>
      <c r="C109" s="26"/>
      <c r="D109" s="26"/>
      <c r="E109" s="27"/>
      <c r="F109" s="26"/>
      <c r="G109" s="26"/>
      <c r="H109" s="28"/>
      <c r="I109" s="26"/>
      <c r="J109" s="26"/>
      <c r="K109" s="26"/>
      <c r="L109" s="26"/>
      <c r="M109" s="26"/>
      <c r="N109" s="26"/>
      <c r="O109" s="26"/>
      <c r="P109" s="26"/>
    </row>
    <row r="110" spans="1:16" x14ac:dyDescent="0.25">
      <c r="A110" s="29"/>
      <c r="B110" s="29"/>
      <c r="C110" s="29"/>
      <c r="D110" s="29"/>
      <c r="E110" s="27"/>
      <c r="F110" s="29"/>
      <c r="G110" s="29"/>
      <c r="H110" s="29"/>
      <c r="I110" s="29"/>
      <c r="J110" s="30"/>
      <c r="K110" s="29"/>
      <c r="L110" s="29"/>
      <c r="M110" s="29"/>
      <c r="N110" s="29"/>
      <c r="O110" s="29"/>
      <c r="P110" s="30"/>
    </row>
    <row r="111" spans="1:16" x14ac:dyDescent="0.25">
      <c r="B111" s="19" t="s">
        <v>131</v>
      </c>
      <c r="E111" s="18"/>
      <c r="I111" s="19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2021-11-11T11:35:47Z</dcterms:modified>
</cp:coreProperties>
</file>