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47" i="1" l="1"/>
  <c r="O47" i="1"/>
  <c r="E47" i="1"/>
  <c r="F47" i="1"/>
  <c r="F49" i="1"/>
  <c r="J52" i="1" l="1"/>
  <c r="E52" i="1"/>
  <c r="P52" i="1" s="1"/>
  <c r="L47" i="1" l="1"/>
  <c r="K49" i="1"/>
  <c r="K46" i="1" s="1"/>
  <c r="J59" i="1"/>
  <c r="E59" i="1"/>
  <c r="P59" i="1" s="1"/>
  <c r="H38" i="1"/>
  <c r="F18" i="1"/>
  <c r="F37" i="1"/>
  <c r="F39" i="1"/>
  <c r="E39" i="1" s="1"/>
  <c r="F21" i="1"/>
  <c r="F17" i="1"/>
  <c r="F16" i="1"/>
  <c r="E18" i="1"/>
  <c r="P18" i="1"/>
  <c r="F69" i="1"/>
  <c r="E69" i="1" s="1"/>
  <c r="F48" i="1"/>
  <c r="F46" i="1" s="1"/>
  <c r="G48" i="1"/>
  <c r="J19" i="1"/>
  <c r="J20" i="1"/>
  <c r="P20" i="1" s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P44" i="1" s="1"/>
  <c r="J45" i="1"/>
  <c r="J48" i="1"/>
  <c r="P48" i="1" s="1"/>
  <c r="J49" i="1"/>
  <c r="J50" i="1"/>
  <c r="J51" i="1"/>
  <c r="J53" i="1"/>
  <c r="J54" i="1"/>
  <c r="P54" i="1" s="1"/>
  <c r="J55" i="1"/>
  <c r="J56" i="1"/>
  <c r="J57" i="1"/>
  <c r="J58" i="1"/>
  <c r="J60" i="1"/>
  <c r="J61" i="1"/>
  <c r="J62" i="1"/>
  <c r="P62" i="1" s="1"/>
  <c r="J65" i="1"/>
  <c r="P65" i="1" s="1"/>
  <c r="J66" i="1"/>
  <c r="J67" i="1"/>
  <c r="J68" i="1"/>
  <c r="J69" i="1"/>
  <c r="J17" i="1"/>
  <c r="E29" i="1"/>
  <c r="E26" i="1"/>
  <c r="P26" i="1"/>
  <c r="E20" i="1"/>
  <c r="E48" i="1"/>
  <c r="E49" i="1"/>
  <c r="F57" i="1"/>
  <c r="G57" i="1"/>
  <c r="G47" i="1" s="1"/>
  <c r="G46" i="1" s="1"/>
  <c r="E67" i="1"/>
  <c r="E68" i="1"/>
  <c r="E65" i="1"/>
  <c r="F61" i="1"/>
  <c r="F60" i="1"/>
  <c r="G61" i="1"/>
  <c r="G60" i="1"/>
  <c r="H61" i="1"/>
  <c r="H60" i="1"/>
  <c r="I61" i="1"/>
  <c r="I60" i="1"/>
  <c r="G64" i="1"/>
  <c r="G63" i="1" s="1"/>
  <c r="G70" i="1" s="1"/>
  <c r="E62" i="1"/>
  <c r="E40" i="1"/>
  <c r="P40" i="1"/>
  <c r="E41" i="1"/>
  <c r="E42" i="1"/>
  <c r="P42" i="1"/>
  <c r="E43" i="1"/>
  <c r="P43" i="1" s="1"/>
  <c r="G16" i="1"/>
  <c r="H16" i="1"/>
  <c r="H15" i="1" s="1"/>
  <c r="I16" i="1"/>
  <c r="K16" i="1"/>
  <c r="L16" i="1"/>
  <c r="M16" i="1"/>
  <c r="M15" i="1" s="1"/>
  <c r="N16" i="1"/>
  <c r="O16" i="1"/>
  <c r="E19" i="1"/>
  <c r="P19" i="1"/>
  <c r="E61" i="1"/>
  <c r="P61" i="1" s="1"/>
  <c r="E54" i="1"/>
  <c r="E55" i="1"/>
  <c r="E56" i="1"/>
  <c r="P56" i="1" s="1"/>
  <c r="E57" i="1"/>
  <c r="P57" i="1"/>
  <c r="E58" i="1"/>
  <c r="P58" i="1" s="1"/>
  <c r="E53" i="1"/>
  <c r="P53" i="1"/>
  <c r="E50" i="1"/>
  <c r="P50" i="1" s="1"/>
  <c r="E51" i="1"/>
  <c r="O46" i="1"/>
  <c r="N47" i="1"/>
  <c r="N46" i="1" s="1"/>
  <c r="M47" i="1"/>
  <c r="M46" i="1"/>
  <c r="J47" i="1"/>
  <c r="I47" i="1"/>
  <c r="I46" i="1"/>
  <c r="E36" i="1"/>
  <c r="P36" i="1" s="1"/>
  <c r="E37" i="1"/>
  <c r="P37" i="1" s="1"/>
  <c r="E38" i="1"/>
  <c r="P38" i="1" s="1"/>
  <c r="E30" i="1"/>
  <c r="P30" i="1" s="1"/>
  <c r="E31" i="1"/>
  <c r="E32" i="1"/>
  <c r="P32" i="1"/>
  <c r="E33" i="1"/>
  <c r="P33" i="1" s="1"/>
  <c r="E34" i="1"/>
  <c r="P34" i="1"/>
  <c r="E35" i="1"/>
  <c r="P35" i="1" s="1"/>
  <c r="E28" i="1"/>
  <c r="P28" i="1" s="1"/>
  <c r="E24" i="1"/>
  <c r="E25" i="1"/>
  <c r="P25" i="1" s="1"/>
  <c r="E27" i="1"/>
  <c r="E23" i="1"/>
  <c r="P23" i="1"/>
  <c r="E21" i="1"/>
  <c r="P21" i="1" s="1"/>
  <c r="E22" i="1"/>
  <c r="P22" i="1"/>
  <c r="E17" i="1"/>
  <c r="E16" i="1" s="1"/>
  <c r="P45" i="1"/>
  <c r="P66" i="1"/>
  <c r="P68" i="1"/>
  <c r="P67" i="1"/>
  <c r="O64" i="1"/>
  <c r="O63" i="1" s="1"/>
  <c r="O70" i="1" s="1"/>
  <c r="N64" i="1"/>
  <c r="N63" i="1"/>
  <c r="M64" i="1"/>
  <c r="M63" i="1" s="1"/>
  <c r="M70" i="1" s="1"/>
  <c r="L64" i="1"/>
  <c r="L63" i="1" s="1"/>
  <c r="K64" i="1"/>
  <c r="K63" i="1"/>
  <c r="I64" i="1"/>
  <c r="I63" i="1"/>
  <c r="H64" i="1"/>
  <c r="H63" i="1"/>
  <c r="O15" i="1"/>
  <c r="N15" i="1"/>
  <c r="L15" i="1"/>
  <c r="K15" i="1"/>
  <c r="I15" i="1"/>
  <c r="G15" i="1"/>
  <c r="F15" i="1"/>
  <c r="L46" i="1"/>
  <c r="P17" i="1"/>
  <c r="J64" i="1"/>
  <c r="H47" i="1"/>
  <c r="H46" i="1" s="1"/>
  <c r="I70" i="1"/>
  <c r="J46" i="1" l="1"/>
  <c r="P51" i="1"/>
  <c r="P24" i="1"/>
  <c r="P27" i="1"/>
  <c r="P31" i="1"/>
  <c r="E60" i="1"/>
  <c r="P60" i="1" s="1"/>
  <c r="P49" i="1"/>
  <c r="P47" i="1" s="1"/>
  <c r="J16" i="1"/>
  <c r="J15" i="1" s="1"/>
  <c r="P55" i="1"/>
  <c r="P41" i="1"/>
  <c r="P29" i="1"/>
  <c r="P39" i="1"/>
  <c r="E46" i="1"/>
  <c r="P46" i="1" s="1"/>
  <c r="H70" i="1"/>
  <c r="K70" i="1"/>
  <c r="N70" i="1"/>
  <c r="P16" i="1"/>
  <c r="P15" i="1" s="1"/>
  <c r="E15" i="1"/>
  <c r="P69" i="1"/>
  <c r="E64" i="1"/>
  <c r="J63" i="1"/>
  <c r="L70" i="1"/>
  <c r="J70" i="1" s="1"/>
  <c r="F64" i="1"/>
  <c r="F63" i="1" s="1"/>
  <c r="F70" i="1" s="1"/>
  <c r="P64" i="1" l="1"/>
  <c r="E63" i="1"/>
  <c r="E70" i="1" l="1"/>
  <c r="P70" i="1" s="1"/>
  <c r="P63" i="1"/>
</calcChain>
</file>

<file path=xl/sharedStrings.xml><?xml version="1.0" encoding="utf-8"?>
<sst xmlns="http://schemas.openxmlformats.org/spreadsheetml/2006/main" count="183" uniqueCount="160">
  <si>
    <t>Додаток 3</t>
  </si>
  <si>
    <t>від 24.12.2020р №</t>
  </si>
  <si>
    <t>РОЗПОДІЛ</t>
  </si>
  <si>
    <t>видатків місцевого бюджету на 2021 рік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</si>
  <si>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</si>
  <si>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</si>
  <si>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</si>
  <si>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</si>
  <si>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</si>
  <si>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</si>
  <si>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</si>
  <si>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</si>
  <si>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</si>
  <si>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</si>
  <si>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</si>
  <si>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</si>
  <si>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</si>
  <si>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</si>
  <si>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</si>
  <si>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</si>
  <si>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</si>
  <si>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</si>
  <si>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</si>
  <si>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</si>
  <si>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</si>
  <si>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</si>
  <si>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</si>
  <si>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0133</t>
  </si>
  <si>
    <t>0160</t>
  </si>
  <si>
    <t>0113033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</si>
  <si>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</si>
  <si>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</si>
  <si>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</si>
  <si>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</si>
  <si>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</si>
  <si>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</si>
  <si>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 xml:space="preserve">  в т ч за рахуноксубвенція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</si>
  <si>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0113090</t>
  </si>
  <si>
    <t>3090</t>
  </si>
  <si>
    <t>1030</t>
  </si>
  <si>
    <t>Видатки на поховання учасників бойових дій та осіб з інвалідністю внаслідок війни</t>
  </si>
  <si>
    <t xml:space="preserve"> в т ч за рахунок'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</si>
  <si>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0113171</t>
  </si>
  <si>
    <t>3171</t>
  </si>
  <si>
    <t>1010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</si>
  <si>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</si>
  <si>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в т ч за рахунок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</si>
  <si>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0113191</t>
  </si>
  <si>
    <t>3191</t>
  </si>
  <si>
    <t>Інші видатки на соціальний захист ветеранів війни та праці</t>
  </si>
  <si>
    <t>в т ч за рахунок     субвенція  з обласного  бюджету  місцевим бюджетам  для надання щомісячної матеріальної допомоги  учасникам бойових дій у роки Другої світової вій</t>
  </si>
  <si>
    <t xml:space="preserve"> в т ч за рахунок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</si>
  <si>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</si>
  <si>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</si>
  <si>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</si>
  <si>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</si>
  <si>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</si>
  <si>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</si>
  <si>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</si>
  <si>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</si>
  <si>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</si>
  <si>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>0114082</t>
  </si>
  <si>
    <t>4082</t>
  </si>
  <si>
    <t>0829</t>
  </si>
  <si>
    <t>Інші заходи в галузі культури і мистецтва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</si>
  <si>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</si>
  <si>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</si>
  <si>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</si>
  <si>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</si>
  <si>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</si>
  <si>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</si>
  <si>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</si>
  <si>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</si>
  <si>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</si>
  <si>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</si>
  <si>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заходів із землеустрою</t>
  </si>
  <si>
    <t>0443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</si>
  <si>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</si>
  <si>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</si>
  <si>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</si>
  <si>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</si>
  <si>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</si>
  <si>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</si>
  <si>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</si>
  <si>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</si>
  <si>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0118220</t>
  </si>
  <si>
    <t>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</si>
  <si>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</si>
  <si>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</si>
  <si>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</si>
  <si>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</si>
  <si>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</si>
  <si>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t>Природоохоронні заходи за рахунок цільових фондів</t>
  </si>
  <si>
    <t>0118420</t>
  </si>
  <si>
    <t>8420</t>
  </si>
  <si>
    <t>0830</t>
  </si>
  <si>
    <t>Інші заходи у сфері засобів масової інформації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</si>
  <si>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</si>
  <si>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</si>
  <si>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</si>
  <si>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</si>
  <si>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</si>
  <si>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</si>
  <si>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</si>
  <si>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Надання загальної середньої освіти закладами загальної середньої освіти</t>
  </si>
  <si>
    <t>в т ч за рахунок  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</si>
  <si>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0611031</t>
  </si>
  <si>
    <t>0611141</t>
  </si>
  <si>
    <t>0990</t>
  </si>
  <si>
    <t>Забезпечення діяльності інших закладів у сфері освіти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</si>
  <si>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</si>
  <si>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</si>
  <si>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</si>
  <si>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</si>
  <si>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</si>
  <si>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</si>
  <si>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</si>
  <si>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</si>
  <si>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3700000</t>
  </si>
  <si>
    <t>Орган з питань фінансів</t>
  </si>
  <si>
    <t>3710000</t>
  </si>
  <si>
    <t>3710160</t>
  </si>
  <si>
    <t>Керівництво і управління у відповідній сфері у містах (місті Києві), селищах, селах, об`єднаних територіальних громадах</t>
  </si>
  <si>
    <t>3718710</t>
  </si>
  <si>
    <t>8710</t>
  </si>
  <si>
    <t>Резервний фонд</t>
  </si>
  <si>
    <t xml:space="preserve"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
</t>
  </si>
  <si>
    <t xml:space="preserve"> в т ч за рахунок обласної субвенції  на здійснення підтримки окремих закладів та заходів у системі охорони здоров'я за рахунок відповідної субвенції з державного бюджету </t>
  </si>
  <si>
    <t>3719770</t>
  </si>
  <si>
    <t>9770</t>
  </si>
  <si>
    <t>Інші субвенції з місцевого бюджету</t>
  </si>
  <si>
    <t>X</t>
  </si>
  <si>
    <t>УСЬОГО</t>
  </si>
  <si>
    <t>Сільський голова</t>
  </si>
  <si>
    <t xml:space="preserve">до рішення Синюхино-Брідської сільської ради  </t>
  </si>
  <si>
    <t>"Про  бюджет  Синюхино-Брідської  сільської територіальної  громади   на 2021 рік"</t>
  </si>
  <si>
    <t xml:space="preserve"> Синюхино-Брідська сільська рада </t>
  </si>
  <si>
    <t xml:space="preserve">Синюхино-Брідська сільська рада </t>
  </si>
  <si>
    <t>Відділ освіти , культури, молоді та спорту  Синюхино-Брідської сільської ради</t>
  </si>
  <si>
    <t>0118130</t>
  </si>
  <si>
    <t>Олександр ЗУБКО</t>
  </si>
  <si>
    <t xml:space="preserve">Надання загальної середньої освіти закладами загальної середньої освіти </t>
  </si>
  <si>
    <t>Забезепечення діяльності місцевої пожежної охорони</t>
  </si>
  <si>
    <t>Орган у справах дітей</t>
  </si>
  <si>
    <t>0900000</t>
  </si>
  <si>
    <t>0910160</t>
  </si>
  <si>
    <t>0910000</t>
  </si>
  <si>
    <t>0113032</t>
  </si>
  <si>
    <t>0320</t>
  </si>
  <si>
    <t>Надання пільг окремим категоріям громадян з оплати послуг зв'язку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</si>
  <si>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</si>
  <si>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</si>
  <si>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</si>
  <si>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0113160</t>
  </si>
  <si>
    <t>0110180</t>
  </si>
  <si>
    <t>Інша діяльність у сфері державного управління</t>
  </si>
  <si>
    <t>'Будівництво освітніх установ та закладів</t>
  </si>
  <si>
    <t>0617321</t>
  </si>
  <si>
    <t>0611200</t>
  </si>
  <si>
    <t>Надання освіти  за рахунок субвенції з державного бюджету місцевим бюджетам на надання державної підтримки особам  з особливими освітніми потребами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</si>
</sst>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10"/>
      <color indexed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4" fontId="0" fillId="0" borderId="0" xfId="0" applyNumberFormat="1"/>
    <xf numFmtId="0" fontId="1" fillId="0" borderId="0" xfId="0" applyFont="1" applyAlignment="1">
      <alignment horizontal="left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0" xfId="0" applyFont="1" applyBorder="1"/>
    <xf numFmtId="4" fontId="4" fillId="3" borderId="0" xfId="0" applyNumberFormat="1" applyFont="1" applyFill="1" applyBorder="1" applyAlignment="1">
      <alignment vertical="center" wrapText="1"/>
    </xf>
    <xf numFmtId="4" fontId="4" fillId="0" borderId="0" xfId="0" applyNumberFormat="1" applyFont="1" applyBorder="1"/>
    <xf numFmtId="0" fontId="4" fillId="0" borderId="0" xfId="0" applyFont="1"/>
    <xf numFmtId="4" fontId="4" fillId="0" borderId="0" xfId="0" applyNumberFormat="1" applyFont="1"/>
    <xf numFmtId="4" fontId="1" fillId="0" borderId="1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49" fontId="5" fillId="0" borderId="1" xfId="0" quotePrefix="1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0" fontId="7" fillId="0" borderId="1" xfId="0" quotePrefix="1" applyFont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quotePrefix="1" applyFont="1" applyFill="1" applyBorder="1" applyAlignment="1">
      <alignment horizontal="center" vertical="center" wrapText="1"/>
    </xf>
    <xf numFmtId="0" fontId="4" fillId="3" borderId="1" xfId="0" quotePrefix="1" applyFont="1" applyFill="1" applyBorder="1" applyAlignment="1">
      <alignment horizontal="center" vertical="center" wrapText="1"/>
    </xf>
    <xf numFmtId="0" fontId="3" fillId="3" borderId="1" xfId="0" quotePrefix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" fontId="6" fillId="0" borderId="1" xfId="0" quotePrefix="1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73"/>
  <sheetViews>
    <sheetView tabSelected="1" topLeftCell="A24" workbookViewId="0">
      <selection activeCell="D30" sqref="D30"/>
    </sheetView>
  </sheetViews>
  <sheetFormatPr defaultRowHeight="15" x14ac:dyDescent="0.25"/>
  <cols>
    <col min="1" max="1" width="12.42578125" customWidth="1"/>
    <col min="2" max="2" width="9.28515625" customWidth="1"/>
    <col min="4" max="4" width="41.7109375" customWidth="1"/>
    <col min="5" max="5" width="12.85546875" customWidth="1"/>
    <col min="6" max="6" width="13.28515625" customWidth="1"/>
    <col min="7" max="7" width="12.28515625" customWidth="1"/>
    <col min="8" max="8" width="11.5703125" customWidth="1"/>
    <col min="9" max="9" width="10.5703125" customWidth="1"/>
    <col min="10" max="10" width="11" customWidth="1"/>
    <col min="11" max="11" width="11.42578125" customWidth="1"/>
    <col min="12" max="12" width="11.7109375" customWidth="1"/>
    <col min="13" max="13" width="10.5703125" customWidth="1"/>
    <col min="15" max="15" width="12.7109375" customWidth="1"/>
    <col min="16" max="16" width="13" customWidth="1"/>
  </cols>
  <sheetData>
    <row r="2" spans="1:16" x14ac:dyDescent="0.25">
      <c r="M2" t="s">
        <v>0</v>
      </c>
    </row>
    <row r="3" spans="1:16" x14ac:dyDescent="0.25">
      <c r="M3" t="s">
        <v>134</v>
      </c>
    </row>
    <row r="4" spans="1:16" x14ac:dyDescent="0.25">
      <c r="M4" s="56" t="s">
        <v>135</v>
      </c>
      <c r="N4" s="56"/>
      <c r="O4" s="56"/>
      <c r="P4" s="56"/>
    </row>
    <row r="5" spans="1:16" x14ac:dyDescent="0.25">
      <c r="M5" t="s">
        <v>1</v>
      </c>
    </row>
    <row r="6" spans="1:16" x14ac:dyDescent="0.25">
      <c r="A6" s="57" t="s">
        <v>2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</row>
    <row r="7" spans="1:16" x14ac:dyDescent="0.25">
      <c r="A7" s="57" t="s">
        <v>3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</row>
    <row r="8" spans="1:16" x14ac:dyDescent="0.25">
      <c r="A8" s="34">
        <v>14555000000</v>
      </c>
      <c r="B8" s="1"/>
      <c r="C8" s="1"/>
      <c r="D8" s="1"/>
      <c r="E8" s="1"/>
      <c r="F8" s="1"/>
      <c r="G8" s="59">
        <v>14555000000</v>
      </c>
      <c r="H8" s="59"/>
      <c r="I8" s="59"/>
      <c r="J8" s="1"/>
      <c r="K8" s="1"/>
      <c r="L8" s="1"/>
      <c r="M8" s="1"/>
      <c r="N8" s="1"/>
      <c r="O8" s="1"/>
      <c r="P8" s="1"/>
    </row>
    <row r="9" spans="1:16" x14ac:dyDescent="0.25">
      <c r="A9" s="2" t="s">
        <v>4</v>
      </c>
      <c r="G9" s="60" t="s">
        <v>4</v>
      </c>
      <c r="H9" s="60"/>
      <c r="I9" s="60"/>
      <c r="P9" s="3" t="s">
        <v>5</v>
      </c>
    </row>
    <row r="10" spans="1:16" x14ac:dyDescent="0.25">
      <c r="A10" s="61" t="s">
        <v>6</v>
      </c>
      <c r="B10" s="61" t="s">
        <v>7</v>
      </c>
      <c r="C10" s="61" t="s">
        <v>8</v>
      </c>
      <c r="D10" s="55" t="s">
        <v>9</v>
      </c>
      <c r="E10" s="55" t="s">
        <v>10</v>
      </c>
      <c r="F10" s="55"/>
      <c r="G10" s="55"/>
      <c r="H10" s="55"/>
      <c r="I10" s="55"/>
      <c r="J10" s="55" t="s">
        <v>11</v>
      </c>
      <c r="K10" s="55"/>
      <c r="L10" s="55"/>
      <c r="M10" s="55"/>
      <c r="N10" s="55"/>
      <c r="O10" s="55"/>
      <c r="P10" s="54" t="s">
        <v>12</v>
      </c>
    </row>
    <row r="11" spans="1:16" x14ac:dyDescent="0.25">
      <c r="A11" s="55"/>
      <c r="B11" s="55"/>
      <c r="C11" s="55"/>
      <c r="D11" s="55"/>
      <c r="E11" s="54" t="s">
        <v>13</v>
      </c>
      <c r="F11" s="55" t="s">
        <v>14</v>
      </c>
      <c r="G11" s="55" t="s">
        <v>15</v>
      </c>
      <c r="H11" s="55"/>
      <c r="I11" s="55" t="s">
        <v>16</v>
      </c>
      <c r="J11" s="54" t="s">
        <v>13</v>
      </c>
      <c r="K11" s="55" t="s">
        <v>17</v>
      </c>
      <c r="L11" s="55" t="s">
        <v>14</v>
      </c>
      <c r="M11" s="55" t="s">
        <v>15</v>
      </c>
      <c r="N11" s="55"/>
      <c r="O11" s="55" t="s">
        <v>16</v>
      </c>
      <c r="P11" s="55"/>
    </row>
    <row r="12" spans="1:16" x14ac:dyDescent="0.25">
      <c r="A12" s="55"/>
      <c r="B12" s="55"/>
      <c r="C12" s="55"/>
      <c r="D12" s="55"/>
      <c r="E12" s="55"/>
      <c r="F12" s="55"/>
      <c r="G12" s="55" t="s">
        <v>18</v>
      </c>
      <c r="H12" s="55" t="s">
        <v>19</v>
      </c>
      <c r="I12" s="55"/>
      <c r="J12" s="55"/>
      <c r="K12" s="55"/>
      <c r="L12" s="55"/>
      <c r="M12" s="55" t="s">
        <v>18</v>
      </c>
      <c r="N12" s="55" t="s">
        <v>19</v>
      </c>
      <c r="O12" s="55"/>
      <c r="P12" s="55"/>
    </row>
    <row r="13" spans="1:16" x14ac:dyDescent="0.25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</row>
    <row r="14" spans="1:16" x14ac:dyDescent="0.25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ht="19.5" customHeight="1" x14ac:dyDescent="0.25">
      <c r="A15" s="6" t="s">
        <v>20</v>
      </c>
      <c r="B15" s="7"/>
      <c r="C15" s="8"/>
      <c r="D15" s="33" t="s">
        <v>136</v>
      </c>
      <c r="E15" s="10">
        <f>E16</f>
        <v>13487440</v>
      </c>
      <c r="F15" s="10">
        <f t="shared" ref="F15:O15" si="0">F16</f>
        <v>13487440</v>
      </c>
      <c r="G15" s="10">
        <f t="shared" si="0"/>
        <v>9046982</v>
      </c>
      <c r="H15" s="10">
        <f t="shared" si="0"/>
        <v>852950</v>
      </c>
      <c r="I15" s="10">
        <f t="shared" si="0"/>
        <v>0</v>
      </c>
      <c r="J15" s="10">
        <f t="shared" si="0"/>
        <v>778500</v>
      </c>
      <c r="K15" s="10">
        <f t="shared" si="0"/>
        <v>600000</v>
      </c>
      <c r="L15" s="10">
        <f t="shared" si="0"/>
        <v>178500</v>
      </c>
      <c r="M15" s="10">
        <f t="shared" si="0"/>
        <v>0</v>
      </c>
      <c r="N15" s="10">
        <f t="shared" si="0"/>
        <v>0</v>
      </c>
      <c r="O15" s="10">
        <f t="shared" si="0"/>
        <v>600000</v>
      </c>
      <c r="P15" s="10">
        <f>P16</f>
        <v>14265940</v>
      </c>
    </row>
    <row r="16" spans="1:16" ht="16.5" customHeight="1" x14ac:dyDescent="0.25">
      <c r="A16" s="6" t="s">
        <v>21</v>
      </c>
      <c r="B16" s="7"/>
      <c r="C16" s="8"/>
      <c r="D16" s="33" t="s">
        <v>137</v>
      </c>
      <c r="E16" s="10">
        <f>E17+E19+E20+E21+E22+E24+E26+E27+E29+E30+E33+E34+E36+E37+E38+E39+E40+E41+E42+E43+E44+E45+E18</f>
        <v>13487440</v>
      </c>
      <c r="F16" s="10">
        <f>F17+F19+F20+F21+F22+F24+F26+F27+F29+F30+F33+F34+F36+F37+F38+F39+F40+F41+F42+F43+F44+F45+F18</f>
        <v>13487440</v>
      </c>
      <c r="G16" s="10">
        <f>G17+G19+G21+G22+G24+G27+G30+G33+G34+G36+G37+G38+G39+G40+G41+G42+G43+G44+G45</f>
        <v>9046982</v>
      </c>
      <c r="H16" s="10">
        <f t="shared" ref="H16:O16" si="1">H17+H19+H21+H22+H24+H27+H30+H33+H34+H36+H37+H38+H39+H40+H41+H42+H43+H44+H45</f>
        <v>852950</v>
      </c>
      <c r="I16" s="10">
        <f t="shared" si="1"/>
        <v>0</v>
      </c>
      <c r="J16" s="10">
        <f t="shared" si="1"/>
        <v>778500</v>
      </c>
      <c r="K16" s="10">
        <f t="shared" si="1"/>
        <v>600000</v>
      </c>
      <c r="L16" s="10">
        <f t="shared" si="1"/>
        <v>178500</v>
      </c>
      <c r="M16" s="10">
        <f t="shared" si="1"/>
        <v>0</v>
      </c>
      <c r="N16" s="10">
        <f t="shared" si="1"/>
        <v>0</v>
      </c>
      <c r="O16" s="10">
        <f t="shared" si="1"/>
        <v>600000</v>
      </c>
      <c r="P16" s="10">
        <f>E16+J16</f>
        <v>14265940</v>
      </c>
    </row>
    <row r="17" spans="1:16" ht="68.25" customHeight="1" x14ac:dyDescent="0.25">
      <c r="A17" s="22" t="s">
        <v>22</v>
      </c>
      <c r="B17" s="22" t="s">
        <v>23</v>
      </c>
      <c r="C17" s="23" t="s">
        <v>24</v>
      </c>
      <c r="D17" s="24" t="s">
        <v>25</v>
      </c>
      <c r="E17" s="25">
        <f>F17+I17</f>
        <v>9612673</v>
      </c>
      <c r="F17" s="52">
        <f>9622673-10000</f>
        <v>9612673</v>
      </c>
      <c r="G17" s="26">
        <v>7478100</v>
      </c>
      <c r="H17" s="26">
        <v>162000</v>
      </c>
      <c r="I17" s="26">
        <v>0</v>
      </c>
      <c r="J17" s="25">
        <f>L17+O17</f>
        <v>600000</v>
      </c>
      <c r="K17" s="26">
        <v>600000</v>
      </c>
      <c r="L17" s="26"/>
      <c r="M17" s="26">
        <v>0</v>
      </c>
      <c r="N17" s="26">
        <v>0</v>
      </c>
      <c r="O17" s="26">
        <v>600000</v>
      </c>
      <c r="P17" s="25">
        <f>E17+J17</f>
        <v>10212673</v>
      </c>
    </row>
    <row r="18" spans="1:16" ht="29.25" customHeight="1" x14ac:dyDescent="0.25">
      <c r="A18" s="35" t="s">
        <v>154</v>
      </c>
      <c r="B18" s="36">
        <v>180</v>
      </c>
      <c r="C18" s="27" t="s">
        <v>27</v>
      </c>
      <c r="D18" s="24" t="s">
        <v>155</v>
      </c>
      <c r="E18" s="25">
        <f>F18+I18</f>
        <v>100000</v>
      </c>
      <c r="F18" s="52">
        <f>10000+40000+50000</f>
        <v>100000</v>
      </c>
      <c r="G18" s="26"/>
      <c r="H18" s="26"/>
      <c r="I18" s="26"/>
      <c r="J18" s="25"/>
      <c r="K18" s="26"/>
      <c r="L18" s="26"/>
      <c r="M18" s="26"/>
      <c r="N18" s="26"/>
      <c r="O18" s="26"/>
      <c r="P18" s="25">
        <f>E18+J18</f>
        <v>100000</v>
      </c>
    </row>
    <row r="19" spans="1:16" ht="29.25" customHeight="1" x14ac:dyDescent="0.25">
      <c r="A19" s="35" t="s">
        <v>139</v>
      </c>
      <c r="B19" s="36">
        <v>8130</v>
      </c>
      <c r="C19" s="43" t="s">
        <v>148</v>
      </c>
      <c r="D19" s="38" t="s">
        <v>142</v>
      </c>
      <c r="E19" s="25">
        <f>F19+I19</f>
        <v>2019467</v>
      </c>
      <c r="F19" s="41">
        <v>2019467</v>
      </c>
      <c r="G19" s="26">
        <v>1496882</v>
      </c>
      <c r="H19" s="26">
        <v>70950</v>
      </c>
      <c r="I19" s="26"/>
      <c r="J19" s="25">
        <f t="shared" ref="J19:J69" si="2">L19+O19</f>
        <v>0</v>
      </c>
      <c r="K19" s="26"/>
      <c r="L19" s="26"/>
      <c r="M19" s="26"/>
      <c r="N19" s="26"/>
      <c r="O19" s="26"/>
      <c r="P19" s="25">
        <f t="shared" ref="P19:P44" si="3">E19+J19</f>
        <v>2019467</v>
      </c>
    </row>
    <row r="20" spans="1:16" ht="32.25" customHeight="1" x14ac:dyDescent="0.25">
      <c r="A20" s="47" t="s">
        <v>147</v>
      </c>
      <c r="B20" s="36">
        <v>3032</v>
      </c>
      <c r="C20" s="43">
        <v>1070</v>
      </c>
      <c r="D20" s="38" t="s">
        <v>149</v>
      </c>
      <c r="E20" s="25">
        <f>F20+I20</f>
        <v>2126</v>
      </c>
      <c r="F20" s="41">
        <v>2126</v>
      </c>
      <c r="G20" s="26"/>
      <c r="H20" s="26"/>
      <c r="I20" s="26"/>
      <c r="J20" s="25">
        <f t="shared" si="2"/>
        <v>0</v>
      </c>
      <c r="K20" s="26"/>
      <c r="L20" s="26"/>
      <c r="M20" s="26"/>
      <c r="N20" s="26"/>
      <c r="O20" s="26"/>
      <c r="P20" s="25">
        <f t="shared" si="3"/>
        <v>2126</v>
      </c>
    </row>
    <row r="21" spans="1:16" ht="41.25" customHeight="1" x14ac:dyDescent="0.25">
      <c r="A21" s="48" t="s">
        <v>29</v>
      </c>
      <c r="B21" s="36" t="s">
        <v>30</v>
      </c>
      <c r="C21" s="37" t="s">
        <v>31</v>
      </c>
      <c r="D21" s="39" t="s">
        <v>32</v>
      </c>
      <c r="E21" s="25">
        <f t="shared" ref="E21:E43" si="4">F21+I21</f>
        <v>77000</v>
      </c>
      <c r="F21" s="41">
        <f>27000+50000</f>
        <v>77000</v>
      </c>
      <c r="G21" s="26">
        <v>0</v>
      </c>
      <c r="H21" s="26">
        <v>0</v>
      </c>
      <c r="I21" s="26">
        <v>0</v>
      </c>
      <c r="J21" s="25">
        <f t="shared" si="2"/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5">
        <f t="shared" si="3"/>
        <v>77000</v>
      </c>
    </row>
    <row r="22" spans="1:16" ht="44.25" customHeight="1" x14ac:dyDescent="0.25">
      <c r="A22" s="49" t="s">
        <v>33</v>
      </c>
      <c r="B22" s="22" t="s">
        <v>34</v>
      </c>
      <c r="C22" s="23" t="s">
        <v>31</v>
      </c>
      <c r="D22" s="24" t="s">
        <v>35</v>
      </c>
      <c r="E22" s="25">
        <f t="shared" si="4"/>
        <v>3150</v>
      </c>
      <c r="F22" s="41">
        <v>3150</v>
      </c>
      <c r="G22" s="26">
        <v>0</v>
      </c>
      <c r="H22" s="26">
        <v>0</v>
      </c>
      <c r="I22" s="26">
        <v>0</v>
      </c>
      <c r="J22" s="25">
        <f t="shared" si="2"/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5">
        <f t="shared" si="3"/>
        <v>3150</v>
      </c>
    </row>
    <row r="23" spans="1:16" ht="53.25" customHeight="1" x14ac:dyDescent="0.25">
      <c r="A23" s="50"/>
      <c r="B23" s="11"/>
      <c r="C23" s="12"/>
      <c r="D23" s="13" t="s">
        <v>36</v>
      </c>
      <c r="E23" s="25">
        <f t="shared" si="4"/>
        <v>2100</v>
      </c>
      <c r="F23" s="44">
        <v>2100</v>
      </c>
      <c r="G23" s="14"/>
      <c r="H23" s="14"/>
      <c r="I23" s="14"/>
      <c r="J23" s="25">
        <f t="shared" si="2"/>
        <v>0</v>
      </c>
      <c r="K23" s="14"/>
      <c r="L23" s="14"/>
      <c r="M23" s="14"/>
      <c r="N23" s="14"/>
      <c r="O23" s="14"/>
      <c r="P23" s="25">
        <f t="shared" si="3"/>
        <v>2100</v>
      </c>
    </row>
    <row r="24" spans="1:16" ht="32.25" customHeight="1" x14ac:dyDescent="0.25">
      <c r="A24" s="49" t="s">
        <v>37</v>
      </c>
      <c r="B24" s="22" t="s">
        <v>38</v>
      </c>
      <c r="C24" s="23" t="s">
        <v>39</v>
      </c>
      <c r="D24" s="24" t="s">
        <v>40</v>
      </c>
      <c r="E24" s="25">
        <f t="shared" si="4"/>
        <v>5400</v>
      </c>
      <c r="F24" s="41">
        <v>5400</v>
      </c>
      <c r="G24" s="26">
        <v>0</v>
      </c>
      <c r="H24" s="26">
        <v>0</v>
      </c>
      <c r="I24" s="26">
        <v>0</v>
      </c>
      <c r="J24" s="25">
        <f t="shared" si="2"/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5">
        <f t="shared" si="3"/>
        <v>5400</v>
      </c>
    </row>
    <row r="25" spans="1:16" ht="55.5" customHeight="1" x14ac:dyDescent="0.25">
      <c r="A25" s="49"/>
      <c r="B25" s="22"/>
      <c r="C25" s="23"/>
      <c r="D25" s="13" t="s">
        <v>41</v>
      </c>
      <c r="E25" s="25">
        <f t="shared" si="4"/>
        <v>3600</v>
      </c>
      <c r="F25" s="44">
        <v>3600</v>
      </c>
      <c r="G25" s="14"/>
      <c r="H25" s="14"/>
      <c r="I25" s="14"/>
      <c r="J25" s="25">
        <f t="shared" si="2"/>
        <v>0</v>
      </c>
      <c r="K25" s="14"/>
      <c r="L25" s="14"/>
      <c r="M25" s="14"/>
      <c r="N25" s="14"/>
      <c r="O25" s="14"/>
      <c r="P25" s="25">
        <f t="shared" si="3"/>
        <v>3600</v>
      </c>
    </row>
    <row r="26" spans="1:16" ht="72.75" customHeight="1" x14ac:dyDescent="0.25">
      <c r="A26" s="51" t="s">
        <v>153</v>
      </c>
      <c r="B26" s="27" t="s">
        <v>150</v>
      </c>
      <c r="C26" s="27" t="s">
        <v>44</v>
      </c>
      <c r="D26" s="13" t="s">
        <v>151</v>
      </c>
      <c r="E26" s="25">
        <f t="shared" si="4"/>
        <v>39000</v>
      </c>
      <c r="F26" s="44">
        <v>39000</v>
      </c>
      <c r="G26" s="14"/>
      <c r="H26" s="14"/>
      <c r="I26" s="14"/>
      <c r="J26" s="25">
        <f t="shared" si="2"/>
        <v>0</v>
      </c>
      <c r="K26" s="14"/>
      <c r="L26" s="14"/>
      <c r="M26" s="14"/>
      <c r="N26" s="14"/>
      <c r="O26" s="14"/>
      <c r="P26" s="25">
        <f t="shared" si="3"/>
        <v>39000</v>
      </c>
    </row>
    <row r="27" spans="1:16" ht="51.75" customHeight="1" x14ac:dyDescent="0.25">
      <c r="A27" s="49" t="s">
        <v>42</v>
      </c>
      <c r="B27" s="22" t="s">
        <v>43</v>
      </c>
      <c r="C27" s="23" t="s">
        <v>44</v>
      </c>
      <c r="D27" s="24" t="s">
        <v>45</v>
      </c>
      <c r="E27" s="25">
        <f t="shared" si="4"/>
        <v>3450</v>
      </c>
      <c r="F27" s="41">
        <v>3450</v>
      </c>
      <c r="G27" s="26">
        <v>0</v>
      </c>
      <c r="H27" s="26">
        <v>0</v>
      </c>
      <c r="I27" s="26">
        <v>0</v>
      </c>
      <c r="J27" s="25">
        <f t="shared" si="2"/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5">
        <f t="shared" si="3"/>
        <v>3450</v>
      </c>
    </row>
    <row r="28" spans="1:16" ht="98.25" customHeight="1" x14ac:dyDescent="0.25">
      <c r="A28" s="50"/>
      <c r="B28" s="11"/>
      <c r="C28" s="12"/>
      <c r="D28" s="13" t="s">
        <v>46</v>
      </c>
      <c r="E28" s="25">
        <f t="shared" si="4"/>
        <v>2300</v>
      </c>
      <c r="F28" s="44">
        <v>2300</v>
      </c>
      <c r="G28" s="14"/>
      <c r="H28" s="14"/>
      <c r="I28" s="14"/>
      <c r="J28" s="25">
        <f t="shared" si="2"/>
        <v>0</v>
      </c>
      <c r="K28" s="14"/>
      <c r="L28" s="14"/>
      <c r="M28" s="14"/>
      <c r="N28" s="14"/>
      <c r="O28" s="14"/>
      <c r="P28" s="25">
        <f t="shared" si="3"/>
        <v>2300</v>
      </c>
    </row>
    <row r="29" spans="1:16" ht="69" customHeight="1" x14ac:dyDescent="0.25">
      <c r="A29" s="49">
        <v>113180</v>
      </c>
      <c r="B29" s="22">
        <v>3180</v>
      </c>
      <c r="C29" s="27">
        <v>1060</v>
      </c>
      <c r="D29" s="24" t="s">
        <v>152</v>
      </c>
      <c r="E29" s="25">
        <f t="shared" si="4"/>
        <v>4000</v>
      </c>
      <c r="F29" s="44">
        <v>4000</v>
      </c>
      <c r="G29" s="14"/>
      <c r="H29" s="14"/>
      <c r="I29" s="14"/>
      <c r="J29" s="25">
        <f t="shared" si="2"/>
        <v>0</v>
      </c>
      <c r="K29" s="14"/>
      <c r="L29" s="14"/>
      <c r="M29" s="14"/>
      <c r="N29" s="14"/>
      <c r="O29" s="14"/>
      <c r="P29" s="25">
        <f t="shared" si="3"/>
        <v>4000</v>
      </c>
    </row>
    <row r="30" spans="1:16" ht="25.5" x14ac:dyDescent="0.25">
      <c r="A30" s="49" t="s">
        <v>47</v>
      </c>
      <c r="B30" s="22" t="s">
        <v>48</v>
      </c>
      <c r="C30" s="23" t="s">
        <v>39</v>
      </c>
      <c r="D30" s="24" t="s">
        <v>49</v>
      </c>
      <c r="E30" s="25">
        <f t="shared" si="4"/>
        <v>4350</v>
      </c>
      <c r="F30" s="41">
        <v>4350</v>
      </c>
      <c r="G30" s="26">
        <v>0</v>
      </c>
      <c r="H30" s="26">
        <v>0</v>
      </c>
      <c r="I30" s="26">
        <v>0</v>
      </c>
      <c r="J30" s="25">
        <f t="shared" si="2"/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5">
        <f t="shared" si="3"/>
        <v>4350</v>
      </c>
    </row>
    <row r="31" spans="1:16" ht="0.75" customHeight="1" x14ac:dyDescent="0.25">
      <c r="A31" s="11"/>
      <c r="B31" s="11"/>
      <c r="C31" s="12"/>
      <c r="D31" s="13" t="s">
        <v>50</v>
      </c>
      <c r="E31" s="25">
        <f t="shared" si="4"/>
        <v>0</v>
      </c>
      <c r="F31" s="44"/>
      <c r="G31" s="14"/>
      <c r="H31" s="14"/>
      <c r="I31" s="14"/>
      <c r="J31" s="25">
        <f t="shared" si="2"/>
        <v>0</v>
      </c>
      <c r="K31" s="14"/>
      <c r="L31" s="14"/>
      <c r="M31" s="14"/>
      <c r="N31" s="14"/>
      <c r="O31" s="14"/>
      <c r="P31" s="25">
        <f t="shared" si="3"/>
        <v>0</v>
      </c>
    </row>
    <row r="32" spans="1:16" ht="86.25" customHeight="1" x14ac:dyDescent="0.25">
      <c r="A32" s="11"/>
      <c r="B32" s="11"/>
      <c r="C32" s="12"/>
      <c r="D32" s="13" t="s">
        <v>51</v>
      </c>
      <c r="E32" s="25">
        <f t="shared" si="4"/>
        <v>2900</v>
      </c>
      <c r="F32" s="44">
        <v>2900</v>
      </c>
      <c r="G32" s="14"/>
      <c r="H32" s="14"/>
      <c r="I32" s="14"/>
      <c r="J32" s="25">
        <f t="shared" si="2"/>
        <v>0</v>
      </c>
      <c r="K32" s="14"/>
      <c r="L32" s="14"/>
      <c r="M32" s="14"/>
      <c r="N32" s="14"/>
      <c r="O32" s="14"/>
      <c r="P32" s="25">
        <f t="shared" si="3"/>
        <v>2900</v>
      </c>
    </row>
    <row r="33" spans="1:16" ht="0.75" customHeight="1" x14ac:dyDescent="0.25">
      <c r="A33" s="22" t="s">
        <v>52</v>
      </c>
      <c r="B33" s="22" t="s">
        <v>53</v>
      </c>
      <c r="C33" s="23" t="s">
        <v>54</v>
      </c>
      <c r="D33" s="24" t="s">
        <v>55</v>
      </c>
      <c r="E33" s="25">
        <f t="shared" si="4"/>
        <v>0</v>
      </c>
      <c r="F33" s="41"/>
      <c r="G33" s="26">
        <v>0</v>
      </c>
      <c r="H33" s="26">
        <v>0</v>
      </c>
      <c r="I33" s="26">
        <v>0</v>
      </c>
      <c r="J33" s="25">
        <f t="shared" si="2"/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5">
        <f t="shared" si="3"/>
        <v>0</v>
      </c>
    </row>
    <row r="34" spans="1:16" ht="30.75" customHeight="1" x14ac:dyDescent="0.25">
      <c r="A34" s="49" t="s">
        <v>56</v>
      </c>
      <c r="B34" s="22" t="s">
        <v>57</v>
      </c>
      <c r="C34" s="23" t="s">
        <v>58</v>
      </c>
      <c r="D34" s="24" t="s">
        <v>59</v>
      </c>
      <c r="E34" s="25">
        <f t="shared" si="4"/>
        <v>72000</v>
      </c>
      <c r="F34" s="41">
        <v>72000</v>
      </c>
      <c r="G34" s="26">
        <v>0</v>
      </c>
      <c r="H34" s="26">
        <v>0</v>
      </c>
      <c r="I34" s="26">
        <v>0</v>
      </c>
      <c r="J34" s="25">
        <f t="shared" si="2"/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5">
        <f t="shared" si="3"/>
        <v>72000</v>
      </c>
    </row>
    <row r="35" spans="1:16" ht="108" hidden="1" customHeight="1" x14ac:dyDescent="0.25">
      <c r="A35" s="11"/>
      <c r="B35" s="11"/>
      <c r="C35" s="12"/>
      <c r="D35" s="13" t="s">
        <v>60</v>
      </c>
      <c r="E35" s="25">
        <f t="shared" si="4"/>
        <v>0</v>
      </c>
      <c r="F35" s="44"/>
      <c r="G35" s="14"/>
      <c r="H35" s="14"/>
      <c r="I35" s="14"/>
      <c r="J35" s="25">
        <f t="shared" si="2"/>
        <v>0</v>
      </c>
      <c r="K35" s="14"/>
      <c r="L35" s="14"/>
      <c r="M35" s="14"/>
      <c r="N35" s="14"/>
      <c r="O35" s="14"/>
      <c r="P35" s="25">
        <f t="shared" si="3"/>
        <v>0</v>
      </c>
    </row>
    <row r="36" spans="1:16" x14ac:dyDescent="0.25">
      <c r="A36" s="22" t="s">
        <v>61</v>
      </c>
      <c r="B36" s="22" t="s">
        <v>62</v>
      </c>
      <c r="C36" s="23" t="s">
        <v>63</v>
      </c>
      <c r="D36" s="24" t="s">
        <v>64</v>
      </c>
      <c r="E36" s="25">
        <f t="shared" si="4"/>
        <v>50000</v>
      </c>
      <c r="F36" s="52">
        <v>50000</v>
      </c>
      <c r="G36" s="26">
        <v>0</v>
      </c>
      <c r="H36" s="26">
        <v>0</v>
      </c>
      <c r="I36" s="26">
        <v>0</v>
      </c>
      <c r="J36" s="25">
        <f t="shared" si="2"/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5">
        <f t="shared" si="3"/>
        <v>50000</v>
      </c>
    </row>
    <row r="37" spans="1:16" ht="36" customHeight="1" x14ac:dyDescent="0.25">
      <c r="A37" s="22" t="s">
        <v>65</v>
      </c>
      <c r="B37" s="22" t="s">
        <v>66</v>
      </c>
      <c r="C37" s="23" t="s">
        <v>67</v>
      </c>
      <c r="D37" s="24" t="s">
        <v>68</v>
      </c>
      <c r="E37" s="25">
        <f t="shared" si="4"/>
        <v>150000</v>
      </c>
      <c r="F37" s="41">
        <f>200000-50000</f>
        <v>150000</v>
      </c>
      <c r="G37" s="26">
        <v>0</v>
      </c>
      <c r="H37" s="26">
        <v>0</v>
      </c>
      <c r="I37" s="26">
        <v>0</v>
      </c>
      <c r="J37" s="25">
        <f t="shared" si="2"/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5">
        <f t="shared" si="3"/>
        <v>150000</v>
      </c>
    </row>
    <row r="38" spans="1:16" ht="18" customHeight="1" x14ac:dyDescent="0.25">
      <c r="A38" s="22" t="s">
        <v>69</v>
      </c>
      <c r="B38" s="22" t="s">
        <v>70</v>
      </c>
      <c r="C38" s="23" t="s">
        <v>67</v>
      </c>
      <c r="D38" s="24" t="s">
        <v>71</v>
      </c>
      <c r="E38" s="25">
        <f t="shared" si="4"/>
        <v>1174824</v>
      </c>
      <c r="F38" s="41">
        <v>1174824</v>
      </c>
      <c r="G38" s="26">
        <v>72000</v>
      </c>
      <c r="H38" s="26">
        <f>320000+200000+100000</f>
        <v>620000</v>
      </c>
      <c r="I38" s="26">
        <v>0</v>
      </c>
      <c r="J38" s="25">
        <f t="shared" si="2"/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5">
        <f t="shared" si="3"/>
        <v>1174824</v>
      </c>
    </row>
    <row r="39" spans="1:16" ht="16.5" customHeight="1" x14ac:dyDescent="0.25">
      <c r="A39" s="22" t="s">
        <v>72</v>
      </c>
      <c r="B39" s="22" t="s">
        <v>73</v>
      </c>
      <c r="C39" s="23" t="s">
        <v>74</v>
      </c>
      <c r="D39" s="24" t="s">
        <v>75</v>
      </c>
      <c r="E39" s="25">
        <f t="shared" si="4"/>
        <v>160000</v>
      </c>
      <c r="F39" s="41">
        <f>200000-40000</f>
        <v>160000</v>
      </c>
      <c r="G39" s="26">
        <v>0</v>
      </c>
      <c r="H39" s="26">
        <v>0</v>
      </c>
      <c r="I39" s="26">
        <v>0</v>
      </c>
      <c r="J39" s="25">
        <f t="shared" si="2"/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5">
        <f t="shared" si="3"/>
        <v>160000</v>
      </c>
    </row>
    <row r="40" spans="1:16" ht="27" customHeight="1" x14ac:dyDescent="0.25">
      <c r="A40" s="46"/>
      <c r="B40" s="36"/>
      <c r="C40" s="37"/>
      <c r="D40" s="39"/>
      <c r="E40" s="25">
        <f t="shared" si="4"/>
        <v>0</v>
      </c>
      <c r="F40" s="41"/>
      <c r="G40" s="26"/>
      <c r="H40" s="26"/>
      <c r="I40" s="26"/>
      <c r="J40" s="25">
        <f t="shared" si="2"/>
        <v>0</v>
      </c>
      <c r="K40" s="26"/>
      <c r="L40" s="26"/>
      <c r="M40" s="26"/>
      <c r="N40" s="26"/>
      <c r="O40" s="26"/>
      <c r="P40" s="25">
        <f t="shared" si="3"/>
        <v>0</v>
      </c>
    </row>
    <row r="41" spans="1:16" ht="64.5" hidden="1" customHeight="1" x14ac:dyDescent="0.25">
      <c r="A41" s="36" t="s">
        <v>77</v>
      </c>
      <c r="B41" s="36" t="s">
        <v>78</v>
      </c>
      <c r="C41" s="23" t="s">
        <v>79</v>
      </c>
      <c r="D41" s="24" t="s">
        <v>80</v>
      </c>
      <c r="E41" s="25">
        <f t="shared" si="4"/>
        <v>0</v>
      </c>
      <c r="F41" s="41">
        <v>0</v>
      </c>
      <c r="G41" s="26">
        <v>0</v>
      </c>
      <c r="H41" s="26">
        <v>0</v>
      </c>
      <c r="I41" s="26">
        <v>0</v>
      </c>
      <c r="J41" s="25">
        <f t="shared" si="2"/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5">
        <f t="shared" si="3"/>
        <v>0</v>
      </c>
    </row>
    <row r="42" spans="1:16" ht="95.25" customHeight="1" x14ac:dyDescent="0.25">
      <c r="A42" s="36" t="s">
        <v>81</v>
      </c>
      <c r="B42" s="36" t="s">
        <v>82</v>
      </c>
      <c r="C42" s="23" t="s">
        <v>83</v>
      </c>
      <c r="D42" s="24" t="s">
        <v>84</v>
      </c>
      <c r="E42" s="25">
        <f t="shared" si="4"/>
        <v>0</v>
      </c>
      <c r="F42" s="41">
        <v>0</v>
      </c>
      <c r="G42" s="26">
        <v>0</v>
      </c>
      <c r="H42" s="26">
        <v>0</v>
      </c>
      <c r="I42" s="26">
        <v>0</v>
      </c>
      <c r="J42" s="25">
        <f t="shared" si="2"/>
        <v>132800</v>
      </c>
      <c r="K42" s="26">
        <v>0</v>
      </c>
      <c r="L42" s="26">
        <v>132800</v>
      </c>
      <c r="M42" s="26">
        <v>0</v>
      </c>
      <c r="N42" s="26">
        <v>0</v>
      </c>
      <c r="O42" s="26">
        <v>0</v>
      </c>
      <c r="P42" s="25">
        <f t="shared" si="3"/>
        <v>132800</v>
      </c>
    </row>
    <row r="43" spans="1:16" ht="30" customHeight="1" x14ac:dyDescent="0.25">
      <c r="A43" s="22" t="s">
        <v>85</v>
      </c>
      <c r="B43" s="22" t="s">
        <v>86</v>
      </c>
      <c r="C43" s="23" t="s">
        <v>87</v>
      </c>
      <c r="D43" s="24" t="s">
        <v>88</v>
      </c>
      <c r="E43" s="25">
        <f t="shared" si="4"/>
        <v>10000</v>
      </c>
      <c r="F43" s="41">
        <v>10000</v>
      </c>
      <c r="G43" s="26">
        <v>0</v>
      </c>
      <c r="H43" s="26">
        <v>0</v>
      </c>
      <c r="I43" s="26">
        <v>0</v>
      </c>
      <c r="J43" s="25">
        <f t="shared" si="2"/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5">
        <f t="shared" si="3"/>
        <v>10000</v>
      </c>
    </row>
    <row r="44" spans="1:16" ht="30" customHeight="1" x14ac:dyDescent="0.25">
      <c r="A44" s="36" t="s">
        <v>89</v>
      </c>
      <c r="B44" s="22" t="s">
        <v>90</v>
      </c>
      <c r="C44" s="23" t="s">
        <v>91</v>
      </c>
      <c r="D44" s="24" t="s">
        <v>92</v>
      </c>
      <c r="E44" s="25">
        <v>0</v>
      </c>
      <c r="F44" s="41">
        <v>0</v>
      </c>
      <c r="G44" s="26">
        <v>0</v>
      </c>
      <c r="H44" s="26">
        <v>0</v>
      </c>
      <c r="I44" s="26">
        <v>0</v>
      </c>
      <c r="J44" s="25">
        <f t="shared" si="2"/>
        <v>45700</v>
      </c>
      <c r="K44" s="26">
        <v>0</v>
      </c>
      <c r="L44" s="26">
        <v>45700</v>
      </c>
      <c r="M44" s="26">
        <v>0</v>
      </c>
      <c r="N44" s="26">
        <v>0</v>
      </c>
      <c r="O44" s="26">
        <v>0</v>
      </c>
      <c r="P44" s="25">
        <f t="shared" si="3"/>
        <v>45700</v>
      </c>
    </row>
    <row r="45" spans="1:16" ht="28.5" hidden="1" customHeight="1" x14ac:dyDescent="0.25">
      <c r="A45" s="22" t="s">
        <v>93</v>
      </c>
      <c r="B45" s="22" t="s">
        <v>94</v>
      </c>
      <c r="C45" s="23" t="s">
        <v>95</v>
      </c>
      <c r="D45" s="24" t="s">
        <v>96</v>
      </c>
      <c r="E45" s="25">
        <v>0</v>
      </c>
      <c r="F45" s="41">
        <v>0</v>
      </c>
      <c r="G45" s="26">
        <v>0</v>
      </c>
      <c r="H45" s="26">
        <v>0</v>
      </c>
      <c r="I45" s="26">
        <v>0</v>
      </c>
      <c r="J45" s="25">
        <f t="shared" si="2"/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5">
        <f t="shared" ref="P45:P59" si="5">E45+J45</f>
        <v>0</v>
      </c>
    </row>
    <row r="46" spans="1:16" ht="29.25" customHeight="1" x14ac:dyDescent="0.25">
      <c r="A46" s="6" t="s">
        <v>97</v>
      </c>
      <c r="B46" s="7"/>
      <c r="C46" s="8"/>
      <c r="D46" s="9" t="s">
        <v>138</v>
      </c>
      <c r="E46" s="10">
        <f>E47</f>
        <v>36854607</v>
      </c>
      <c r="F46" s="45">
        <f t="shared" ref="F46:O46" si="6">F47</f>
        <v>36854607</v>
      </c>
      <c r="G46" s="10">
        <f t="shared" si="6"/>
        <v>27366529</v>
      </c>
      <c r="H46" s="10">
        <f t="shared" si="6"/>
        <v>1896000</v>
      </c>
      <c r="I46" s="10">
        <f t="shared" si="6"/>
        <v>0</v>
      </c>
      <c r="J46" s="25">
        <f t="shared" si="2"/>
        <v>1354657</v>
      </c>
      <c r="K46" s="10">
        <f t="shared" si="6"/>
        <v>567874</v>
      </c>
      <c r="L46" s="10">
        <f t="shared" si="6"/>
        <v>786783</v>
      </c>
      <c r="M46" s="10">
        <f t="shared" si="6"/>
        <v>0</v>
      </c>
      <c r="N46" s="10">
        <f t="shared" si="6"/>
        <v>0</v>
      </c>
      <c r="O46" s="10">
        <f t="shared" si="6"/>
        <v>567874</v>
      </c>
      <c r="P46" s="10">
        <f>E46+J46</f>
        <v>38209264</v>
      </c>
    </row>
    <row r="47" spans="1:16" ht="29.25" customHeight="1" x14ac:dyDescent="0.25">
      <c r="A47" s="6" t="s">
        <v>98</v>
      </c>
      <c r="B47" s="7"/>
      <c r="C47" s="8"/>
      <c r="D47" s="9" t="s">
        <v>138</v>
      </c>
      <c r="E47" s="10">
        <f>E48+E49+E54+E55+E56+E57+E58+E53+E52</f>
        <v>36854607</v>
      </c>
      <c r="F47" s="53">
        <f>F48+F49+F54+F55+F56+F57+F58+F53+F52</f>
        <v>36854607</v>
      </c>
      <c r="G47" s="10">
        <f>G48+G49+G54+G55+G56+G57+G58+G53</f>
        <v>27366529</v>
      </c>
      <c r="H47" s="10">
        <f>H48+H49+H54+H55+H56+H57+H58+H53</f>
        <v>1896000</v>
      </c>
      <c r="I47" s="10">
        <f>I48+I49+I54+I55+I56+I57+I58+I53</f>
        <v>0</v>
      </c>
      <c r="J47" s="25">
        <f t="shared" si="2"/>
        <v>1354657</v>
      </c>
      <c r="K47" s="10">
        <f>K48+K49+K54+K55+K56+K57+K58+K53+K59+K52</f>
        <v>567874</v>
      </c>
      <c r="L47" s="10">
        <f>L48+L49+L54+L55+L56+L57+L58+L53</f>
        <v>786783</v>
      </c>
      <c r="M47" s="10">
        <f>M48+M49+M54+M55+M56+M57+M58+M53</f>
        <v>0</v>
      </c>
      <c r="N47" s="10">
        <f>N48+N49+N54+N55+N56+N57+N58+N53</f>
        <v>0</v>
      </c>
      <c r="O47" s="10">
        <f>O48+O49+O54+O55+O56+O57+O58+O53+O59+O52</f>
        <v>567874</v>
      </c>
      <c r="P47" s="10">
        <f>P48+P49+P54+P55+P56+P57+P58+P53+P59</f>
        <v>38156166</v>
      </c>
    </row>
    <row r="48" spans="1:16" x14ac:dyDescent="0.25">
      <c r="A48" s="22" t="s">
        <v>99</v>
      </c>
      <c r="B48" s="22" t="s">
        <v>44</v>
      </c>
      <c r="C48" s="23" t="s">
        <v>100</v>
      </c>
      <c r="D48" s="24" t="s">
        <v>101</v>
      </c>
      <c r="E48" s="25">
        <f>F48+I48</f>
        <v>4968900</v>
      </c>
      <c r="F48" s="41">
        <f>4804153+107000+57747</f>
        <v>4968900</v>
      </c>
      <c r="G48" s="26">
        <f>3401100+107000</f>
        <v>3508100</v>
      </c>
      <c r="H48" s="26">
        <v>324000</v>
      </c>
      <c r="I48" s="26">
        <v>0</v>
      </c>
      <c r="J48" s="25">
        <f t="shared" si="2"/>
        <v>159000</v>
      </c>
      <c r="K48" s="26">
        <v>0</v>
      </c>
      <c r="L48" s="26">
        <v>159000</v>
      </c>
      <c r="M48" s="26">
        <v>0</v>
      </c>
      <c r="N48" s="26">
        <v>0</v>
      </c>
      <c r="O48" s="26">
        <v>0</v>
      </c>
      <c r="P48" s="25">
        <f t="shared" si="5"/>
        <v>5127900</v>
      </c>
    </row>
    <row r="49" spans="1:16" ht="30.75" customHeight="1" x14ac:dyDescent="0.25">
      <c r="A49" s="27" t="s">
        <v>102</v>
      </c>
      <c r="B49" s="22">
        <v>1021</v>
      </c>
      <c r="C49" s="23" t="s">
        <v>103</v>
      </c>
      <c r="D49" s="24" t="s">
        <v>104</v>
      </c>
      <c r="E49" s="25">
        <f>F49+I49</f>
        <v>9274200</v>
      </c>
      <c r="F49" s="41">
        <f>9154200+100000+70000-50000</f>
        <v>9274200</v>
      </c>
      <c r="G49" s="26">
        <v>5500000</v>
      </c>
      <c r="H49" s="26">
        <v>1492000</v>
      </c>
      <c r="I49" s="26">
        <v>0</v>
      </c>
      <c r="J49" s="25">
        <f t="shared" si="2"/>
        <v>627783</v>
      </c>
      <c r="K49" s="26">
        <f>K51</f>
        <v>0</v>
      </c>
      <c r="L49" s="26">
        <v>627783</v>
      </c>
      <c r="M49" s="26">
        <v>0</v>
      </c>
      <c r="N49" s="26">
        <v>0</v>
      </c>
      <c r="O49" s="26"/>
      <c r="P49" s="25">
        <f t="shared" si="5"/>
        <v>9901983</v>
      </c>
    </row>
    <row r="50" spans="1:16" ht="66.75" customHeight="1" x14ac:dyDescent="0.25">
      <c r="A50" s="15"/>
      <c r="B50" s="11"/>
      <c r="C50" s="12"/>
      <c r="D50" s="13" t="s">
        <v>105</v>
      </c>
      <c r="E50" s="25">
        <f t="shared" ref="E50:E62" si="7">F50+I50</f>
        <v>999200</v>
      </c>
      <c r="F50" s="44">
        <v>999200</v>
      </c>
      <c r="G50" s="14"/>
      <c r="H50" s="14">
        <v>999200</v>
      </c>
      <c r="I50" s="14"/>
      <c r="J50" s="25">
        <f t="shared" si="2"/>
        <v>0</v>
      </c>
      <c r="K50" s="14"/>
      <c r="L50" s="14"/>
      <c r="M50" s="14"/>
      <c r="N50" s="14"/>
      <c r="O50" s="14"/>
      <c r="P50" s="25">
        <f t="shared" si="5"/>
        <v>999200</v>
      </c>
    </row>
    <row r="51" spans="1:16" ht="56.25" hidden="1" customHeight="1" x14ac:dyDescent="0.25">
      <c r="A51" s="11"/>
      <c r="B51" s="11"/>
      <c r="C51" s="12"/>
      <c r="D51" s="13"/>
      <c r="E51" s="25">
        <f t="shared" si="7"/>
        <v>0</v>
      </c>
      <c r="F51" s="44"/>
      <c r="G51" s="14"/>
      <c r="H51" s="14"/>
      <c r="I51" s="14"/>
      <c r="J51" s="25">
        <f t="shared" si="2"/>
        <v>0</v>
      </c>
      <c r="K51" s="14"/>
      <c r="L51" s="14"/>
      <c r="M51" s="14"/>
      <c r="N51" s="14"/>
      <c r="O51" s="14"/>
      <c r="P51" s="25">
        <f t="shared" si="5"/>
        <v>0</v>
      </c>
    </row>
    <row r="52" spans="1:16" ht="56.25" customHeight="1" x14ac:dyDescent="0.25">
      <c r="A52" s="27" t="s">
        <v>158</v>
      </c>
      <c r="B52" s="22">
        <v>1200</v>
      </c>
      <c r="C52" s="23">
        <v>990</v>
      </c>
      <c r="D52" s="24" t="s">
        <v>159</v>
      </c>
      <c r="E52" s="25">
        <f t="shared" si="7"/>
        <v>35224</v>
      </c>
      <c r="F52" s="44">
        <v>35224</v>
      </c>
      <c r="G52" s="14"/>
      <c r="H52" s="14"/>
      <c r="I52" s="14"/>
      <c r="J52" s="25">
        <f t="shared" si="2"/>
        <v>17874</v>
      </c>
      <c r="K52" s="14">
        <v>17874</v>
      </c>
      <c r="L52" s="14"/>
      <c r="M52" s="14"/>
      <c r="N52" s="14"/>
      <c r="O52" s="14">
        <v>17874</v>
      </c>
      <c r="P52" s="25">
        <f t="shared" si="5"/>
        <v>53098</v>
      </c>
    </row>
    <row r="53" spans="1:16" ht="27.75" customHeight="1" x14ac:dyDescent="0.25">
      <c r="A53" s="27" t="s">
        <v>106</v>
      </c>
      <c r="B53" s="22">
        <v>1031</v>
      </c>
      <c r="C53" s="23" t="s">
        <v>103</v>
      </c>
      <c r="D53" s="24" t="s">
        <v>141</v>
      </c>
      <c r="E53" s="25">
        <f t="shared" si="7"/>
        <v>20259200</v>
      </c>
      <c r="F53" s="41">
        <v>20259200</v>
      </c>
      <c r="G53" s="26">
        <v>16600000</v>
      </c>
      <c r="H53" s="26"/>
      <c r="I53" s="26"/>
      <c r="J53" s="25">
        <f t="shared" si="2"/>
        <v>0</v>
      </c>
      <c r="K53" s="26"/>
      <c r="L53" s="26"/>
      <c r="M53" s="26"/>
      <c r="N53" s="26"/>
      <c r="O53" s="26"/>
      <c r="P53" s="25">
        <f t="shared" si="5"/>
        <v>20259200</v>
      </c>
    </row>
    <row r="54" spans="1:16" ht="46.5" hidden="1" customHeight="1" x14ac:dyDescent="0.25">
      <c r="A54" s="22"/>
      <c r="B54" s="22"/>
      <c r="C54" s="23"/>
      <c r="D54" s="24"/>
      <c r="E54" s="25">
        <f t="shared" si="7"/>
        <v>0</v>
      </c>
      <c r="F54" s="41"/>
      <c r="G54" s="26"/>
      <c r="H54" s="26"/>
      <c r="I54" s="26">
        <v>0</v>
      </c>
      <c r="J54" s="25">
        <f t="shared" si="2"/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5">
        <f t="shared" si="5"/>
        <v>0</v>
      </c>
    </row>
    <row r="55" spans="1:16" hidden="1" x14ac:dyDescent="0.25">
      <c r="A55" s="22"/>
      <c r="B55" s="22"/>
      <c r="C55" s="23"/>
      <c r="D55" s="24"/>
      <c r="E55" s="25">
        <f t="shared" si="7"/>
        <v>0</v>
      </c>
      <c r="F55" s="41"/>
      <c r="G55" s="26"/>
      <c r="H55" s="26"/>
      <c r="I55" s="26">
        <v>0</v>
      </c>
      <c r="J55" s="25">
        <f t="shared" si="2"/>
        <v>0</v>
      </c>
      <c r="K55" s="26">
        <v>0</v>
      </c>
      <c r="L55" s="26"/>
      <c r="M55" s="26">
        <v>0</v>
      </c>
      <c r="N55" s="26">
        <v>0</v>
      </c>
      <c r="O55" s="26">
        <v>0</v>
      </c>
      <c r="P55" s="25">
        <f t="shared" si="5"/>
        <v>0</v>
      </c>
    </row>
    <row r="56" spans="1:16" ht="25.5" x14ac:dyDescent="0.25">
      <c r="A56" s="22" t="s">
        <v>107</v>
      </c>
      <c r="B56" s="22">
        <v>1141</v>
      </c>
      <c r="C56" s="23" t="s">
        <v>108</v>
      </c>
      <c r="D56" s="24" t="s">
        <v>109</v>
      </c>
      <c r="E56" s="25">
        <f t="shared" si="7"/>
        <v>816213</v>
      </c>
      <c r="F56" s="41">
        <v>816213</v>
      </c>
      <c r="G56" s="26">
        <v>584601</v>
      </c>
      <c r="H56" s="26">
        <v>33000</v>
      </c>
      <c r="I56" s="26">
        <v>0</v>
      </c>
      <c r="J56" s="25">
        <f t="shared" si="2"/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5">
        <f t="shared" si="5"/>
        <v>816213</v>
      </c>
    </row>
    <row r="57" spans="1:16" ht="21" customHeight="1" x14ac:dyDescent="0.25">
      <c r="A57" s="22" t="s">
        <v>110</v>
      </c>
      <c r="B57" s="22" t="s">
        <v>111</v>
      </c>
      <c r="C57" s="23" t="s">
        <v>112</v>
      </c>
      <c r="D57" s="24" t="s">
        <v>113</v>
      </c>
      <c r="E57" s="25">
        <f t="shared" si="7"/>
        <v>819866</v>
      </c>
      <c r="F57" s="41">
        <f>679810+140056</f>
        <v>819866</v>
      </c>
      <c r="G57" s="26">
        <f>533820+114800</f>
        <v>648620</v>
      </c>
      <c r="H57" s="26">
        <v>26750</v>
      </c>
      <c r="I57" s="26">
        <v>0</v>
      </c>
      <c r="J57" s="25">
        <f t="shared" si="2"/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5">
        <f t="shared" si="5"/>
        <v>819866</v>
      </c>
    </row>
    <row r="58" spans="1:16" ht="41.25" customHeight="1" x14ac:dyDescent="0.25">
      <c r="A58" s="22" t="s">
        <v>114</v>
      </c>
      <c r="B58" s="22" t="s">
        <v>115</v>
      </c>
      <c r="C58" s="23" t="s">
        <v>116</v>
      </c>
      <c r="D58" s="24" t="s">
        <v>117</v>
      </c>
      <c r="E58" s="25">
        <f t="shared" si="7"/>
        <v>681004</v>
      </c>
      <c r="F58" s="41">
        <v>681004</v>
      </c>
      <c r="G58" s="26">
        <v>525208</v>
      </c>
      <c r="H58" s="26">
        <v>20250</v>
      </c>
      <c r="I58" s="26">
        <v>0</v>
      </c>
      <c r="J58" s="25">
        <f t="shared" si="2"/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5">
        <f t="shared" si="5"/>
        <v>681004</v>
      </c>
    </row>
    <row r="59" spans="1:16" ht="41.25" customHeight="1" x14ac:dyDescent="0.25">
      <c r="A59" s="43" t="s">
        <v>157</v>
      </c>
      <c r="B59" s="36">
        <v>7321</v>
      </c>
      <c r="C59" s="37" t="s">
        <v>76</v>
      </c>
      <c r="D59" s="39" t="s">
        <v>156</v>
      </c>
      <c r="E59" s="25">
        <f t="shared" si="7"/>
        <v>0</v>
      </c>
      <c r="F59" s="41">
        <v>0</v>
      </c>
      <c r="G59" s="26">
        <v>0</v>
      </c>
      <c r="H59" s="26">
        <v>0</v>
      </c>
      <c r="I59" s="26">
        <v>0</v>
      </c>
      <c r="J59" s="25">
        <f>L59+O59</f>
        <v>550000</v>
      </c>
      <c r="K59" s="26">
        <v>550000</v>
      </c>
      <c r="L59" s="26">
        <v>0</v>
      </c>
      <c r="M59" s="26">
        <v>0</v>
      </c>
      <c r="N59" s="26">
        <v>0</v>
      </c>
      <c r="O59" s="26">
        <v>550000</v>
      </c>
      <c r="P59" s="25">
        <f t="shared" si="5"/>
        <v>550000</v>
      </c>
    </row>
    <row r="60" spans="1:16" ht="21.75" customHeight="1" x14ac:dyDescent="0.25">
      <c r="A60" s="27" t="s">
        <v>144</v>
      </c>
      <c r="B60" s="22"/>
      <c r="C60" s="23"/>
      <c r="D60" s="40" t="s">
        <v>143</v>
      </c>
      <c r="E60" s="42">
        <f t="shared" ref="E60:I61" si="8">E61</f>
        <v>678440</v>
      </c>
      <c r="F60" s="41">
        <f t="shared" si="8"/>
        <v>678440</v>
      </c>
      <c r="G60" s="42">
        <f t="shared" si="8"/>
        <v>527000</v>
      </c>
      <c r="H60" s="42">
        <f t="shared" si="8"/>
        <v>10500</v>
      </c>
      <c r="I60" s="26">
        <f t="shared" si="8"/>
        <v>0</v>
      </c>
      <c r="J60" s="25">
        <f t="shared" si="2"/>
        <v>0</v>
      </c>
      <c r="K60" s="26"/>
      <c r="L60" s="26"/>
      <c r="M60" s="26"/>
      <c r="N60" s="26"/>
      <c r="O60" s="26"/>
      <c r="P60" s="25">
        <f>E60+J60</f>
        <v>678440</v>
      </c>
    </row>
    <row r="61" spans="1:16" ht="18" customHeight="1" x14ac:dyDescent="0.25">
      <c r="A61" s="27" t="s">
        <v>146</v>
      </c>
      <c r="B61" s="22"/>
      <c r="C61" s="23"/>
      <c r="D61" s="40" t="s">
        <v>143</v>
      </c>
      <c r="E61" s="42">
        <f t="shared" si="8"/>
        <v>678440</v>
      </c>
      <c r="F61" s="41">
        <f t="shared" si="8"/>
        <v>678440</v>
      </c>
      <c r="G61" s="42">
        <f t="shared" si="8"/>
        <v>527000</v>
      </c>
      <c r="H61" s="42">
        <f t="shared" si="8"/>
        <v>10500</v>
      </c>
      <c r="I61" s="26">
        <f t="shared" si="8"/>
        <v>0</v>
      </c>
      <c r="J61" s="25">
        <f t="shared" si="2"/>
        <v>0</v>
      </c>
      <c r="K61" s="26"/>
      <c r="L61" s="26"/>
      <c r="M61" s="26"/>
      <c r="N61" s="26"/>
      <c r="O61" s="26"/>
      <c r="P61" s="25">
        <f t="shared" ref="P61:P66" si="9">E61+J61</f>
        <v>678440</v>
      </c>
    </row>
    <row r="62" spans="1:16" ht="56.25" customHeight="1" x14ac:dyDescent="0.25">
      <c r="A62" s="27" t="s">
        <v>145</v>
      </c>
      <c r="B62" s="22">
        <v>160</v>
      </c>
      <c r="C62" s="27" t="s">
        <v>24</v>
      </c>
      <c r="D62" s="62" t="s">
        <v>122</v>
      </c>
      <c r="E62" s="41">
        <f t="shared" si="7"/>
        <v>678440</v>
      </c>
      <c r="F62" s="52">
        <v>678440</v>
      </c>
      <c r="G62" s="26">
        <v>527000</v>
      </c>
      <c r="H62" s="26">
        <v>10500</v>
      </c>
      <c r="I62" s="26">
        <v>0</v>
      </c>
      <c r="J62" s="25">
        <f t="shared" si="2"/>
        <v>0</v>
      </c>
      <c r="K62" s="26"/>
      <c r="L62" s="26"/>
      <c r="M62" s="26"/>
      <c r="N62" s="26"/>
      <c r="O62" s="26"/>
      <c r="P62" s="25">
        <f t="shared" si="9"/>
        <v>678440</v>
      </c>
    </row>
    <row r="63" spans="1:16" x14ac:dyDescent="0.25">
      <c r="A63" s="6" t="s">
        <v>118</v>
      </c>
      <c r="B63" s="7"/>
      <c r="C63" s="8"/>
      <c r="D63" s="9" t="s">
        <v>119</v>
      </c>
      <c r="E63" s="10">
        <f>E64</f>
        <v>4218500</v>
      </c>
      <c r="F63" s="45">
        <f t="shared" ref="F63:O63" si="10">F64</f>
        <v>4198500</v>
      </c>
      <c r="G63" s="10">
        <f t="shared" si="10"/>
        <v>527000</v>
      </c>
      <c r="H63" s="10">
        <f t="shared" si="10"/>
        <v>10500</v>
      </c>
      <c r="I63" s="10">
        <f t="shared" si="10"/>
        <v>0</v>
      </c>
      <c r="J63" s="25">
        <f t="shared" si="2"/>
        <v>0</v>
      </c>
      <c r="K63" s="10">
        <f t="shared" si="10"/>
        <v>0</v>
      </c>
      <c r="L63" s="10">
        <f t="shared" si="10"/>
        <v>0</v>
      </c>
      <c r="M63" s="10">
        <f t="shared" si="10"/>
        <v>0</v>
      </c>
      <c r="N63" s="10">
        <f t="shared" si="10"/>
        <v>0</v>
      </c>
      <c r="O63" s="10">
        <f t="shared" si="10"/>
        <v>0</v>
      </c>
      <c r="P63" s="10">
        <f>E63+J63</f>
        <v>4218500</v>
      </c>
    </row>
    <row r="64" spans="1:16" x14ac:dyDescent="0.25">
      <c r="A64" s="6" t="s">
        <v>120</v>
      </c>
      <c r="B64" s="7"/>
      <c r="C64" s="8"/>
      <c r="D64" s="9" t="s">
        <v>119</v>
      </c>
      <c r="E64" s="10">
        <f>E65+E66+E69+E67</f>
        <v>4218500</v>
      </c>
      <c r="F64" s="45">
        <f t="shared" ref="F64:O64" si="11">F65+F66+F69+F67</f>
        <v>4198500</v>
      </c>
      <c r="G64" s="10">
        <f>G65+G66+G69+G67</f>
        <v>527000</v>
      </c>
      <c r="H64" s="10">
        <f t="shared" si="11"/>
        <v>10500</v>
      </c>
      <c r="I64" s="10">
        <f t="shared" si="11"/>
        <v>0</v>
      </c>
      <c r="J64" s="25">
        <f t="shared" si="2"/>
        <v>0</v>
      </c>
      <c r="K64" s="10">
        <f t="shared" si="11"/>
        <v>0</v>
      </c>
      <c r="L64" s="10">
        <f t="shared" si="11"/>
        <v>0</v>
      </c>
      <c r="M64" s="10">
        <f t="shared" si="11"/>
        <v>0</v>
      </c>
      <c r="N64" s="10">
        <f t="shared" si="11"/>
        <v>0</v>
      </c>
      <c r="O64" s="10">
        <f t="shared" si="11"/>
        <v>0</v>
      </c>
      <c r="P64" s="10">
        <f>E64+J64</f>
        <v>4218500</v>
      </c>
    </row>
    <row r="65" spans="1:16" ht="49.5" customHeight="1" x14ac:dyDescent="0.25">
      <c r="A65" s="22" t="s">
        <v>121</v>
      </c>
      <c r="B65" s="22" t="s">
        <v>28</v>
      </c>
      <c r="C65" s="23" t="s">
        <v>24</v>
      </c>
      <c r="D65" s="24" t="s">
        <v>122</v>
      </c>
      <c r="E65" s="25">
        <f>F65+I65</f>
        <v>683440</v>
      </c>
      <c r="F65" s="52">
        <v>683440</v>
      </c>
      <c r="G65" s="26">
        <v>527000</v>
      </c>
      <c r="H65" s="26">
        <v>10500</v>
      </c>
      <c r="I65" s="26">
        <v>0</v>
      </c>
      <c r="J65" s="25">
        <f t="shared" si="2"/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5">
        <f t="shared" si="9"/>
        <v>683440</v>
      </c>
    </row>
    <row r="66" spans="1:16" x14ac:dyDescent="0.25">
      <c r="A66" s="22" t="s">
        <v>123</v>
      </c>
      <c r="B66" s="22" t="s">
        <v>124</v>
      </c>
      <c r="C66" s="23" t="s">
        <v>27</v>
      </c>
      <c r="D66" s="24" t="s">
        <v>125</v>
      </c>
      <c r="E66" s="25">
        <v>20000</v>
      </c>
      <c r="F66" s="41">
        <v>0</v>
      </c>
      <c r="G66" s="26">
        <v>0</v>
      </c>
      <c r="H66" s="26">
        <v>0</v>
      </c>
      <c r="I66" s="26">
        <v>0</v>
      </c>
      <c r="J66" s="25">
        <f t="shared" si="2"/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5">
        <f t="shared" si="9"/>
        <v>20000</v>
      </c>
    </row>
    <row r="67" spans="1:16" ht="68.25" customHeight="1" x14ac:dyDescent="0.25">
      <c r="A67" s="36">
        <v>3719430</v>
      </c>
      <c r="B67" s="36">
        <v>9430</v>
      </c>
      <c r="C67" s="37" t="s">
        <v>26</v>
      </c>
      <c r="D67" s="39" t="s">
        <v>126</v>
      </c>
      <c r="E67" s="25">
        <f>F67+I67</f>
        <v>55800</v>
      </c>
      <c r="F67" s="41">
        <v>55800</v>
      </c>
      <c r="G67" s="26"/>
      <c r="H67" s="26"/>
      <c r="I67" s="26"/>
      <c r="J67" s="25">
        <f t="shared" si="2"/>
        <v>0</v>
      </c>
      <c r="K67" s="26"/>
      <c r="L67" s="26"/>
      <c r="M67" s="26"/>
      <c r="N67" s="26"/>
      <c r="O67" s="26"/>
      <c r="P67" s="25">
        <f>E67</f>
        <v>55800</v>
      </c>
    </row>
    <row r="68" spans="1:16" ht="60.75" customHeight="1" x14ac:dyDescent="0.25">
      <c r="A68" s="22"/>
      <c r="B68" s="22"/>
      <c r="C68" s="23"/>
      <c r="D68" s="13" t="s">
        <v>127</v>
      </c>
      <c r="E68" s="25">
        <f>F68+I68</f>
        <v>55800</v>
      </c>
      <c r="F68" s="44">
        <v>55800</v>
      </c>
      <c r="G68" s="26"/>
      <c r="H68" s="26"/>
      <c r="I68" s="26"/>
      <c r="J68" s="25">
        <f t="shared" si="2"/>
        <v>0</v>
      </c>
      <c r="K68" s="26"/>
      <c r="L68" s="26"/>
      <c r="M68" s="26"/>
      <c r="N68" s="26"/>
      <c r="O68" s="26"/>
      <c r="P68" s="25">
        <f>E68</f>
        <v>55800</v>
      </c>
    </row>
    <row r="69" spans="1:16" ht="18.75" customHeight="1" x14ac:dyDescent="0.25">
      <c r="A69" s="22" t="s">
        <v>128</v>
      </c>
      <c r="B69" s="22" t="s">
        <v>129</v>
      </c>
      <c r="C69" s="23" t="s">
        <v>26</v>
      </c>
      <c r="D69" s="24" t="s">
        <v>130</v>
      </c>
      <c r="E69" s="25">
        <f>F69+I69</f>
        <v>3459260</v>
      </c>
      <c r="F69" s="26">
        <f>855500+25000+10000+1275971+137143+578555+430965+35000+111126</f>
        <v>3459260</v>
      </c>
      <c r="G69" s="26">
        <v>0</v>
      </c>
      <c r="H69" s="26">
        <v>0</v>
      </c>
      <c r="I69" s="26">
        <v>0</v>
      </c>
      <c r="J69" s="25">
        <f t="shared" si="2"/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5">
        <f>E69+J69</f>
        <v>3459260</v>
      </c>
    </row>
    <row r="70" spans="1:16" x14ac:dyDescent="0.25">
      <c r="A70" s="16" t="s">
        <v>131</v>
      </c>
      <c r="B70" s="17" t="s">
        <v>131</v>
      </c>
      <c r="C70" s="18" t="s">
        <v>131</v>
      </c>
      <c r="D70" s="19" t="s">
        <v>132</v>
      </c>
      <c r="E70" s="10">
        <f>E63+E46+E15+E60</f>
        <v>55238987</v>
      </c>
      <c r="F70" s="10">
        <f>F63+F46+F15+F60</f>
        <v>55218987</v>
      </c>
      <c r="G70" s="10">
        <f>G63+G46+G15+G60</f>
        <v>37467511</v>
      </c>
      <c r="H70" s="10">
        <f>H63+H46+H15+H61</f>
        <v>2769950</v>
      </c>
      <c r="I70" s="10">
        <f>I63+I46+I15</f>
        <v>0</v>
      </c>
      <c r="J70" s="25">
        <f>L70+O70</f>
        <v>2133157</v>
      </c>
      <c r="K70" s="10">
        <f>K63+K46+K15</f>
        <v>1167874</v>
      </c>
      <c r="L70" s="10">
        <f>L63+L46+L15</f>
        <v>965283</v>
      </c>
      <c r="M70" s="10">
        <f>M63+M46+M15</f>
        <v>0</v>
      </c>
      <c r="N70" s="10">
        <f>N63+N46+N15</f>
        <v>0</v>
      </c>
      <c r="O70" s="10">
        <f>O63+O46+O15</f>
        <v>1167874</v>
      </c>
      <c r="P70" s="10">
        <f>E70+J70</f>
        <v>57372144</v>
      </c>
    </row>
    <row r="71" spans="1:16" x14ac:dyDescent="0.25">
      <c r="A71" s="28"/>
      <c r="B71" s="28"/>
      <c r="C71" s="28"/>
      <c r="D71" s="28"/>
      <c r="E71" s="29"/>
      <c r="F71" s="28"/>
      <c r="G71" s="28"/>
      <c r="H71" s="30"/>
      <c r="I71" s="28"/>
      <c r="J71" s="28"/>
      <c r="K71" s="28"/>
      <c r="L71" s="28"/>
      <c r="M71" s="28"/>
      <c r="N71" s="28"/>
      <c r="O71" s="28"/>
      <c r="P71" s="28"/>
    </row>
    <row r="72" spans="1:16" x14ac:dyDescent="0.25">
      <c r="A72" s="31"/>
      <c r="B72" s="31"/>
      <c r="C72" s="31"/>
      <c r="D72" s="31"/>
      <c r="E72" s="29"/>
      <c r="F72" s="31"/>
      <c r="G72" s="31"/>
      <c r="H72" s="31"/>
      <c r="I72" s="31"/>
      <c r="J72" s="32"/>
      <c r="K72" s="31"/>
      <c r="L72" s="31"/>
      <c r="M72" s="31"/>
      <c r="N72" s="31"/>
      <c r="O72" s="31"/>
      <c r="P72" s="32"/>
    </row>
    <row r="73" spans="1:16" x14ac:dyDescent="0.25">
      <c r="B73" s="21" t="s">
        <v>133</v>
      </c>
      <c r="E73" s="20"/>
      <c r="I73" s="21" t="s">
        <v>140</v>
      </c>
    </row>
  </sheetData>
  <mergeCells count="25">
    <mergeCell ref="M4:P4"/>
    <mergeCell ref="A6:P6"/>
    <mergeCell ref="A7:P7"/>
    <mergeCell ref="G8:I8"/>
    <mergeCell ref="O11:O13"/>
    <mergeCell ref="G12:G13"/>
    <mergeCell ref="H12:H13"/>
    <mergeCell ref="M12:M13"/>
    <mergeCell ref="N12:N13"/>
    <mergeCell ref="J10:O10"/>
    <mergeCell ref="G9:I9"/>
    <mergeCell ref="A10:A13"/>
    <mergeCell ref="B10:B13"/>
    <mergeCell ref="C10:C13"/>
    <mergeCell ref="D10:D13"/>
    <mergeCell ref="E10:I10"/>
    <mergeCell ref="P10:P13"/>
    <mergeCell ref="E11:E13"/>
    <mergeCell ref="F11:F13"/>
    <mergeCell ref="G11:H11"/>
    <mergeCell ref="I11:I13"/>
    <mergeCell ref="J11:J13"/>
    <mergeCell ref="K11:K13"/>
    <mergeCell ref="L11:L13"/>
    <mergeCell ref="M11:N1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2021-01-08T09:39:47Z</cp:lastPrinted>
  <dcterms:created xsi:type="dcterms:W3CDTF">2006-09-28T05:33:49Z</dcterms:created>
  <dcterms:modified xsi:type="dcterms:W3CDTF">2021-02-02T15:36:54Z</dcterms:modified>
</cp:coreProperties>
</file>