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58" i="1" l="1"/>
  <c r="F65" i="1"/>
  <c r="F90" i="1"/>
  <c r="G65" i="1"/>
  <c r="G64" i="1"/>
  <c r="F64" i="1"/>
  <c r="E65" i="1"/>
  <c r="O48" i="1"/>
  <c r="O53" i="1"/>
  <c r="J54" i="1"/>
  <c r="E54" i="1"/>
  <c r="P54" i="1" s="1"/>
  <c r="K53" i="1"/>
  <c r="F53" i="1"/>
  <c r="G83" i="1"/>
  <c r="F83" i="1"/>
  <c r="F82" i="1" s="1"/>
  <c r="F81" i="1" s="1"/>
  <c r="G58" i="1"/>
  <c r="G60" i="1"/>
  <c r="F58" i="1"/>
  <c r="F60" i="1"/>
  <c r="F38" i="1"/>
  <c r="P42" i="1"/>
  <c r="E40" i="1"/>
  <c r="E41" i="1"/>
  <c r="E42" i="1"/>
  <c r="F34" i="1"/>
  <c r="F32" i="1"/>
  <c r="F30" i="1"/>
  <c r="F29" i="1"/>
  <c r="F28" i="1"/>
  <c r="F27" i="1"/>
  <c r="F26" i="1"/>
  <c r="F25" i="1"/>
  <c r="F24" i="1"/>
  <c r="F23" i="1"/>
  <c r="F22" i="1"/>
  <c r="F21" i="1"/>
  <c r="F20" i="1"/>
  <c r="G63" i="1"/>
  <c r="H63" i="1"/>
  <c r="I63" i="1"/>
  <c r="K63" i="1"/>
  <c r="L63" i="1"/>
  <c r="M63" i="1"/>
  <c r="N63" i="1"/>
  <c r="O63" i="1"/>
  <c r="P77" i="1"/>
  <c r="P66" i="1"/>
  <c r="P69" i="1"/>
  <c r="E80" i="1"/>
  <c r="P80" i="1" s="1"/>
  <c r="E79" i="1"/>
  <c r="P79" i="1" s="1"/>
  <c r="E78" i="1"/>
  <c r="P78" i="1" s="1"/>
  <c r="E77" i="1"/>
  <c r="F76" i="1"/>
  <c r="E76" i="1" s="1"/>
  <c r="P76" i="1" s="1"/>
  <c r="E75" i="1"/>
  <c r="P75" i="1" s="1"/>
  <c r="E74" i="1"/>
  <c r="P74" i="1" s="1"/>
  <c r="F73" i="1"/>
  <c r="E73" i="1" s="1"/>
  <c r="P73" i="1" s="1"/>
  <c r="E72" i="1"/>
  <c r="P72" i="1" s="1"/>
  <c r="E71" i="1"/>
  <c r="P71" i="1" s="1"/>
  <c r="F70" i="1"/>
  <c r="E70" i="1" s="1"/>
  <c r="P70" i="1" s="1"/>
  <c r="E69" i="1"/>
  <c r="F68" i="1"/>
  <c r="E68" i="1" s="1"/>
  <c r="P68" i="1" s="1"/>
  <c r="F67" i="1"/>
  <c r="E67" i="1" s="1"/>
  <c r="P67" i="1" s="1"/>
  <c r="E66" i="1"/>
  <c r="F63" i="1" l="1"/>
  <c r="P65" i="1"/>
  <c r="F50" i="1"/>
  <c r="F17" i="1"/>
  <c r="F49" i="1" l="1"/>
  <c r="H49" i="1" l="1"/>
  <c r="H50" i="1" l="1"/>
  <c r="F62" i="1" l="1"/>
  <c r="G62" i="1"/>
  <c r="H62" i="1"/>
  <c r="I62" i="1"/>
  <c r="K62" i="1"/>
  <c r="L62" i="1"/>
  <c r="M62" i="1"/>
  <c r="N62" i="1"/>
  <c r="O62" i="1"/>
  <c r="J64" i="1"/>
  <c r="J63" i="1" s="1"/>
  <c r="J62" i="1" s="1"/>
  <c r="E64" i="1"/>
  <c r="E63" i="1" s="1"/>
  <c r="G17" i="1"/>
  <c r="E62" i="1" l="1"/>
  <c r="P64" i="1"/>
  <c r="P63" i="1" s="1"/>
  <c r="P62" i="1" l="1"/>
  <c r="J53" i="1"/>
  <c r="E53" i="1"/>
  <c r="P53" i="1" l="1"/>
  <c r="L48" i="1"/>
  <c r="J48" i="1" s="1"/>
  <c r="K50" i="1"/>
  <c r="J61" i="1"/>
  <c r="E61" i="1"/>
  <c r="H38" i="1"/>
  <c r="F18" i="1"/>
  <c r="F37" i="1"/>
  <c r="F16" i="1" s="1"/>
  <c r="F15" i="1" s="1"/>
  <c r="F39" i="1"/>
  <c r="E39" i="1" s="1"/>
  <c r="E18" i="1"/>
  <c r="P18" i="1"/>
  <c r="E90" i="1"/>
  <c r="G49" i="1"/>
  <c r="J19" i="1"/>
  <c r="P19" i="1" s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P40" i="1" s="1"/>
  <c r="J41" i="1"/>
  <c r="P41" i="1" s="1"/>
  <c r="J43" i="1"/>
  <c r="J44" i="1"/>
  <c r="J45" i="1"/>
  <c r="P45" i="1" s="1"/>
  <c r="J46" i="1"/>
  <c r="P46" i="1" s="1"/>
  <c r="J49" i="1"/>
  <c r="J50" i="1"/>
  <c r="J51" i="1"/>
  <c r="J52" i="1"/>
  <c r="J55" i="1"/>
  <c r="J56" i="1"/>
  <c r="J57" i="1"/>
  <c r="J58" i="1"/>
  <c r="J59" i="1"/>
  <c r="J60" i="1"/>
  <c r="J81" i="1"/>
  <c r="J82" i="1"/>
  <c r="J83" i="1"/>
  <c r="J86" i="1"/>
  <c r="P86" i="1" s="1"/>
  <c r="J87" i="1"/>
  <c r="P87" i="1" s="1"/>
  <c r="J88" i="1"/>
  <c r="J89" i="1"/>
  <c r="J90" i="1"/>
  <c r="J17" i="1"/>
  <c r="E29" i="1"/>
  <c r="E26" i="1"/>
  <c r="P26" i="1" s="1"/>
  <c r="E20" i="1"/>
  <c r="E49" i="1"/>
  <c r="E50" i="1"/>
  <c r="F59" i="1"/>
  <c r="F48" i="1" s="1"/>
  <c r="F47" i="1" s="1"/>
  <c r="G59" i="1"/>
  <c r="G48" i="1" s="1"/>
  <c r="G47" i="1" s="1"/>
  <c r="E88" i="1"/>
  <c r="E89" i="1"/>
  <c r="P89" i="1" s="1"/>
  <c r="E86" i="1"/>
  <c r="G82" i="1"/>
  <c r="G81" i="1" s="1"/>
  <c r="H82" i="1"/>
  <c r="H81" i="1"/>
  <c r="I82" i="1"/>
  <c r="I81" i="1"/>
  <c r="G85" i="1"/>
  <c r="G84" i="1" s="1"/>
  <c r="E83" i="1"/>
  <c r="E82" i="1" s="1"/>
  <c r="E81" i="1" s="1"/>
  <c r="E43" i="1"/>
  <c r="E44" i="1"/>
  <c r="G16" i="1"/>
  <c r="G15" i="1" s="1"/>
  <c r="H16" i="1"/>
  <c r="H15" i="1" s="1"/>
  <c r="I16" i="1"/>
  <c r="I15" i="1" s="1"/>
  <c r="K16" i="1"/>
  <c r="K15" i="1" s="1"/>
  <c r="L16" i="1"/>
  <c r="L15" i="1" s="1"/>
  <c r="M16" i="1"/>
  <c r="M15" i="1" s="1"/>
  <c r="N16" i="1"/>
  <c r="N15" i="1" s="1"/>
  <c r="O16" i="1"/>
  <c r="O15" i="1" s="1"/>
  <c r="E19" i="1"/>
  <c r="E56" i="1"/>
  <c r="E57" i="1"/>
  <c r="E58" i="1"/>
  <c r="E59" i="1"/>
  <c r="E60" i="1"/>
  <c r="E55" i="1"/>
  <c r="E51" i="1"/>
  <c r="E52" i="1"/>
  <c r="O47" i="1"/>
  <c r="N48" i="1"/>
  <c r="N47" i="1" s="1"/>
  <c r="M48" i="1"/>
  <c r="M47" i="1" s="1"/>
  <c r="I48" i="1"/>
  <c r="I47" i="1" s="1"/>
  <c r="E36" i="1"/>
  <c r="E38" i="1"/>
  <c r="E30" i="1"/>
  <c r="E31" i="1"/>
  <c r="E32" i="1"/>
  <c r="E33" i="1"/>
  <c r="E34" i="1"/>
  <c r="E35" i="1"/>
  <c r="E28" i="1"/>
  <c r="E24" i="1"/>
  <c r="E25" i="1"/>
  <c r="E27" i="1"/>
  <c r="E23" i="1"/>
  <c r="E21" i="1"/>
  <c r="E22" i="1"/>
  <c r="E17" i="1"/>
  <c r="P88" i="1"/>
  <c r="O85" i="1"/>
  <c r="O84" i="1" s="1"/>
  <c r="N85" i="1"/>
  <c r="N84" i="1" s="1"/>
  <c r="M85" i="1"/>
  <c r="M84" i="1" s="1"/>
  <c r="L85" i="1"/>
  <c r="L84" i="1" s="1"/>
  <c r="K85" i="1"/>
  <c r="K84" i="1" s="1"/>
  <c r="I85" i="1"/>
  <c r="I84" i="1" s="1"/>
  <c r="H85" i="1"/>
  <c r="H84" i="1" s="1"/>
  <c r="L47" i="1"/>
  <c r="J85" i="1"/>
  <c r="H48" i="1"/>
  <c r="H47" i="1" s="1"/>
  <c r="P17" i="1" l="1"/>
  <c r="N91" i="1"/>
  <c r="I91" i="1"/>
  <c r="K48" i="1"/>
  <c r="K47" i="1" s="1"/>
  <c r="K91" i="1" s="1"/>
  <c r="M91" i="1"/>
  <c r="E37" i="1"/>
  <c r="E16" i="1" s="1"/>
  <c r="L91" i="1"/>
  <c r="P49" i="1"/>
  <c r="E48" i="1"/>
  <c r="E47" i="1" s="1"/>
  <c r="P61" i="1"/>
  <c r="G91" i="1"/>
  <c r="P20" i="1"/>
  <c r="P23" i="1"/>
  <c r="P59" i="1"/>
  <c r="P22" i="1"/>
  <c r="P82" i="1"/>
  <c r="P28" i="1"/>
  <c r="P32" i="1"/>
  <c r="P44" i="1"/>
  <c r="P34" i="1"/>
  <c r="P30" i="1"/>
  <c r="P38" i="1"/>
  <c r="P55" i="1"/>
  <c r="P43" i="1"/>
  <c r="H91" i="1"/>
  <c r="O91" i="1"/>
  <c r="P37" i="1"/>
  <c r="P58" i="1"/>
  <c r="P25" i="1"/>
  <c r="P36" i="1"/>
  <c r="P21" i="1"/>
  <c r="P33" i="1"/>
  <c r="P51" i="1"/>
  <c r="P83" i="1"/>
  <c r="P56" i="1"/>
  <c r="P35" i="1"/>
  <c r="P60" i="1"/>
  <c r="J47" i="1"/>
  <c r="P52" i="1"/>
  <c r="P24" i="1"/>
  <c r="P27" i="1"/>
  <c r="P31" i="1"/>
  <c r="P81" i="1"/>
  <c r="P50" i="1"/>
  <c r="J16" i="1"/>
  <c r="J15" i="1" s="1"/>
  <c r="P57" i="1"/>
  <c r="P29" i="1"/>
  <c r="P39" i="1"/>
  <c r="P90" i="1"/>
  <c r="E85" i="1"/>
  <c r="J84" i="1"/>
  <c r="F85" i="1"/>
  <c r="F84" i="1" s="1"/>
  <c r="F91" i="1" s="1"/>
  <c r="P16" i="1" l="1"/>
  <c r="E15" i="1"/>
  <c r="P48" i="1"/>
  <c r="J91" i="1"/>
  <c r="P47" i="1"/>
  <c r="P15" i="1"/>
  <c r="P85" i="1"/>
  <c r="E84" i="1"/>
  <c r="E91" i="1" l="1"/>
  <c r="P84" i="1"/>
  <c r="P91" i="1" s="1"/>
</calcChain>
</file>

<file path=xl/sharedStrings.xml><?xml version="1.0" encoding="utf-8"?>
<sst xmlns="http://schemas.openxmlformats.org/spreadsheetml/2006/main" count="244" uniqueCount="182">
  <si>
    <t>Додаток 3</t>
  </si>
  <si>
    <t>РОЗПОДІЛ</t>
  </si>
  <si>
    <t>видатків місцевого бюджету на 2021 рік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</si>
  <si>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</si>
  <si>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</si>
  <si>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</si>
  <si>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</si>
  <si>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</si>
  <si>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</si>
  <si>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</si>
  <si>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</si>
  <si>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</si>
  <si>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</si>
  <si>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</si>
  <si>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</si>
  <si>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</si>
  <si>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</si>
  <si>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</si>
  <si>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</si>
  <si>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</si>
  <si>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</si>
  <si>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</si>
  <si>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</si>
  <si>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</si>
  <si>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</si>
  <si>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</si>
  <si>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0133</t>
  </si>
  <si>
    <t>0160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</si>
  <si>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</si>
  <si>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</si>
  <si>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</si>
  <si>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</si>
  <si>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</si>
  <si>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</si>
  <si>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</si>
  <si>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t xml:space="preserve">  в т ч за рахуноксубвенція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</si>
  <si>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</si>
  <si>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</si>
  <si>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</si>
  <si>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</si>
  <si>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t xml:space="preserve"> в т ч за рахунок'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</si>
  <si>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</si>
  <si>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</si>
  <si>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</si>
  <si>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</si>
  <si>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в т ч за рахунок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</si>
  <si>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0113191</t>
  </si>
  <si>
    <t>3191</t>
  </si>
  <si>
    <t>Інші видатки на соціальний захист ветеранів війни та праці</t>
  </si>
  <si>
    <t>в т ч за рахунок     субвенція  з обласного  бюджету  місцевим бюджетам  для надання щомісячної матеріальної допомоги  учасникам бойових дій у роки Другої світової вій</t>
  </si>
  <si>
    <t xml:space="preserve"> в т ч за рахунок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</si>
  <si>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</si>
  <si>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</si>
  <si>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</si>
  <si>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</si>
  <si>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</si>
  <si>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</si>
  <si>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</si>
  <si>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</si>
  <si>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</si>
  <si>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>0114082</t>
  </si>
  <si>
    <t>4082</t>
  </si>
  <si>
    <t>0829</t>
  </si>
  <si>
    <t>Інші заходи в галузі культури і мистецтва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</si>
  <si>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</si>
  <si>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</si>
  <si>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</si>
  <si>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</si>
  <si>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</si>
  <si>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</si>
  <si>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</si>
  <si>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</si>
  <si>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</si>
  <si>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</si>
  <si>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заходів із землеустрою</t>
  </si>
  <si>
    <t>0443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</si>
  <si>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</si>
  <si>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</si>
  <si>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</si>
  <si>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</si>
  <si>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0117691</t>
  </si>
  <si>
    <t>7691</t>
  </si>
  <si>
    <t>0490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</si>
  <si>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</si>
  <si>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0118220</t>
  </si>
  <si>
    <t>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</si>
  <si>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</si>
  <si>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</si>
  <si>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</si>
  <si>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</si>
  <si>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</si>
  <si>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t>Природоохоронні заходи за рахунок цільових фондів</t>
  </si>
  <si>
    <t>0118420</t>
  </si>
  <si>
    <t>8420</t>
  </si>
  <si>
    <t>0830</t>
  </si>
  <si>
    <t>Інші заходи у сфері засобів масової інформації</t>
  </si>
  <si>
    <t>0600000</t>
  </si>
  <si>
    <t>0610000</t>
  </si>
  <si>
    <t>0611010</t>
  </si>
  <si>
    <t>0910</t>
  </si>
  <si>
    <t>Надання дошкільної освіти</t>
  </si>
  <si>
    <t>0611021</t>
  </si>
  <si>
    <t>0921</t>
  </si>
  <si>
    <t>Надання загальної середньої освіти закладами загальної середньої освіти</t>
  </si>
  <si>
    <t>в т ч за рахунок  дотація з місцевого бюджету на здійснення переданих з державного бюджету видатків з утримання закладів освіти та охоронт здоров'я за рахунок відповідної додаткової дотації з державного бюджету</t>
  </si>
  <si>
    <t>0611031</t>
  </si>
  <si>
    <t>0611141</t>
  </si>
  <si>
    <t>0990</t>
  </si>
  <si>
    <t>Забезпечення діяльності інших закладів у сфері освіти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</si>
  <si>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</si>
  <si>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</si>
  <si>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</si>
  <si>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</si>
  <si>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</si>
  <si>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</si>
  <si>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</si>
  <si>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</si>
  <si>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3700000</t>
  </si>
  <si>
    <t>Орган з питань фінансів</t>
  </si>
  <si>
    <t>3710000</t>
  </si>
  <si>
    <t>3710160</t>
  </si>
  <si>
    <t>Керівництво і управління у відповідній сфері у містах (місті Києві), селищах, селах, об`єднаних територіальних громадах</t>
  </si>
  <si>
    <t>3718710</t>
  </si>
  <si>
    <t>8710</t>
  </si>
  <si>
    <t>Резервний фонд</t>
  </si>
  <si>
    <t xml:space="preserve">Субвенція з місцевого бюджету на придбання витратних матеріалів для закладів охорони здоров'я та лікарських засобів для інгаляційної анестезії за рахунок відповідної субвенції з державного бюджету
</t>
  </si>
  <si>
    <t xml:space="preserve"> в т ч за рахунок обласної субвенції  на здійснення підтримки окремих закладів та заходів у системі охорони здоров'я за рахунок відповідної субвенції з державного бюджету </t>
  </si>
  <si>
    <t>3719770</t>
  </si>
  <si>
    <t>9770</t>
  </si>
  <si>
    <t>Інші субвенції з місцевого бюджету</t>
  </si>
  <si>
    <t>X</t>
  </si>
  <si>
    <t>УСЬОГО</t>
  </si>
  <si>
    <t>Сільський голова</t>
  </si>
  <si>
    <t xml:space="preserve">до рішення Синюхино-Брідської сільської ради  </t>
  </si>
  <si>
    <t xml:space="preserve"> Синюхино-Брідська сільська рада </t>
  </si>
  <si>
    <t xml:space="preserve">Синюхино-Брідська сільська рада </t>
  </si>
  <si>
    <t>Відділ освіти , культури, молоді та спорту  Синюхино-Брідської сільської ради</t>
  </si>
  <si>
    <t>0118130</t>
  </si>
  <si>
    <t>Олександр ЗУБКО</t>
  </si>
  <si>
    <t xml:space="preserve">Надання загальної середньої освіти закладами загальної середньої освіти </t>
  </si>
  <si>
    <t>Забезепечення діяльності місцевої пожежної охорони</t>
  </si>
  <si>
    <t>Орган у справах дітей</t>
  </si>
  <si>
    <t>0900000</t>
  </si>
  <si>
    <t>0910160</t>
  </si>
  <si>
    <t>0910000</t>
  </si>
  <si>
    <t>0113032</t>
  </si>
  <si>
    <t>0320</t>
  </si>
  <si>
    <t>Надання пільг окремим категоріям громадян з оплати послуг зв'язку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</si>
  <si>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</si>
  <si>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</si>
  <si>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</si>
  <si>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0113160</t>
  </si>
  <si>
    <t>0110180</t>
  </si>
  <si>
    <t>Інша діяльність у сфері державного управління</t>
  </si>
  <si>
    <t>'Будівництво освітніх установ та закладів</t>
  </si>
  <si>
    <t>0617321</t>
  </si>
  <si>
    <t>0611200</t>
  </si>
  <si>
    <t>Надання освіти  за рахунок субвенції з державного бюджету місцевим бюджетам на надання державної підтримки особам  з особливими освітніми потребами</t>
  </si>
  <si>
    <t>0800000</t>
  </si>
  <si>
    <t xml:space="preserve">Орган з питань праці та соціального захисту населення </t>
  </si>
  <si>
    <t>0810000</t>
  </si>
  <si>
    <t xml:space="preserve">'Орган з питань праці та соціального захисту населення </t>
  </si>
  <si>
    <t>0810160</t>
  </si>
  <si>
    <t>"Про   внесення змін  до бюджету  Синюхино-Брідської  сільської територіальної  громади   на 2021 рік"</t>
  </si>
  <si>
    <t>Інші заходи, пов'язані з економічною діяльністю</t>
  </si>
  <si>
    <t>0813032</t>
  </si>
  <si>
    <t>0813033</t>
  </si>
  <si>
    <t>0813050</t>
  </si>
  <si>
    <t>0813090</t>
  </si>
  <si>
    <t>0813160</t>
  </si>
  <si>
    <t>0813171</t>
  </si>
  <si>
    <t>0813180</t>
  </si>
  <si>
    <t>0813191</t>
  </si>
  <si>
    <t>0813242</t>
  </si>
  <si>
    <t>0117693</t>
  </si>
  <si>
    <t xml:space="preserve">від 24.03.2021р № </t>
  </si>
  <si>
    <t>'Надання освіти  за рахунок залишку коштів за субвенцією з державного бюджету місцевим бюджетам на надання державної підтримки особам  з особливими освітніми потребами</t>
  </si>
  <si>
    <t>0611210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</si>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</sst>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i/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b/>
      <sz val="10"/>
      <name val="Calibri"/>
      <family val="2"/>
      <charset val="204"/>
    </font>
    <font>
      <sz val="10"/>
      <color indexed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9" fontId="3" fillId="0" borderId="1" xfId="0" quotePrefix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quotePrefix="1" applyNumberFormat="1" applyFont="1" applyFill="1" applyBorder="1" applyAlignment="1">
      <alignment vertical="center" wrapText="1"/>
    </xf>
    <xf numFmtId="4" fontId="0" fillId="0" borderId="0" xfId="0" applyNumberFormat="1"/>
    <xf numFmtId="0" fontId="1" fillId="0" borderId="0" xfId="0" applyFont="1" applyAlignment="1">
      <alignment horizontal="left"/>
    </xf>
    <xf numFmtId="0" fontId="4" fillId="0" borderId="1" xfId="0" quotePrefix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horizontal="center" vertical="center" wrapText="1"/>
    </xf>
    <xf numFmtId="4" fontId="4" fillId="0" borderId="1" xfId="0" quotePrefix="1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4" fillId="0" borderId="0" xfId="0" applyFont="1" applyBorder="1"/>
    <xf numFmtId="4" fontId="4" fillId="3" borderId="0" xfId="0" applyNumberFormat="1" applyFont="1" applyFill="1" applyBorder="1" applyAlignment="1">
      <alignment vertical="center" wrapText="1"/>
    </xf>
    <xf numFmtId="4" fontId="4" fillId="0" borderId="0" xfId="0" applyNumberFormat="1" applyFont="1" applyBorder="1"/>
    <xf numFmtId="0" fontId="4" fillId="0" borderId="0" xfId="0" applyFont="1"/>
    <xf numFmtId="4" fontId="4" fillId="0" borderId="0" xfId="0" applyNumberFormat="1" applyFont="1"/>
    <xf numFmtId="4" fontId="1" fillId="0" borderId="1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4" fillId="4" borderId="1" xfId="0" applyNumberFormat="1" applyFont="1" applyFill="1" applyBorder="1" applyAlignment="1">
      <alignment vertical="center" wrapText="1"/>
    </xf>
    <xf numFmtId="49" fontId="5" fillId="0" borderId="1" xfId="0" quotePrefix="1" applyNumberFormat="1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vertical="center" wrapText="1"/>
    </xf>
    <xf numFmtId="0" fontId="7" fillId="0" borderId="1" xfId="0" quotePrefix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quotePrefix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3" fillId="3" borderId="1" xfId="0" quotePrefix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" fontId="6" fillId="0" borderId="1" xfId="0" quotePrefix="1" applyNumberFormat="1" applyFont="1" applyBorder="1" applyAlignment="1">
      <alignment vertical="center" wrapText="1"/>
    </xf>
    <xf numFmtId="49" fontId="4" fillId="3" borderId="1" xfId="0" quotePrefix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quotePrefix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4"/>
  <sheetViews>
    <sheetView tabSelected="1" workbookViewId="0">
      <selection activeCell="O5" sqref="O5"/>
    </sheetView>
  </sheetViews>
  <sheetFormatPr defaultRowHeight="15" x14ac:dyDescent="0.25"/>
  <cols>
    <col min="1" max="1" width="12.42578125" customWidth="1"/>
    <col min="2" max="2" width="9.28515625" customWidth="1"/>
    <col min="4" max="4" width="41.7109375" customWidth="1"/>
    <col min="5" max="5" width="12.85546875" customWidth="1"/>
    <col min="6" max="6" width="13.28515625" customWidth="1"/>
    <col min="7" max="7" width="12.28515625" customWidth="1"/>
    <col min="8" max="8" width="11.5703125" customWidth="1"/>
    <col min="9" max="9" width="10.5703125" customWidth="1"/>
    <col min="10" max="10" width="11" customWidth="1"/>
    <col min="11" max="11" width="11.42578125" customWidth="1"/>
    <col min="12" max="12" width="11.7109375" customWidth="1"/>
    <col min="13" max="13" width="10.5703125" customWidth="1"/>
    <col min="15" max="15" width="12.7109375" customWidth="1"/>
    <col min="16" max="16" width="13" customWidth="1"/>
  </cols>
  <sheetData>
    <row r="2" spans="1:16" x14ac:dyDescent="0.25">
      <c r="M2" t="s">
        <v>0</v>
      </c>
    </row>
    <row r="3" spans="1:16" x14ac:dyDescent="0.25">
      <c r="M3" t="s">
        <v>133</v>
      </c>
    </row>
    <row r="4" spans="1:16" ht="43.5" customHeight="1" x14ac:dyDescent="0.25">
      <c r="M4" s="59" t="s">
        <v>163</v>
      </c>
      <c r="N4" s="59"/>
      <c r="O4" s="59"/>
      <c r="P4" s="59"/>
    </row>
    <row r="5" spans="1:16" x14ac:dyDescent="0.25">
      <c r="M5" t="s">
        <v>175</v>
      </c>
      <c r="O5">
        <v>3</v>
      </c>
    </row>
    <row r="6" spans="1:16" x14ac:dyDescent="0.25">
      <c r="A6" s="60" t="s">
        <v>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</row>
    <row r="7" spans="1:16" x14ac:dyDescent="0.25">
      <c r="A7" s="60" t="s">
        <v>2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1:16" x14ac:dyDescent="0.25">
      <c r="A8" s="34">
        <v>14555000000</v>
      </c>
      <c r="B8" s="1"/>
      <c r="C8" s="1"/>
      <c r="D8" s="1"/>
      <c r="E8" s="1"/>
      <c r="F8" s="1"/>
      <c r="G8" s="62">
        <v>14555000000</v>
      </c>
      <c r="H8" s="62"/>
      <c r="I8" s="62"/>
      <c r="J8" s="1"/>
      <c r="K8" s="1"/>
      <c r="L8" s="1"/>
      <c r="M8" s="1"/>
      <c r="N8" s="1"/>
      <c r="O8" s="1"/>
      <c r="P8" s="1"/>
    </row>
    <row r="9" spans="1:16" x14ac:dyDescent="0.25">
      <c r="A9" s="2" t="s">
        <v>3</v>
      </c>
      <c r="G9" s="63" t="s">
        <v>3</v>
      </c>
      <c r="H9" s="63"/>
      <c r="I9" s="63"/>
      <c r="P9" s="3" t="s">
        <v>4</v>
      </c>
    </row>
    <row r="10" spans="1:16" x14ac:dyDescent="0.25">
      <c r="A10" s="64" t="s">
        <v>5</v>
      </c>
      <c r="B10" s="64" t="s">
        <v>6</v>
      </c>
      <c r="C10" s="64" t="s">
        <v>7</v>
      </c>
      <c r="D10" s="58" t="s">
        <v>8</v>
      </c>
      <c r="E10" s="58" t="s">
        <v>9</v>
      </c>
      <c r="F10" s="58"/>
      <c r="G10" s="58"/>
      <c r="H10" s="58"/>
      <c r="I10" s="58"/>
      <c r="J10" s="58" t="s">
        <v>10</v>
      </c>
      <c r="K10" s="58"/>
      <c r="L10" s="58"/>
      <c r="M10" s="58"/>
      <c r="N10" s="58"/>
      <c r="O10" s="58"/>
      <c r="P10" s="57" t="s">
        <v>11</v>
      </c>
    </row>
    <row r="11" spans="1:16" x14ac:dyDescent="0.25">
      <c r="A11" s="58"/>
      <c r="B11" s="58"/>
      <c r="C11" s="58"/>
      <c r="D11" s="58"/>
      <c r="E11" s="57" t="s">
        <v>12</v>
      </c>
      <c r="F11" s="58" t="s">
        <v>13</v>
      </c>
      <c r="G11" s="58" t="s">
        <v>14</v>
      </c>
      <c r="H11" s="58"/>
      <c r="I11" s="58" t="s">
        <v>15</v>
      </c>
      <c r="J11" s="57" t="s">
        <v>12</v>
      </c>
      <c r="K11" s="58" t="s">
        <v>16</v>
      </c>
      <c r="L11" s="58" t="s">
        <v>13</v>
      </c>
      <c r="M11" s="58" t="s">
        <v>14</v>
      </c>
      <c r="N11" s="58"/>
      <c r="O11" s="58" t="s">
        <v>15</v>
      </c>
      <c r="P11" s="58"/>
    </row>
    <row r="12" spans="1:16" x14ac:dyDescent="0.25">
      <c r="A12" s="58"/>
      <c r="B12" s="58"/>
      <c r="C12" s="58"/>
      <c r="D12" s="58"/>
      <c r="E12" s="58"/>
      <c r="F12" s="58"/>
      <c r="G12" s="58" t="s">
        <v>17</v>
      </c>
      <c r="H12" s="58" t="s">
        <v>18</v>
      </c>
      <c r="I12" s="58"/>
      <c r="J12" s="58"/>
      <c r="K12" s="58"/>
      <c r="L12" s="58"/>
      <c r="M12" s="58" t="s">
        <v>17</v>
      </c>
      <c r="N12" s="58" t="s">
        <v>18</v>
      </c>
      <c r="O12" s="58"/>
      <c r="P12" s="58"/>
    </row>
    <row r="13" spans="1:16" x14ac:dyDescent="0.25">
      <c r="A13" s="58"/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</row>
    <row r="14" spans="1:16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  <c r="F14" s="4">
        <v>6</v>
      </c>
      <c r="G14" s="4">
        <v>7</v>
      </c>
      <c r="H14" s="4">
        <v>8</v>
      </c>
      <c r="I14" s="4">
        <v>9</v>
      </c>
      <c r="J14" s="5">
        <v>10</v>
      </c>
      <c r="K14" s="4">
        <v>11</v>
      </c>
      <c r="L14" s="4">
        <v>12</v>
      </c>
      <c r="M14" s="4">
        <v>13</v>
      </c>
      <c r="N14" s="4">
        <v>14</v>
      </c>
      <c r="O14" s="4">
        <v>15</v>
      </c>
      <c r="P14" s="5">
        <v>16</v>
      </c>
    </row>
    <row r="15" spans="1:16" ht="19.5" customHeight="1" x14ac:dyDescent="0.25">
      <c r="A15" s="6" t="s">
        <v>19</v>
      </c>
      <c r="B15" s="7"/>
      <c r="C15" s="8"/>
      <c r="D15" s="33" t="s">
        <v>134</v>
      </c>
      <c r="E15" s="10">
        <f>E16</f>
        <v>12872900</v>
      </c>
      <c r="F15" s="10">
        <f t="shared" ref="F15:O15" si="0">F16</f>
        <v>12872900</v>
      </c>
      <c r="G15" s="10">
        <f t="shared" si="0"/>
        <v>8847032</v>
      </c>
      <c r="H15" s="10">
        <f t="shared" si="0"/>
        <v>852950</v>
      </c>
      <c r="I15" s="10">
        <f t="shared" si="0"/>
        <v>0</v>
      </c>
      <c r="J15" s="10">
        <f t="shared" si="0"/>
        <v>778500</v>
      </c>
      <c r="K15" s="10">
        <f t="shared" si="0"/>
        <v>600000</v>
      </c>
      <c r="L15" s="10">
        <f t="shared" si="0"/>
        <v>178500</v>
      </c>
      <c r="M15" s="10">
        <f t="shared" si="0"/>
        <v>0</v>
      </c>
      <c r="N15" s="10">
        <f t="shared" si="0"/>
        <v>0</v>
      </c>
      <c r="O15" s="10">
        <f t="shared" si="0"/>
        <v>600000</v>
      </c>
      <c r="P15" s="10">
        <f>P16</f>
        <v>13651400</v>
      </c>
    </row>
    <row r="16" spans="1:16" ht="16.5" customHeight="1" x14ac:dyDescent="0.25">
      <c r="A16" s="6" t="s">
        <v>20</v>
      </c>
      <c r="B16" s="7"/>
      <c r="C16" s="8"/>
      <c r="D16" s="33" t="s">
        <v>135</v>
      </c>
      <c r="E16" s="10">
        <f>E17+E19+E20+E21+E22+E24+E26+E27+E29+E30+E33+E34+E36+E37+E38+E39+E40+E41+E43+E44+E45+E46+E18+E42</f>
        <v>12872900</v>
      </c>
      <c r="F16" s="10">
        <f>F17+F19+F20+F21+F22+F24+F26+F27+F29+F30+F33+F34+F36+F37+F38+F39+F40+F41+F43+F44+F45+F46+F18+F42</f>
        <v>12872900</v>
      </c>
      <c r="G16" s="10">
        <f>G17+G19+G21+G22+G24+G27+G30+G33+G34+G36+G37+G38+G39+G40+G41+G43+G44+G45+G46</f>
        <v>8847032</v>
      </c>
      <c r="H16" s="10">
        <f t="shared" ref="H16:O16" si="1">H17+H19+H21+H22+H24+H27+H30+H33+H34+H36+H37+H38+H39+H40+H41+H43+H44+H45+H46</f>
        <v>852950</v>
      </c>
      <c r="I16" s="10">
        <f t="shared" si="1"/>
        <v>0</v>
      </c>
      <c r="J16" s="10">
        <f t="shared" si="1"/>
        <v>778500</v>
      </c>
      <c r="K16" s="10">
        <f t="shared" si="1"/>
        <v>600000</v>
      </c>
      <c r="L16" s="10">
        <f t="shared" si="1"/>
        <v>178500</v>
      </c>
      <c r="M16" s="10">
        <f t="shared" si="1"/>
        <v>0</v>
      </c>
      <c r="N16" s="10">
        <f t="shared" si="1"/>
        <v>0</v>
      </c>
      <c r="O16" s="10">
        <f t="shared" si="1"/>
        <v>600000</v>
      </c>
      <c r="P16" s="10">
        <f>E16+J16</f>
        <v>13651400</v>
      </c>
    </row>
    <row r="17" spans="1:16" ht="68.25" customHeight="1" x14ac:dyDescent="0.25">
      <c r="A17" s="22" t="s">
        <v>21</v>
      </c>
      <c r="B17" s="22" t="s">
        <v>22</v>
      </c>
      <c r="C17" s="23" t="s">
        <v>23</v>
      </c>
      <c r="D17" s="24" t="s">
        <v>24</v>
      </c>
      <c r="E17" s="25">
        <f>F17+I17</f>
        <v>9208609</v>
      </c>
      <c r="F17" s="52">
        <f>9622673-10000-404064</f>
        <v>9208609</v>
      </c>
      <c r="G17" s="26">
        <f>7478100-331200+131250</f>
        <v>7278150</v>
      </c>
      <c r="H17" s="26">
        <v>162000</v>
      </c>
      <c r="I17" s="26">
        <v>0</v>
      </c>
      <c r="J17" s="25">
        <f>L17+O17</f>
        <v>600000</v>
      </c>
      <c r="K17" s="26">
        <v>600000</v>
      </c>
      <c r="L17" s="26"/>
      <c r="M17" s="26">
        <v>0</v>
      </c>
      <c r="N17" s="26">
        <v>0</v>
      </c>
      <c r="O17" s="26">
        <v>600000</v>
      </c>
      <c r="P17" s="25">
        <f>E17+J17</f>
        <v>9808609</v>
      </c>
    </row>
    <row r="18" spans="1:16" ht="29.25" customHeight="1" x14ac:dyDescent="0.25">
      <c r="A18" s="35" t="s">
        <v>152</v>
      </c>
      <c r="B18" s="36">
        <v>180</v>
      </c>
      <c r="C18" s="27" t="s">
        <v>26</v>
      </c>
      <c r="D18" s="24" t="s">
        <v>153</v>
      </c>
      <c r="E18" s="25">
        <f>F18+I18</f>
        <v>100000</v>
      </c>
      <c r="F18" s="52">
        <f>10000+40000+50000</f>
        <v>100000</v>
      </c>
      <c r="G18" s="26"/>
      <c r="H18" s="26"/>
      <c r="I18" s="26"/>
      <c r="J18" s="25"/>
      <c r="K18" s="26"/>
      <c r="L18" s="26"/>
      <c r="M18" s="26"/>
      <c r="N18" s="26"/>
      <c r="O18" s="26"/>
      <c r="P18" s="25">
        <f>E18+J18</f>
        <v>100000</v>
      </c>
    </row>
    <row r="19" spans="1:16" ht="29.25" customHeight="1" x14ac:dyDescent="0.25">
      <c r="A19" s="35" t="s">
        <v>137</v>
      </c>
      <c r="B19" s="36">
        <v>8130</v>
      </c>
      <c r="C19" s="43" t="s">
        <v>146</v>
      </c>
      <c r="D19" s="38" t="s">
        <v>140</v>
      </c>
      <c r="E19" s="25">
        <f>F19+I19</f>
        <v>2019467</v>
      </c>
      <c r="F19" s="41">
        <v>2019467</v>
      </c>
      <c r="G19" s="26">
        <v>1496882</v>
      </c>
      <c r="H19" s="26">
        <v>70950</v>
      </c>
      <c r="I19" s="26"/>
      <c r="J19" s="25">
        <f t="shared" ref="J19:J90" si="2">L19+O19</f>
        <v>0</v>
      </c>
      <c r="K19" s="26"/>
      <c r="L19" s="26"/>
      <c r="M19" s="26"/>
      <c r="N19" s="26"/>
      <c r="O19" s="26"/>
      <c r="P19" s="25">
        <f t="shared" ref="P19:P45" si="3">E19+J19</f>
        <v>2019467</v>
      </c>
    </row>
    <row r="20" spans="1:16" ht="0.75" customHeight="1" x14ac:dyDescent="0.25">
      <c r="A20" s="47" t="s">
        <v>145</v>
      </c>
      <c r="B20" s="36">
        <v>3032</v>
      </c>
      <c r="C20" s="43">
        <v>1070</v>
      </c>
      <c r="D20" s="38" t="s">
        <v>147</v>
      </c>
      <c r="E20" s="25">
        <f>F20+I20</f>
        <v>0</v>
      </c>
      <c r="F20" s="41">
        <f>2126-2126</f>
        <v>0</v>
      </c>
      <c r="G20" s="26"/>
      <c r="H20" s="26"/>
      <c r="I20" s="26"/>
      <c r="J20" s="25">
        <f t="shared" si="2"/>
        <v>0</v>
      </c>
      <c r="K20" s="26"/>
      <c r="L20" s="26"/>
      <c r="M20" s="26"/>
      <c r="N20" s="26"/>
      <c r="O20" s="26"/>
      <c r="P20" s="25">
        <f t="shared" si="3"/>
        <v>0</v>
      </c>
    </row>
    <row r="21" spans="1:16" ht="41.25" hidden="1" customHeight="1" x14ac:dyDescent="0.25">
      <c r="A21" s="48" t="s">
        <v>28</v>
      </c>
      <c r="B21" s="36" t="s">
        <v>29</v>
      </c>
      <c r="C21" s="37" t="s">
        <v>30</v>
      </c>
      <c r="D21" s="39" t="s">
        <v>31</v>
      </c>
      <c r="E21" s="25">
        <f t="shared" ref="E21:E44" si="4">F21+I21</f>
        <v>0</v>
      </c>
      <c r="F21" s="41">
        <f>27000+50000-77000</f>
        <v>0</v>
      </c>
      <c r="G21" s="26">
        <v>0</v>
      </c>
      <c r="H21" s="26">
        <v>0</v>
      </c>
      <c r="I21" s="26">
        <v>0</v>
      </c>
      <c r="J21" s="25">
        <f t="shared" si="2"/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5">
        <f t="shared" si="3"/>
        <v>0</v>
      </c>
    </row>
    <row r="22" spans="1:16" ht="44.25" hidden="1" customHeight="1" x14ac:dyDescent="0.25">
      <c r="A22" s="49" t="s">
        <v>32</v>
      </c>
      <c r="B22" s="22" t="s">
        <v>33</v>
      </c>
      <c r="C22" s="23" t="s">
        <v>30</v>
      </c>
      <c r="D22" s="24" t="s">
        <v>34</v>
      </c>
      <c r="E22" s="25">
        <f t="shared" si="4"/>
        <v>0</v>
      </c>
      <c r="F22" s="41">
        <f>3150-1050-2100</f>
        <v>0</v>
      </c>
      <c r="G22" s="26">
        <v>0</v>
      </c>
      <c r="H22" s="26">
        <v>0</v>
      </c>
      <c r="I22" s="26">
        <v>0</v>
      </c>
      <c r="J22" s="25">
        <f t="shared" si="2"/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5">
        <f t="shared" si="3"/>
        <v>0</v>
      </c>
    </row>
    <row r="23" spans="1:16" ht="53.25" hidden="1" customHeight="1" x14ac:dyDescent="0.25">
      <c r="A23" s="50"/>
      <c r="B23" s="11"/>
      <c r="C23" s="12"/>
      <c r="D23" s="13" t="s">
        <v>35</v>
      </c>
      <c r="E23" s="25">
        <f t="shared" si="4"/>
        <v>0</v>
      </c>
      <c r="F23" s="44">
        <f>2100-2100</f>
        <v>0</v>
      </c>
      <c r="G23" s="14"/>
      <c r="H23" s="14"/>
      <c r="I23" s="14"/>
      <c r="J23" s="25">
        <f t="shared" si="2"/>
        <v>0</v>
      </c>
      <c r="K23" s="14"/>
      <c r="L23" s="14"/>
      <c r="M23" s="14"/>
      <c r="N23" s="14"/>
      <c r="O23" s="14"/>
      <c r="P23" s="25">
        <f t="shared" si="3"/>
        <v>0</v>
      </c>
    </row>
    <row r="24" spans="1:16" ht="32.25" hidden="1" customHeight="1" x14ac:dyDescent="0.25">
      <c r="A24" s="49" t="s">
        <v>36</v>
      </c>
      <c r="B24" s="22" t="s">
        <v>37</v>
      </c>
      <c r="C24" s="23" t="s">
        <v>38</v>
      </c>
      <c r="D24" s="24" t="s">
        <v>39</v>
      </c>
      <c r="E24" s="25">
        <f t="shared" si="4"/>
        <v>0</v>
      </c>
      <c r="F24" s="41">
        <f>5400-1800-3600</f>
        <v>0</v>
      </c>
      <c r="G24" s="26">
        <v>0</v>
      </c>
      <c r="H24" s="26">
        <v>0</v>
      </c>
      <c r="I24" s="26">
        <v>0</v>
      </c>
      <c r="J24" s="25">
        <f t="shared" si="2"/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5">
        <f t="shared" si="3"/>
        <v>0</v>
      </c>
    </row>
    <row r="25" spans="1:16" ht="55.5" hidden="1" customHeight="1" x14ac:dyDescent="0.25">
      <c r="A25" s="49"/>
      <c r="B25" s="22"/>
      <c r="C25" s="23"/>
      <c r="D25" s="13" t="s">
        <v>40</v>
      </c>
      <c r="E25" s="25">
        <f t="shared" si="4"/>
        <v>0</v>
      </c>
      <c r="F25" s="44">
        <f>3600-3600</f>
        <v>0</v>
      </c>
      <c r="G25" s="14"/>
      <c r="H25" s="14"/>
      <c r="I25" s="14"/>
      <c r="J25" s="25">
        <f t="shared" si="2"/>
        <v>0</v>
      </c>
      <c r="K25" s="14"/>
      <c r="L25" s="14"/>
      <c r="M25" s="14"/>
      <c r="N25" s="14"/>
      <c r="O25" s="14"/>
      <c r="P25" s="25">
        <f t="shared" si="3"/>
        <v>0</v>
      </c>
    </row>
    <row r="26" spans="1:16" ht="0.75" customHeight="1" x14ac:dyDescent="0.25">
      <c r="A26" s="51" t="s">
        <v>151</v>
      </c>
      <c r="B26" s="27" t="s">
        <v>148</v>
      </c>
      <c r="C26" s="27" t="s">
        <v>43</v>
      </c>
      <c r="D26" s="13" t="s">
        <v>149</v>
      </c>
      <c r="E26" s="25">
        <f t="shared" si="4"/>
        <v>0</v>
      </c>
      <c r="F26" s="44">
        <f>39000-39000</f>
        <v>0</v>
      </c>
      <c r="G26" s="14"/>
      <c r="H26" s="14"/>
      <c r="I26" s="14"/>
      <c r="J26" s="25">
        <f t="shared" si="2"/>
        <v>0</v>
      </c>
      <c r="K26" s="14"/>
      <c r="L26" s="14"/>
      <c r="M26" s="14"/>
      <c r="N26" s="14"/>
      <c r="O26" s="14"/>
      <c r="P26" s="25">
        <f t="shared" si="3"/>
        <v>0</v>
      </c>
    </row>
    <row r="27" spans="1:16" ht="51.75" hidden="1" customHeight="1" x14ac:dyDescent="0.25">
      <c r="A27" s="49" t="s">
        <v>41</v>
      </c>
      <c r="B27" s="22" t="s">
        <v>42</v>
      </c>
      <c r="C27" s="23" t="s">
        <v>43</v>
      </c>
      <c r="D27" s="24" t="s">
        <v>44</v>
      </c>
      <c r="E27" s="25">
        <f t="shared" si="4"/>
        <v>0</v>
      </c>
      <c r="F27" s="41">
        <f>3450-1150-2300</f>
        <v>0</v>
      </c>
      <c r="G27" s="26">
        <v>0</v>
      </c>
      <c r="H27" s="26">
        <v>0</v>
      </c>
      <c r="I27" s="26">
        <v>0</v>
      </c>
      <c r="J27" s="25">
        <f t="shared" si="2"/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5">
        <f t="shared" si="3"/>
        <v>0</v>
      </c>
    </row>
    <row r="28" spans="1:16" ht="98.25" hidden="1" customHeight="1" x14ac:dyDescent="0.25">
      <c r="A28" s="50"/>
      <c r="B28" s="11"/>
      <c r="C28" s="12"/>
      <c r="D28" s="13" t="s">
        <v>45</v>
      </c>
      <c r="E28" s="25">
        <f t="shared" si="4"/>
        <v>0</v>
      </c>
      <c r="F28" s="44">
        <f>2300-2300</f>
        <v>0</v>
      </c>
      <c r="G28" s="14"/>
      <c r="H28" s="14"/>
      <c r="I28" s="14"/>
      <c r="J28" s="25">
        <f t="shared" si="2"/>
        <v>0</v>
      </c>
      <c r="K28" s="14"/>
      <c r="L28" s="14"/>
      <c r="M28" s="14"/>
      <c r="N28" s="14"/>
      <c r="O28" s="14"/>
      <c r="P28" s="25">
        <f t="shared" si="3"/>
        <v>0</v>
      </c>
    </row>
    <row r="29" spans="1:16" ht="69" hidden="1" customHeight="1" x14ac:dyDescent="0.25">
      <c r="A29" s="49">
        <v>113180</v>
      </c>
      <c r="B29" s="22">
        <v>3180</v>
      </c>
      <c r="C29" s="27">
        <v>1060</v>
      </c>
      <c r="D29" s="24" t="s">
        <v>150</v>
      </c>
      <c r="E29" s="25">
        <f t="shared" si="4"/>
        <v>0</v>
      </c>
      <c r="F29" s="44">
        <f>4000-4000</f>
        <v>0</v>
      </c>
      <c r="G29" s="14"/>
      <c r="H29" s="14"/>
      <c r="I29" s="14"/>
      <c r="J29" s="25">
        <f t="shared" si="2"/>
        <v>0</v>
      </c>
      <c r="K29" s="14"/>
      <c r="L29" s="14"/>
      <c r="M29" s="14"/>
      <c r="N29" s="14"/>
      <c r="O29" s="14"/>
      <c r="P29" s="25">
        <f t="shared" si="3"/>
        <v>0</v>
      </c>
    </row>
    <row r="30" spans="1:16" ht="25.5" hidden="1" x14ac:dyDescent="0.25">
      <c r="A30" s="49" t="s">
        <v>46</v>
      </c>
      <c r="B30" s="22" t="s">
        <v>47</v>
      </c>
      <c r="C30" s="23" t="s">
        <v>38</v>
      </c>
      <c r="D30" s="24" t="s">
        <v>48</v>
      </c>
      <c r="E30" s="25">
        <f t="shared" si="4"/>
        <v>0</v>
      </c>
      <c r="F30" s="41">
        <f>4350-1450-2900</f>
        <v>0</v>
      </c>
      <c r="G30" s="26">
        <v>0</v>
      </c>
      <c r="H30" s="26">
        <v>0</v>
      </c>
      <c r="I30" s="26">
        <v>0</v>
      </c>
      <c r="J30" s="25">
        <f t="shared" si="2"/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5">
        <f t="shared" si="3"/>
        <v>0</v>
      </c>
    </row>
    <row r="31" spans="1:16" ht="0.75" hidden="1" customHeight="1" x14ac:dyDescent="0.25">
      <c r="A31" s="11"/>
      <c r="B31" s="11"/>
      <c r="C31" s="12"/>
      <c r="D31" s="13" t="s">
        <v>49</v>
      </c>
      <c r="E31" s="25">
        <f t="shared" si="4"/>
        <v>0</v>
      </c>
      <c r="F31" s="44"/>
      <c r="G31" s="14"/>
      <c r="H31" s="14"/>
      <c r="I31" s="14"/>
      <c r="J31" s="25">
        <f t="shared" si="2"/>
        <v>0</v>
      </c>
      <c r="K31" s="14"/>
      <c r="L31" s="14"/>
      <c r="M31" s="14"/>
      <c r="N31" s="14"/>
      <c r="O31" s="14"/>
      <c r="P31" s="25">
        <f t="shared" si="3"/>
        <v>0</v>
      </c>
    </row>
    <row r="32" spans="1:16" ht="86.25" hidden="1" customHeight="1" x14ac:dyDescent="0.25">
      <c r="A32" s="11"/>
      <c r="B32" s="11"/>
      <c r="C32" s="12"/>
      <c r="D32" s="13" t="s">
        <v>50</v>
      </c>
      <c r="E32" s="25">
        <f t="shared" si="4"/>
        <v>0</v>
      </c>
      <c r="F32" s="44">
        <f>2900-2900</f>
        <v>0</v>
      </c>
      <c r="G32" s="14"/>
      <c r="H32" s="14"/>
      <c r="I32" s="14"/>
      <c r="J32" s="25">
        <f t="shared" si="2"/>
        <v>0</v>
      </c>
      <c r="K32" s="14"/>
      <c r="L32" s="14"/>
      <c r="M32" s="14"/>
      <c r="N32" s="14"/>
      <c r="O32" s="14"/>
      <c r="P32" s="25">
        <f t="shared" si="3"/>
        <v>0</v>
      </c>
    </row>
    <row r="33" spans="1:16" ht="0.75" hidden="1" customHeight="1" x14ac:dyDescent="0.25">
      <c r="A33" s="22" t="s">
        <v>51</v>
      </c>
      <c r="B33" s="22" t="s">
        <v>52</v>
      </c>
      <c r="C33" s="23" t="s">
        <v>53</v>
      </c>
      <c r="D33" s="24" t="s">
        <v>54</v>
      </c>
      <c r="E33" s="25">
        <f t="shared" si="4"/>
        <v>0</v>
      </c>
      <c r="F33" s="41"/>
      <c r="G33" s="26">
        <v>0</v>
      </c>
      <c r="H33" s="26">
        <v>0</v>
      </c>
      <c r="I33" s="26">
        <v>0</v>
      </c>
      <c r="J33" s="25">
        <f t="shared" si="2"/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5">
        <f t="shared" si="3"/>
        <v>0</v>
      </c>
    </row>
    <row r="34" spans="1:16" ht="30.75" hidden="1" customHeight="1" x14ac:dyDescent="0.25">
      <c r="A34" s="49" t="s">
        <v>55</v>
      </c>
      <c r="B34" s="22" t="s">
        <v>56</v>
      </c>
      <c r="C34" s="23" t="s">
        <v>57</v>
      </c>
      <c r="D34" s="24" t="s">
        <v>58</v>
      </c>
      <c r="E34" s="25">
        <f t="shared" si="4"/>
        <v>0</v>
      </c>
      <c r="F34" s="41">
        <f>72000-72000</f>
        <v>0</v>
      </c>
      <c r="G34" s="26">
        <v>0</v>
      </c>
      <c r="H34" s="26">
        <v>0</v>
      </c>
      <c r="I34" s="26">
        <v>0</v>
      </c>
      <c r="J34" s="25">
        <f t="shared" si="2"/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5">
        <f t="shared" si="3"/>
        <v>0</v>
      </c>
    </row>
    <row r="35" spans="1:16" ht="108" hidden="1" customHeight="1" x14ac:dyDescent="0.25">
      <c r="A35" s="11"/>
      <c r="B35" s="11"/>
      <c r="C35" s="12"/>
      <c r="D35" s="13" t="s">
        <v>59</v>
      </c>
      <c r="E35" s="25">
        <f t="shared" si="4"/>
        <v>0</v>
      </c>
      <c r="F35" s="44"/>
      <c r="G35" s="14"/>
      <c r="H35" s="14"/>
      <c r="I35" s="14"/>
      <c r="J35" s="25">
        <f t="shared" si="2"/>
        <v>0</v>
      </c>
      <c r="K35" s="14"/>
      <c r="L35" s="14"/>
      <c r="M35" s="14"/>
      <c r="N35" s="14"/>
      <c r="O35" s="14"/>
      <c r="P35" s="25">
        <f t="shared" si="3"/>
        <v>0</v>
      </c>
    </row>
    <row r="36" spans="1:16" x14ac:dyDescent="0.25">
      <c r="A36" s="22" t="s">
        <v>60</v>
      </c>
      <c r="B36" s="22" t="s">
        <v>61</v>
      </c>
      <c r="C36" s="23" t="s">
        <v>62</v>
      </c>
      <c r="D36" s="24" t="s">
        <v>63</v>
      </c>
      <c r="E36" s="25">
        <f t="shared" si="4"/>
        <v>50000</v>
      </c>
      <c r="F36" s="52">
        <v>50000</v>
      </c>
      <c r="G36" s="26">
        <v>0</v>
      </c>
      <c r="H36" s="26">
        <v>0</v>
      </c>
      <c r="I36" s="26">
        <v>0</v>
      </c>
      <c r="J36" s="25">
        <f t="shared" si="2"/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5">
        <f t="shared" si="3"/>
        <v>50000</v>
      </c>
    </row>
    <row r="37" spans="1:16" ht="36" customHeight="1" x14ac:dyDescent="0.25">
      <c r="A37" s="22" t="s">
        <v>64</v>
      </c>
      <c r="B37" s="22" t="s">
        <v>65</v>
      </c>
      <c r="C37" s="23" t="s">
        <v>66</v>
      </c>
      <c r="D37" s="24" t="s">
        <v>67</v>
      </c>
      <c r="E37" s="25">
        <f t="shared" si="4"/>
        <v>150000</v>
      </c>
      <c r="F37" s="41">
        <f>200000-50000</f>
        <v>150000</v>
      </c>
      <c r="G37" s="26">
        <v>0</v>
      </c>
      <c r="H37" s="26">
        <v>0</v>
      </c>
      <c r="I37" s="26">
        <v>0</v>
      </c>
      <c r="J37" s="25">
        <f t="shared" si="2"/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5">
        <f t="shared" si="3"/>
        <v>150000</v>
      </c>
    </row>
    <row r="38" spans="1:16" ht="18" customHeight="1" x14ac:dyDescent="0.25">
      <c r="A38" s="22" t="s">
        <v>68</v>
      </c>
      <c r="B38" s="22" t="s">
        <v>69</v>
      </c>
      <c r="C38" s="23" t="s">
        <v>66</v>
      </c>
      <c r="D38" s="24" t="s">
        <v>70</v>
      </c>
      <c r="E38" s="25">
        <f t="shared" si="4"/>
        <v>1075246</v>
      </c>
      <c r="F38" s="41">
        <f>1174824-99578</f>
        <v>1075246</v>
      </c>
      <c r="G38" s="26">
        <v>72000</v>
      </c>
      <c r="H38" s="26">
        <f>320000+200000+100000</f>
        <v>620000</v>
      </c>
      <c r="I38" s="26">
        <v>0</v>
      </c>
      <c r="J38" s="25">
        <f t="shared" si="2"/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5">
        <f t="shared" si="3"/>
        <v>1075246</v>
      </c>
    </row>
    <row r="39" spans="1:16" ht="16.5" customHeight="1" x14ac:dyDescent="0.25">
      <c r="A39" s="22" t="s">
        <v>71</v>
      </c>
      <c r="B39" s="22" t="s">
        <v>72</v>
      </c>
      <c r="C39" s="23" t="s">
        <v>73</v>
      </c>
      <c r="D39" s="24" t="s">
        <v>74</v>
      </c>
      <c r="E39" s="25">
        <f t="shared" si="4"/>
        <v>160000</v>
      </c>
      <c r="F39" s="41">
        <f>200000-40000</f>
        <v>160000</v>
      </c>
      <c r="G39" s="26">
        <v>0</v>
      </c>
      <c r="H39" s="26">
        <v>0</v>
      </c>
      <c r="I39" s="26">
        <v>0</v>
      </c>
      <c r="J39" s="25">
        <f t="shared" si="2"/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5">
        <f t="shared" si="3"/>
        <v>160000</v>
      </c>
    </row>
    <row r="40" spans="1:16" ht="27" hidden="1" customHeight="1" x14ac:dyDescent="0.25">
      <c r="A40" s="46"/>
      <c r="B40" s="36"/>
      <c r="C40" s="37"/>
      <c r="D40" s="39"/>
      <c r="E40" s="25">
        <f t="shared" si="4"/>
        <v>0</v>
      </c>
      <c r="F40" s="41"/>
      <c r="G40" s="26"/>
      <c r="H40" s="26"/>
      <c r="I40" s="26"/>
      <c r="J40" s="25">
        <f t="shared" si="2"/>
        <v>0</v>
      </c>
      <c r="K40" s="26"/>
      <c r="L40" s="26"/>
      <c r="M40" s="26"/>
      <c r="N40" s="26"/>
      <c r="O40" s="26"/>
      <c r="P40" s="25">
        <f t="shared" si="3"/>
        <v>0</v>
      </c>
    </row>
    <row r="41" spans="1:16" ht="64.5" hidden="1" customHeight="1" x14ac:dyDescent="0.25">
      <c r="A41" s="36" t="s">
        <v>76</v>
      </c>
      <c r="B41" s="36" t="s">
        <v>77</v>
      </c>
      <c r="C41" s="23" t="s">
        <v>78</v>
      </c>
      <c r="D41" s="24" t="s">
        <v>79</v>
      </c>
      <c r="E41" s="25">
        <f t="shared" si="4"/>
        <v>0</v>
      </c>
      <c r="F41" s="41">
        <v>0</v>
      </c>
      <c r="G41" s="26">
        <v>0</v>
      </c>
      <c r="H41" s="26">
        <v>0</v>
      </c>
      <c r="I41" s="26">
        <v>0</v>
      </c>
      <c r="J41" s="25">
        <f t="shared" si="2"/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5">
        <f t="shared" si="3"/>
        <v>0</v>
      </c>
    </row>
    <row r="42" spans="1:16" ht="31.5" customHeight="1" x14ac:dyDescent="0.25">
      <c r="A42" s="35" t="s">
        <v>174</v>
      </c>
      <c r="B42" s="36">
        <v>7693</v>
      </c>
      <c r="C42" s="56" t="s">
        <v>82</v>
      </c>
      <c r="D42" s="24" t="s">
        <v>164</v>
      </c>
      <c r="E42" s="25">
        <f t="shared" si="4"/>
        <v>99578</v>
      </c>
      <c r="F42" s="41">
        <v>99578</v>
      </c>
      <c r="G42" s="26"/>
      <c r="H42" s="26"/>
      <c r="I42" s="26"/>
      <c r="J42" s="25"/>
      <c r="K42" s="26"/>
      <c r="L42" s="26"/>
      <c r="M42" s="26"/>
      <c r="N42" s="26"/>
      <c r="O42" s="26"/>
      <c r="P42" s="25">
        <f t="shared" si="3"/>
        <v>99578</v>
      </c>
    </row>
    <row r="43" spans="1:16" ht="95.25" customHeight="1" x14ac:dyDescent="0.25">
      <c r="A43" s="36" t="s">
        <v>80</v>
      </c>
      <c r="B43" s="36" t="s">
        <v>81</v>
      </c>
      <c r="C43" s="23" t="s">
        <v>82</v>
      </c>
      <c r="D43" s="24" t="s">
        <v>83</v>
      </c>
      <c r="E43" s="25">
        <f t="shared" si="4"/>
        <v>0</v>
      </c>
      <c r="F43" s="41">
        <v>0</v>
      </c>
      <c r="G43" s="26">
        <v>0</v>
      </c>
      <c r="H43" s="26">
        <v>0</v>
      </c>
      <c r="I43" s="26">
        <v>0</v>
      </c>
      <c r="J43" s="25">
        <f t="shared" si="2"/>
        <v>132800</v>
      </c>
      <c r="K43" s="26">
        <v>0</v>
      </c>
      <c r="L43" s="26">
        <v>132800</v>
      </c>
      <c r="M43" s="26">
        <v>0</v>
      </c>
      <c r="N43" s="26">
        <v>0</v>
      </c>
      <c r="O43" s="26">
        <v>0</v>
      </c>
      <c r="P43" s="25">
        <f t="shared" si="3"/>
        <v>132800</v>
      </c>
    </row>
    <row r="44" spans="1:16" ht="30" customHeight="1" x14ac:dyDescent="0.25">
      <c r="A44" s="22" t="s">
        <v>84</v>
      </c>
      <c r="B44" s="22" t="s">
        <v>85</v>
      </c>
      <c r="C44" s="23" t="s">
        <v>86</v>
      </c>
      <c r="D44" s="24" t="s">
        <v>87</v>
      </c>
      <c r="E44" s="25">
        <f t="shared" si="4"/>
        <v>10000</v>
      </c>
      <c r="F44" s="41">
        <v>10000</v>
      </c>
      <c r="G44" s="26">
        <v>0</v>
      </c>
      <c r="H44" s="26">
        <v>0</v>
      </c>
      <c r="I44" s="26">
        <v>0</v>
      </c>
      <c r="J44" s="25">
        <f t="shared" si="2"/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5">
        <f t="shared" si="3"/>
        <v>10000</v>
      </c>
    </row>
    <row r="45" spans="1:16" ht="30" customHeight="1" x14ac:dyDescent="0.25">
      <c r="A45" s="36" t="s">
        <v>88</v>
      </c>
      <c r="B45" s="22" t="s">
        <v>89</v>
      </c>
      <c r="C45" s="23" t="s">
        <v>90</v>
      </c>
      <c r="D45" s="24" t="s">
        <v>91</v>
      </c>
      <c r="E45" s="25">
        <v>0</v>
      </c>
      <c r="F45" s="41">
        <v>0</v>
      </c>
      <c r="G45" s="26">
        <v>0</v>
      </c>
      <c r="H45" s="26">
        <v>0</v>
      </c>
      <c r="I45" s="26">
        <v>0</v>
      </c>
      <c r="J45" s="25">
        <f t="shared" si="2"/>
        <v>45700</v>
      </c>
      <c r="K45" s="26">
        <v>0</v>
      </c>
      <c r="L45" s="26">
        <v>45700</v>
      </c>
      <c r="M45" s="26">
        <v>0</v>
      </c>
      <c r="N45" s="26">
        <v>0</v>
      </c>
      <c r="O45" s="26">
        <v>0</v>
      </c>
      <c r="P45" s="25">
        <f t="shared" si="3"/>
        <v>45700</v>
      </c>
    </row>
    <row r="46" spans="1:16" ht="28.5" hidden="1" customHeight="1" x14ac:dyDescent="0.25">
      <c r="A46" s="22" t="s">
        <v>92</v>
      </c>
      <c r="B46" s="22" t="s">
        <v>93</v>
      </c>
      <c r="C46" s="23" t="s">
        <v>94</v>
      </c>
      <c r="D46" s="24" t="s">
        <v>95</v>
      </c>
      <c r="E46" s="25">
        <v>0</v>
      </c>
      <c r="F46" s="41">
        <v>0</v>
      </c>
      <c r="G46" s="26">
        <v>0</v>
      </c>
      <c r="H46" s="26">
        <v>0</v>
      </c>
      <c r="I46" s="26">
        <v>0</v>
      </c>
      <c r="J46" s="25">
        <f t="shared" si="2"/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5">
        <f t="shared" ref="P46:P61" si="5">E46+J46</f>
        <v>0</v>
      </c>
    </row>
    <row r="47" spans="1:16" ht="29.25" customHeight="1" x14ac:dyDescent="0.25">
      <c r="A47" s="6" t="s">
        <v>96</v>
      </c>
      <c r="B47" s="7"/>
      <c r="C47" s="8"/>
      <c r="D47" s="9" t="s">
        <v>136</v>
      </c>
      <c r="E47" s="10">
        <f>E48</f>
        <v>36729689</v>
      </c>
      <c r="F47" s="45">
        <f t="shared" ref="F47:O47" si="6">F48</f>
        <v>36729689</v>
      </c>
      <c r="G47" s="10">
        <f t="shared" si="6"/>
        <v>27366529</v>
      </c>
      <c r="H47" s="10">
        <f t="shared" si="6"/>
        <v>1878500</v>
      </c>
      <c r="I47" s="10">
        <f t="shared" si="6"/>
        <v>0</v>
      </c>
      <c r="J47" s="25">
        <f t="shared" si="2"/>
        <v>1386303</v>
      </c>
      <c r="K47" s="10">
        <f t="shared" si="6"/>
        <v>599520</v>
      </c>
      <c r="L47" s="10">
        <f t="shared" si="6"/>
        <v>786783</v>
      </c>
      <c r="M47" s="10">
        <f t="shared" si="6"/>
        <v>0</v>
      </c>
      <c r="N47" s="10">
        <f t="shared" si="6"/>
        <v>0</v>
      </c>
      <c r="O47" s="10">
        <f t="shared" si="6"/>
        <v>599520</v>
      </c>
      <c r="P47" s="10">
        <f>E47+J47</f>
        <v>38115992</v>
      </c>
    </row>
    <row r="48" spans="1:16" ht="29.25" customHeight="1" x14ac:dyDescent="0.25">
      <c r="A48" s="6" t="s">
        <v>97</v>
      </c>
      <c r="B48" s="7"/>
      <c r="C48" s="8"/>
      <c r="D48" s="9" t="s">
        <v>136</v>
      </c>
      <c r="E48" s="10">
        <f>E49+E50+E56+E57+E58+E59+E60+E55+E53+E54</f>
        <v>36729689</v>
      </c>
      <c r="F48" s="53">
        <f>F49+F50+F56+F57+F58+F59+F60+F55+F53+F54</f>
        <v>36729689</v>
      </c>
      <c r="G48" s="10">
        <f>G49+G50+G56+G57+G58+G59+G60+G55</f>
        <v>27366529</v>
      </c>
      <c r="H48" s="10">
        <f>H49+H50+H56+H57+H58+H59+H60+H55</f>
        <v>1878500</v>
      </c>
      <c r="I48" s="10">
        <f>I49+I50+I56+I57+I58+I59+I60+I55</f>
        <v>0</v>
      </c>
      <c r="J48" s="25">
        <f>L48+O48</f>
        <v>1386303</v>
      </c>
      <c r="K48" s="10">
        <f>K49+K50+K56+K57+K58+K59+K60+K55+K61+K53+K54</f>
        <v>599520</v>
      </c>
      <c r="L48" s="10">
        <f>L49+L50+L56+L57+L58+L59+L60+L55</f>
        <v>786783</v>
      </c>
      <c r="M48" s="10">
        <f>M49+M50+M56+M57+M58+M59+M60+M55</f>
        <v>0</v>
      </c>
      <c r="N48" s="10">
        <f>N49+N50+N56+N57+N58+N59+N60+N55</f>
        <v>0</v>
      </c>
      <c r="O48" s="10">
        <f>O49+O50+O56+O57+O58+O59+O60+O55+O61+O53+O54</f>
        <v>599520</v>
      </c>
      <c r="P48" s="10">
        <f>P49+P50+P56+P57+P58+P59+P60+P55+P61+P53+P54</f>
        <v>38115992</v>
      </c>
    </row>
    <row r="49" spans="1:16" x14ac:dyDescent="0.25">
      <c r="A49" s="22" t="s">
        <v>98</v>
      </c>
      <c r="B49" s="22" t="s">
        <v>43</v>
      </c>
      <c r="C49" s="23" t="s">
        <v>99</v>
      </c>
      <c r="D49" s="24" t="s">
        <v>100</v>
      </c>
      <c r="E49" s="25">
        <f>F49+I49</f>
        <v>4994900</v>
      </c>
      <c r="F49" s="41">
        <f>4804153+107000+57747+26000</f>
        <v>4994900</v>
      </c>
      <c r="G49" s="26">
        <f>3401100+107000</f>
        <v>3508100</v>
      </c>
      <c r="H49" s="26">
        <f>324000+8000</f>
        <v>332000</v>
      </c>
      <c r="I49" s="26">
        <v>0</v>
      </c>
      <c r="J49" s="25">
        <f t="shared" si="2"/>
        <v>174000</v>
      </c>
      <c r="K49" s="26">
        <v>15000</v>
      </c>
      <c r="L49" s="26">
        <v>159000</v>
      </c>
      <c r="M49" s="26">
        <v>0</v>
      </c>
      <c r="N49" s="26">
        <v>0</v>
      </c>
      <c r="O49" s="26">
        <v>15000</v>
      </c>
      <c r="P49" s="25">
        <f>E49+J49</f>
        <v>5168900</v>
      </c>
    </row>
    <row r="50" spans="1:16" ht="30.75" customHeight="1" x14ac:dyDescent="0.25">
      <c r="A50" s="27" t="s">
        <v>101</v>
      </c>
      <c r="B50" s="22">
        <v>1021</v>
      </c>
      <c r="C50" s="23" t="s">
        <v>102</v>
      </c>
      <c r="D50" s="24" t="s">
        <v>103</v>
      </c>
      <c r="E50" s="25">
        <f>F50+I50</f>
        <v>9089430</v>
      </c>
      <c r="F50" s="41">
        <f>9154200+100000+70000-50000- 210350+25580</f>
        <v>9089430</v>
      </c>
      <c r="G50" s="26">
        <v>5500000</v>
      </c>
      <c r="H50" s="26">
        <f>1492000+4500</f>
        <v>1496500</v>
      </c>
      <c r="I50" s="26">
        <v>0</v>
      </c>
      <c r="J50" s="25">
        <f t="shared" si="2"/>
        <v>627783</v>
      </c>
      <c r="K50" s="26">
        <f>K52</f>
        <v>0</v>
      </c>
      <c r="L50" s="26">
        <v>627783</v>
      </c>
      <c r="M50" s="26">
        <v>0</v>
      </c>
      <c r="N50" s="26">
        <v>0</v>
      </c>
      <c r="O50" s="26"/>
      <c r="P50" s="25">
        <f t="shared" si="5"/>
        <v>9717213</v>
      </c>
    </row>
    <row r="51" spans="1:16" ht="66.75" customHeight="1" x14ac:dyDescent="0.25">
      <c r="A51" s="15"/>
      <c r="B51" s="11"/>
      <c r="C51" s="12"/>
      <c r="D51" s="13" t="s">
        <v>104</v>
      </c>
      <c r="E51" s="25">
        <f t="shared" ref="E51:E83" si="7">F51+I51</f>
        <v>999200</v>
      </c>
      <c r="F51" s="44">
        <v>999200</v>
      </c>
      <c r="G51" s="14"/>
      <c r="H51" s="14">
        <v>999200</v>
      </c>
      <c r="I51" s="14"/>
      <c r="J51" s="25">
        <f t="shared" si="2"/>
        <v>0</v>
      </c>
      <c r="K51" s="14"/>
      <c r="L51" s="14"/>
      <c r="M51" s="14"/>
      <c r="N51" s="14"/>
      <c r="O51" s="14"/>
      <c r="P51" s="25">
        <f t="shared" si="5"/>
        <v>999200</v>
      </c>
    </row>
    <row r="52" spans="1:16" ht="56.25" hidden="1" customHeight="1" x14ac:dyDescent="0.25">
      <c r="A52" s="11"/>
      <c r="B52" s="11"/>
      <c r="C52" s="12"/>
      <c r="D52" s="13"/>
      <c r="E52" s="25">
        <f t="shared" si="7"/>
        <v>0</v>
      </c>
      <c r="F52" s="44"/>
      <c r="G52" s="14"/>
      <c r="H52" s="14"/>
      <c r="I52" s="14"/>
      <c r="J52" s="25">
        <f t="shared" si="2"/>
        <v>0</v>
      </c>
      <c r="K52" s="14"/>
      <c r="L52" s="14"/>
      <c r="M52" s="14"/>
      <c r="N52" s="14"/>
      <c r="O52" s="14"/>
      <c r="P52" s="25">
        <f t="shared" si="5"/>
        <v>0</v>
      </c>
    </row>
    <row r="53" spans="1:16" ht="56.25" customHeight="1" x14ac:dyDescent="0.25">
      <c r="A53" s="27" t="s">
        <v>156</v>
      </c>
      <c r="B53" s="22">
        <v>1200</v>
      </c>
      <c r="C53" s="27" t="s">
        <v>107</v>
      </c>
      <c r="D53" s="24" t="s">
        <v>157</v>
      </c>
      <c r="E53" s="25">
        <f t="shared" si="7"/>
        <v>35224</v>
      </c>
      <c r="F53" s="44">
        <f>35224</f>
        <v>35224</v>
      </c>
      <c r="G53" s="14"/>
      <c r="H53" s="14"/>
      <c r="I53" s="14"/>
      <c r="J53" s="25">
        <f t="shared" si="2"/>
        <v>17874</v>
      </c>
      <c r="K53" s="14">
        <f>17874</f>
        <v>17874</v>
      </c>
      <c r="L53" s="14"/>
      <c r="M53" s="14"/>
      <c r="N53" s="14"/>
      <c r="O53" s="14">
        <f>17874</f>
        <v>17874</v>
      </c>
      <c r="P53" s="25">
        <f t="shared" si="5"/>
        <v>53098</v>
      </c>
    </row>
    <row r="54" spans="1:16" ht="56.25" customHeight="1" x14ac:dyDescent="0.25">
      <c r="A54" s="56" t="s">
        <v>177</v>
      </c>
      <c r="B54" s="22">
        <v>1210</v>
      </c>
      <c r="C54" s="56" t="s">
        <v>107</v>
      </c>
      <c r="D54" s="24" t="s">
        <v>176</v>
      </c>
      <c r="E54" s="25">
        <f t="shared" si="7"/>
        <v>20052</v>
      </c>
      <c r="F54" s="44">
        <v>20052</v>
      </c>
      <c r="G54" s="14"/>
      <c r="H54" s="14"/>
      <c r="I54" s="14"/>
      <c r="J54" s="25">
        <f t="shared" si="2"/>
        <v>16646</v>
      </c>
      <c r="K54" s="14">
        <v>16646</v>
      </c>
      <c r="L54" s="14"/>
      <c r="M54" s="14"/>
      <c r="N54" s="14"/>
      <c r="O54" s="14">
        <v>16646</v>
      </c>
      <c r="P54" s="25">
        <f t="shared" si="5"/>
        <v>36698</v>
      </c>
    </row>
    <row r="55" spans="1:16" ht="27.75" customHeight="1" x14ac:dyDescent="0.25">
      <c r="A55" s="27" t="s">
        <v>105</v>
      </c>
      <c r="B55" s="22">
        <v>1031</v>
      </c>
      <c r="C55" s="23" t="s">
        <v>102</v>
      </c>
      <c r="D55" s="24" t="s">
        <v>139</v>
      </c>
      <c r="E55" s="25">
        <f t="shared" si="7"/>
        <v>20259200</v>
      </c>
      <c r="F55" s="41">
        <v>20259200</v>
      </c>
      <c r="G55" s="26">
        <v>16600000</v>
      </c>
      <c r="H55" s="26"/>
      <c r="I55" s="26"/>
      <c r="J55" s="25">
        <f t="shared" si="2"/>
        <v>0</v>
      </c>
      <c r="K55" s="26"/>
      <c r="L55" s="26"/>
      <c r="M55" s="26"/>
      <c r="N55" s="26"/>
      <c r="O55" s="26"/>
      <c r="P55" s="25">
        <f t="shared" si="5"/>
        <v>20259200</v>
      </c>
    </row>
    <row r="56" spans="1:16" ht="46.5" hidden="1" customHeight="1" x14ac:dyDescent="0.25">
      <c r="A56" s="22"/>
      <c r="B56" s="22"/>
      <c r="C56" s="23"/>
      <c r="D56" s="24"/>
      <c r="E56" s="25">
        <f t="shared" si="7"/>
        <v>0</v>
      </c>
      <c r="F56" s="41"/>
      <c r="G56" s="26"/>
      <c r="H56" s="26"/>
      <c r="I56" s="26">
        <v>0</v>
      </c>
      <c r="J56" s="25">
        <f t="shared" si="2"/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5">
        <f t="shared" si="5"/>
        <v>0</v>
      </c>
    </row>
    <row r="57" spans="1:16" hidden="1" x14ac:dyDescent="0.25">
      <c r="A57" s="22"/>
      <c r="B57" s="22"/>
      <c r="C57" s="23"/>
      <c r="D57" s="24"/>
      <c r="E57" s="25">
        <f t="shared" si="7"/>
        <v>0</v>
      </c>
      <c r="F57" s="41"/>
      <c r="G57" s="26"/>
      <c r="H57" s="26"/>
      <c r="I57" s="26">
        <v>0</v>
      </c>
      <c r="J57" s="25">
        <f t="shared" si="2"/>
        <v>0</v>
      </c>
      <c r="K57" s="26">
        <v>0</v>
      </c>
      <c r="L57" s="26"/>
      <c r="M57" s="26">
        <v>0</v>
      </c>
      <c r="N57" s="26">
        <v>0</v>
      </c>
      <c r="O57" s="26">
        <v>0</v>
      </c>
      <c r="P57" s="25">
        <f t="shared" si="5"/>
        <v>0</v>
      </c>
    </row>
    <row r="58" spans="1:16" ht="25.5" x14ac:dyDescent="0.25">
      <c r="A58" s="22" t="s">
        <v>106</v>
      </c>
      <c r="B58" s="22">
        <v>1141</v>
      </c>
      <c r="C58" s="23" t="s">
        <v>107</v>
      </c>
      <c r="D58" s="24" t="s">
        <v>108</v>
      </c>
      <c r="E58" s="25">
        <f t="shared" si="7"/>
        <v>903213</v>
      </c>
      <c r="F58" s="41">
        <f>816213+11800+2000+73200</f>
        <v>903213</v>
      </c>
      <c r="G58" s="26">
        <f>584601+60000</f>
        <v>644601</v>
      </c>
      <c r="H58" s="26">
        <f>33000-30000</f>
        <v>3000</v>
      </c>
      <c r="I58" s="26">
        <v>0</v>
      </c>
      <c r="J58" s="25">
        <f t="shared" si="2"/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5">
        <f t="shared" si="5"/>
        <v>903213</v>
      </c>
    </row>
    <row r="59" spans="1:16" ht="21" customHeight="1" x14ac:dyDescent="0.25">
      <c r="A59" s="22" t="s">
        <v>109</v>
      </c>
      <c r="B59" s="22" t="s">
        <v>110</v>
      </c>
      <c r="C59" s="23" t="s">
        <v>111</v>
      </c>
      <c r="D59" s="24" t="s">
        <v>112</v>
      </c>
      <c r="E59" s="25">
        <f t="shared" si="7"/>
        <v>819866</v>
      </c>
      <c r="F59" s="41">
        <f>679810+140056</f>
        <v>819866</v>
      </c>
      <c r="G59" s="26">
        <f>533820+114800</f>
        <v>648620</v>
      </c>
      <c r="H59" s="26">
        <v>26750</v>
      </c>
      <c r="I59" s="26">
        <v>0</v>
      </c>
      <c r="J59" s="25">
        <f t="shared" si="2"/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5">
        <f t="shared" si="5"/>
        <v>819866</v>
      </c>
    </row>
    <row r="60" spans="1:16" ht="41.25" customHeight="1" x14ac:dyDescent="0.25">
      <c r="A60" s="22" t="s">
        <v>113</v>
      </c>
      <c r="B60" s="22" t="s">
        <v>114</v>
      </c>
      <c r="C60" s="23" t="s">
        <v>115</v>
      </c>
      <c r="D60" s="24" t="s">
        <v>116</v>
      </c>
      <c r="E60" s="25">
        <f t="shared" si="7"/>
        <v>607804</v>
      </c>
      <c r="F60" s="41">
        <f>681004-73200</f>
        <v>607804</v>
      </c>
      <c r="G60" s="26">
        <f>525208-60000</f>
        <v>465208</v>
      </c>
      <c r="H60" s="26">
        <v>20250</v>
      </c>
      <c r="I60" s="26">
        <v>0</v>
      </c>
      <c r="J60" s="25">
        <f t="shared" si="2"/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5">
        <f t="shared" si="5"/>
        <v>607804</v>
      </c>
    </row>
    <row r="61" spans="1:16" ht="21" customHeight="1" x14ac:dyDescent="0.25">
      <c r="A61" s="43" t="s">
        <v>155</v>
      </c>
      <c r="B61" s="36">
        <v>7321</v>
      </c>
      <c r="C61" s="37" t="s">
        <v>75</v>
      </c>
      <c r="D61" s="39" t="s">
        <v>154</v>
      </c>
      <c r="E61" s="25">
        <f t="shared" si="7"/>
        <v>0</v>
      </c>
      <c r="F61" s="41">
        <v>0</v>
      </c>
      <c r="G61" s="26">
        <v>0</v>
      </c>
      <c r="H61" s="26">
        <v>0</v>
      </c>
      <c r="I61" s="26">
        <v>0</v>
      </c>
      <c r="J61" s="25">
        <f>L61+O61</f>
        <v>550000</v>
      </c>
      <c r="K61" s="26">
        <v>550000</v>
      </c>
      <c r="L61" s="26">
        <v>0</v>
      </c>
      <c r="M61" s="26">
        <v>0</v>
      </c>
      <c r="N61" s="26">
        <v>0</v>
      </c>
      <c r="O61" s="26">
        <v>550000</v>
      </c>
      <c r="P61" s="25">
        <f t="shared" si="5"/>
        <v>550000</v>
      </c>
    </row>
    <row r="62" spans="1:16" ht="24.75" customHeight="1" x14ac:dyDescent="0.25">
      <c r="A62" s="43" t="s">
        <v>158</v>
      </c>
      <c r="B62" s="36"/>
      <c r="C62" s="37"/>
      <c r="D62" s="54" t="s">
        <v>159</v>
      </c>
      <c r="E62" s="25">
        <f>E63</f>
        <v>1060734</v>
      </c>
      <c r="F62" s="25">
        <f t="shared" ref="F62:O62" si="8">F63</f>
        <v>1060734</v>
      </c>
      <c r="G62" s="25">
        <f t="shared" si="8"/>
        <v>413400</v>
      </c>
      <c r="H62" s="25">
        <f t="shared" si="8"/>
        <v>0</v>
      </c>
      <c r="I62" s="25">
        <f t="shared" si="8"/>
        <v>0</v>
      </c>
      <c r="J62" s="25">
        <f t="shared" si="8"/>
        <v>0</v>
      </c>
      <c r="K62" s="25">
        <f t="shared" si="8"/>
        <v>0</v>
      </c>
      <c r="L62" s="25">
        <f t="shared" si="8"/>
        <v>0</v>
      </c>
      <c r="M62" s="25">
        <f t="shared" si="8"/>
        <v>0</v>
      </c>
      <c r="N62" s="25">
        <f t="shared" si="8"/>
        <v>0</v>
      </c>
      <c r="O62" s="25">
        <f t="shared" si="8"/>
        <v>0</v>
      </c>
      <c r="P62" s="25">
        <f t="shared" ref="P62" si="9">P63</f>
        <v>1060734</v>
      </c>
    </row>
    <row r="63" spans="1:16" ht="26.25" customHeight="1" x14ac:dyDescent="0.25">
      <c r="A63" s="43" t="s">
        <v>160</v>
      </c>
      <c r="B63" s="36"/>
      <c r="C63" s="37"/>
      <c r="D63" s="54" t="s">
        <v>161</v>
      </c>
      <c r="E63" s="25">
        <f>E64+E66+E67+E68+E70+E72+E73+E75+E76+E80+E65</f>
        <v>1060734</v>
      </c>
      <c r="F63" s="25">
        <f>F64+F66+F67+F68+F70+F72+F73+F75+F76+F80+F65</f>
        <v>1060734</v>
      </c>
      <c r="G63" s="25">
        <f t="shared" ref="G63:O63" si="10">G64+G66+G67+G68+G70+G72+G73+G75+G76+G80</f>
        <v>413400</v>
      </c>
      <c r="H63" s="25">
        <f t="shared" si="10"/>
        <v>0</v>
      </c>
      <c r="I63" s="25">
        <f t="shared" si="10"/>
        <v>0</v>
      </c>
      <c r="J63" s="25">
        <f t="shared" si="10"/>
        <v>0</v>
      </c>
      <c r="K63" s="25">
        <f t="shared" si="10"/>
        <v>0</v>
      </c>
      <c r="L63" s="25">
        <f t="shared" si="10"/>
        <v>0</v>
      </c>
      <c r="M63" s="25">
        <f t="shared" si="10"/>
        <v>0</v>
      </c>
      <c r="N63" s="25">
        <f t="shared" si="10"/>
        <v>0</v>
      </c>
      <c r="O63" s="25">
        <f t="shared" si="10"/>
        <v>0</v>
      </c>
      <c r="P63" s="25">
        <f>P64+P66+P67+P68+P70+P72+P73+P75+P76+P80+P65</f>
        <v>1060734</v>
      </c>
    </row>
    <row r="64" spans="1:16" ht="41.25" customHeight="1" x14ac:dyDescent="0.25">
      <c r="A64" s="43" t="s">
        <v>162</v>
      </c>
      <c r="B64" s="43" t="s">
        <v>27</v>
      </c>
      <c r="C64" s="43" t="s">
        <v>23</v>
      </c>
      <c r="D64" s="39" t="s">
        <v>121</v>
      </c>
      <c r="E64" s="25">
        <f>F64+I64</f>
        <v>504348</v>
      </c>
      <c r="F64" s="41">
        <f>539484-35136</f>
        <v>504348</v>
      </c>
      <c r="G64" s="26">
        <f>442200-28800</f>
        <v>413400</v>
      </c>
      <c r="H64" s="26"/>
      <c r="I64" s="26"/>
      <c r="J64" s="25">
        <f>L64+O64</f>
        <v>0</v>
      </c>
      <c r="K64" s="26"/>
      <c r="L64" s="26"/>
      <c r="M64" s="26"/>
      <c r="N64" s="26"/>
      <c r="O64" s="26"/>
      <c r="P64" s="25">
        <f>E64+J64</f>
        <v>504348</v>
      </c>
    </row>
    <row r="65" spans="1:16" ht="41.25" customHeight="1" x14ac:dyDescent="0.25">
      <c r="A65" s="35" t="s">
        <v>178</v>
      </c>
      <c r="B65" s="35" t="s">
        <v>179</v>
      </c>
      <c r="C65" s="35" t="s">
        <v>180</v>
      </c>
      <c r="D65" s="38" t="s">
        <v>181</v>
      </c>
      <c r="E65" s="25">
        <f>F65+I65</f>
        <v>351360</v>
      </c>
      <c r="F65" s="41">
        <f>316224+35136</f>
        <v>351360</v>
      </c>
      <c r="G65" s="26">
        <f>288000</f>
        <v>288000</v>
      </c>
      <c r="H65" s="26"/>
      <c r="I65" s="26"/>
      <c r="J65" s="25"/>
      <c r="K65" s="26"/>
      <c r="L65" s="26"/>
      <c r="M65" s="26"/>
      <c r="N65" s="26"/>
      <c r="O65" s="26"/>
      <c r="P65" s="25">
        <f>E65+J65</f>
        <v>351360</v>
      </c>
    </row>
    <row r="66" spans="1:16" ht="41.25" customHeight="1" x14ac:dyDescent="0.25">
      <c r="A66" s="47" t="s">
        <v>165</v>
      </c>
      <c r="B66" s="36">
        <v>3032</v>
      </c>
      <c r="C66" s="43">
        <v>1070</v>
      </c>
      <c r="D66" s="38" t="s">
        <v>147</v>
      </c>
      <c r="E66" s="25">
        <f>F66+I66</f>
        <v>2126</v>
      </c>
      <c r="F66" s="41">
        <v>2126</v>
      </c>
      <c r="G66" s="26"/>
      <c r="H66" s="26"/>
      <c r="I66" s="26"/>
      <c r="J66" s="25"/>
      <c r="K66" s="26"/>
      <c r="L66" s="26"/>
      <c r="M66" s="26"/>
      <c r="N66" s="26"/>
      <c r="O66" s="26"/>
      <c r="P66" s="25">
        <f t="shared" ref="P66:P80" si="11">E66+J66</f>
        <v>2126</v>
      </c>
    </row>
    <row r="67" spans="1:16" ht="41.25" customHeight="1" x14ac:dyDescent="0.25">
      <c r="A67" s="48" t="s">
        <v>166</v>
      </c>
      <c r="B67" s="36" t="s">
        <v>29</v>
      </c>
      <c r="C67" s="37" t="s">
        <v>30</v>
      </c>
      <c r="D67" s="39" t="s">
        <v>31</v>
      </c>
      <c r="E67" s="25">
        <f t="shared" ref="E67:E80" si="12">F67+I67</f>
        <v>77000</v>
      </c>
      <c r="F67" s="41">
        <f>27000+50000</f>
        <v>77000</v>
      </c>
      <c r="G67" s="26"/>
      <c r="H67" s="26"/>
      <c r="I67" s="26"/>
      <c r="J67" s="25"/>
      <c r="K67" s="26"/>
      <c r="L67" s="26"/>
      <c r="M67" s="26"/>
      <c r="N67" s="26"/>
      <c r="O67" s="26"/>
      <c r="P67" s="25">
        <f t="shared" si="11"/>
        <v>77000</v>
      </c>
    </row>
    <row r="68" spans="1:16" ht="41.25" customHeight="1" x14ac:dyDescent="0.25">
      <c r="A68" s="49" t="s">
        <v>167</v>
      </c>
      <c r="B68" s="22" t="s">
        <v>33</v>
      </c>
      <c r="C68" s="23" t="s">
        <v>30</v>
      </c>
      <c r="D68" s="24" t="s">
        <v>34</v>
      </c>
      <c r="E68" s="25">
        <f t="shared" si="12"/>
        <v>2100</v>
      </c>
      <c r="F68" s="41">
        <f>3150-1050</f>
        <v>2100</v>
      </c>
      <c r="G68" s="26"/>
      <c r="H68" s="26"/>
      <c r="I68" s="26"/>
      <c r="J68" s="25"/>
      <c r="K68" s="26"/>
      <c r="L68" s="26"/>
      <c r="M68" s="26"/>
      <c r="N68" s="26"/>
      <c r="O68" s="26"/>
      <c r="P68" s="25">
        <f t="shared" si="11"/>
        <v>2100</v>
      </c>
    </row>
    <row r="69" spans="1:16" ht="52.5" customHeight="1" x14ac:dyDescent="0.25">
      <c r="A69" s="50"/>
      <c r="B69" s="11"/>
      <c r="C69" s="12"/>
      <c r="D69" s="13" t="s">
        <v>35</v>
      </c>
      <c r="E69" s="25">
        <f t="shared" si="12"/>
        <v>2100</v>
      </c>
      <c r="F69" s="44">
        <v>2100</v>
      </c>
      <c r="G69" s="26"/>
      <c r="H69" s="26"/>
      <c r="I69" s="26"/>
      <c r="J69" s="25"/>
      <c r="K69" s="26"/>
      <c r="L69" s="26"/>
      <c r="M69" s="26"/>
      <c r="N69" s="26"/>
      <c r="O69" s="26"/>
      <c r="P69" s="25">
        <f t="shared" si="11"/>
        <v>2100</v>
      </c>
    </row>
    <row r="70" spans="1:16" ht="41.25" customHeight="1" x14ac:dyDescent="0.25">
      <c r="A70" s="49" t="s">
        <v>168</v>
      </c>
      <c r="B70" s="22" t="s">
        <v>37</v>
      </c>
      <c r="C70" s="23" t="s">
        <v>38</v>
      </c>
      <c r="D70" s="24" t="s">
        <v>39</v>
      </c>
      <c r="E70" s="25">
        <f t="shared" si="12"/>
        <v>3600</v>
      </c>
      <c r="F70" s="41">
        <f>5400-1800</f>
        <v>3600</v>
      </c>
      <c r="G70" s="26"/>
      <c r="H70" s="26"/>
      <c r="I70" s="26"/>
      <c r="J70" s="25"/>
      <c r="K70" s="26"/>
      <c r="L70" s="26"/>
      <c r="M70" s="26"/>
      <c r="N70" s="26"/>
      <c r="O70" s="26"/>
      <c r="P70" s="25">
        <f t="shared" si="11"/>
        <v>3600</v>
      </c>
    </row>
    <row r="71" spans="1:16" ht="66" customHeight="1" x14ac:dyDescent="0.25">
      <c r="A71" s="49"/>
      <c r="B71" s="22"/>
      <c r="C71" s="23"/>
      <c r="D71" s="13" t="s">
        <v>40</v>
      </c>
      <c r="E71" s="25">
        <f t="shared" si="12"/>
        <v>3600</v>
      </c>
      <c r="F71" s="44">
        <v>3600</v>
      </c>
      <c r="G71" s="26"/>
      <c r="H71" s="26"/>
      <c r="I71" s="26"/>
      <c r="J71" s="25"/>
      <c r="K71" s="26"/>
      <c r="L71" s="26"/>
      <c r="M71" s="26"/>
      <c r="N71" s="26"/>
      <c r="O71" s="26"/>
      <c r="P71" s="25">
        <f t="shared" si="11"/>
        <v>3600</v>
      </c>
    </row>
    <row r="72" spans="1:16" ht="71.25" customHeight="1" x14ac:dyDescent="0.25">
      <c r="A72" s="51" t="s">
        <v>169</v>
      </c>
      <c r="B72" s="27" t="s">
        <v>148</v>
      </c>
      <c r="C72" s="27" t="s">
        <v>43</v>
      </c>
      <c r="D72" s="13" t="s">
        <v>149</v>
      </c>
      <c r="E72" s="25">
        <f t="shared" si="12"/>
        <v>39000</v>
      </c>
      <c r="F72" s="44">
        <v>39000</v>
      </c>
      <c r="G72" s="26"/>
      <c r="H72" s="26"/>
      <c r="I72" s="26"/>
      <c r="J72" s="25"/>
      <c r="K72" s="26"/>
      <c r="L72" s="26"/>
      <c r="M72" s="26"/>
      <c r="N72" s="26"/>
      <c r="O72" s="26"/>
      <c r="P72" s="25">
        <f t="shared" si="11"/>
        <v>39000</v>
      </c>
    </row>
    <row r="73" spans="1:16" ht="54.75" customHeight="1" x14ac:dyDescent="0.25">
      <c r="A73" s="49" t="s">
        <v>170</v>
      </c>
      <c r="B73" s="22" t="s">
        <v>42</v>
      </c>
      <c r="C73" s="23" t="s">
        <v>43</v>
      </c>
      <c r="D73" s="24" t="s">
        <v>44</v>
      </c>
      <c r="E73" s="25">
        <f t="shared" si="12"/>
        <v>2300</v>
      </c>
      <c r="F73" s="41">
        <f>3450-1150</f>
        <v>2300</v>
      </c>
      <c r="G73" s="26"/>
      <c r="H73" s="26"/>
      <c r="I73" s="26"/>
      <c r="J73" s="25"/>
      <c r="K73" s="26"/>
      <c r="L73" s="26"/>
      <c r="M73" s="26"/>
      <c r="N73" s="26"/>
      <c r="O73" s="26"/>
      <c r="P73" s="25">
        <f t="shared" si="11"/>
        <v>2300</v>
      </c>
    </row>
    <row r="74" spans="1:16" ht="90" customHeight="1" x14ac:dyDescent="0.25">
      <c r="A74" s="50"/>
      <c r="B74" s="11"/>
      <c r="C74" s="12"/>
      <c r="D74" s="13" t="s">
        <v>45</v>
      </c>
      <c r="E74" s="25">
        <f t="shared" si="12"/>
        <v>2300</v>
      </c>
      <c r="F74" s="44">
        <v>2300</v>
      </c>
      <c r="G74" s="26"/>
      <c r="H74" s="26"/>
      <c r="I74" s="26"/>
      <c r="J74" s="25"/>
      <c r="K74" s="26"/>
      <c r="L74" s="26"/>
      <c r="M74" s="26"/>
      <c r="N74" s="26"/>
      <c r="O74" s="26"/>
      <c r="P74" s="25">
        <f t="shared" si="11"/>
        <v>2300</v>
      </c>
    </row>
    <row r="75" spans="1:16" ht="65.25" customHeight="1" x14ac:dyDescent="0.25">
      <c r="A75" s="55" t="s">
        <v>171</v>
      </c>
      <c r="B75" s="22">
        <v>3180</v>
      </c>
      <c r="C75" s="27">
        <v>1060</v>
      </c>
      <c r="D75" s="24" t="s">
        <v>150</v>
      </c>
      <c r="E75" s="25">
        <f t="shared" si="12"/>
        <v>4000</v>
      </c>
      <c r="F75" s="44">
        <v>4000</v>
      </c>
      <c r="G75" s="26"/>
      <c r="H75" s="26"/>
      <c r="I75" s="26"/>
      <c r="J75" s="25"/>
      <c r="K75" s="26"/>
      <c r="L75" s="26"/>
      <c r="M75" s="26"/>
      <c r="N75" s="26"/>
      <c r="O75" s="26"/>
      <c r="P75" s="25">
        <f t="shared" si="11"/>
        <v>4000</v>
      </c>
    </row>
    <row r="76" spans="1:16" ht="40.5" customHeight="1" x14ac:dyDescent="0.25">
      <c r="A76" s="49" t="s">
        <v>172</v>
      </c>
      <c r="B76" s="22" t="s">
        <v>47</v>
      </c>
      <c r="C76" s="23" t="s">
        <v>38</v>
      </c>
      <c r="D76" s="24" t="s">
        <v>48</v>
      </c>
      <c r="E76" s="25">
        <f t="shared" si="12"/>
        <v>2900</v>
      </c>
      <c r="F76" s="41">
        <f>4350-1450</f>
        <v>2900</v>
      </c>
      <c r="G76" s="26"/>
      <c r="H76" s="26"/>
      <c r="I76" s="26"/>
      <c r="J76" s="25"/>
      <c r="K76" s="26"/>
      <c r="L76" s="26"/>
      <c r="M76" s="26"/>
      <c r="N76" s="26"/>
      <c r="O76" s="26"/>
      <c r="P76" s="25">
        <f t="shared" si="11"/>
        <v>2900</v>
      </c>
    </row>
    <row r="77" spans="1:16" ht="41.25" hidden="1" customHeight="1" x14ac:dyDescent="0.25">
      <c r="A77" s="11"/>
      <c r="B77" s="11"/>
      <c r="C77" s="12"/>
      <c r="D77" s="13" t="s">
        <v>49</v>
      </c>
      <c r="E77" s="25">
        <f t="shared" si="12"/>
        <v>0</v>
      </c>
      <c r="F77" s="44"/>
      <c r="G77" s="26"/>
      <c r="H77" s="26"/>
      <c r="I77" s="26"/>
      <c r="J77" s="25"/>
      <c r="K77" s="26"/>
      <c r="L77" s="26"/>
      <c r="M77" s="26"/>
      <c r="N77" s="26"/>
      <c r="O77" s="26"/>
      <c r="P77" s="25">
        <f t="shared" si="11"/>
        <v>0</v>
      </c>
    </row>
    <row r="78" spans="1:16" ht="63" customHeight="1" x14ac:dyDescent="0.25">
      <c r="A78" s="11"/>
      <c r="B78" s="11"/>
      <c r="C78" s="12"/>
      <c r="D78" s="13" t="s">
        <v>50</v>
      </c>
      <c r="E78" s="25">
        <f t="shared" si="12"/>
        <v>2900</v>
      </c>
      <c r="F78" s="44">
        <v>2900</v>
      </c>
      <c r="G78" s="26"/>
      <c r="H78" s="26"/>
      <c r="I78" s="26"/>
      <c r="J78" s="25"/>
      <c r="K78" s="26"/>
      <c r="L78" s="26"/>
      <c r="M78" s="26"/>
      <c r="N78" s="26"/>
      <c r="O78" s="26"/>
      <c r="P78" s="25">
        <f t="shared" si="11"/>
        <v>2900</v>
      </c>
    </row>
    <row r="79" spans="1:16" ht="41.25" hidden="1" customHeight="1" x14ac:dyDescent="0.25">
      <c r="A79" s="22" t="s">
        <v>51</v>
      </c>
      <c r="B79" s="22" t="s">
        <v>52</v>
      </c>
      <c r="C79" s="23" t="s">
        <v>53</v>
      </c>
      <c r="D79" s="24" t="s">
        <v>54</v>
      </c>
      <c r="E79" s="25">
        <f t="shared" si="12"/>
        <v>0</v>
      </c>
      <c r="F79" s="41"/>
      <c r="G79" s="26"/>
      <c r="H79" s="26"/>
      <c r="I79" s="26"/>
      <c r="J79" s="25"/>
      <c r="K79" s="26"/>
      <c r="L79" s="26"/>
      <c r="M79" s="26"/>
      <c r="N79" s="26"/>
      <c r="O79" s="26"/>
      <c r="P79" s="25">
        <f t="shared" si="11"/>
        <v>0</v>
      </c>
    </row>
    <row r="80" spans="1:16" ht="41.25" customHeight="1" x14ac:dyDescent="0.25">
      <c r="A80" s="49" t="s">
        <v>173</v>
      </c>
      <c r="B80" s="22" t="s">
        <v>56</v>
      </c>
      <c r="C80" s="23" t="s">
        <v>57</v>
      </c>
      <c r="D80" s="24" t="s">
        <v>58</v>
      </c>
      <c r="E80" s="25">
        <f t="shared" si="12"/>
        <v>72000</v>
      </c>
      <c r="F80" s="41">
        <v>72000</v>
      </c>
      <c r="G80" s="26"/>
      <c r="H80" s="26"/>
      <c r="I80" s="26"/>
      <c r="J80" s="25"/>
      <c r="K80" s="26"/>
      <c r="L80" s="26"/>
      <c r="M80" s="26"/>
      <c r="N80" s="26"/>
      <c r="O80" s="26"/>
      <c r="P80" s="25">
        <f t="shared" si="11"/>
        <v>72000</v>
      </c>
    </row>
    <row r="81" spans="1:16" ht="18" customHeight="1" x14ac:dyDescent="0.25">
      <c r="A81" s="27" t="s">
        <v>142</v>
      </c>
      <c r="B81" s="27"/>
      <c r="C81" s="23"/>
      <c r="D81" s="40" t="s">
        <v>141</v>
      </c>
      <c r="E81" s="42">
        <f t="shared" ref="E81:I82" si="13">E82</f>
        <v>558440</v>
      </c>
      <c r="F81" s="41">
        <f t="shared" si="13"/>
        <v>558440</v>
      </c>
      <c r="G81" s="42">
        <f t="shared" si="13"/>
        <v>428650</v>
      </c>
      <c r="H81" s="42">
        <f t="shared" si="13"/>
        <v>10500</v>
      </c>
      <c r="I81" s="26">
        <f t="shared" si="13"/>
        <v>0</v>
      </c>
      <c r="J81" s="25">
        <f t="shared" si="2"/>
        <v>0</v>
      </c>
      <c r="K81" s="26"/>
      <c r="L81" s="26"/>
      <c r="M81" s="26"/>
      <c r="N81" s="26"/>
      <c r="O81" s="26"/>
      <c r="P81" s="25">
        <f>E81+J81</f>
        <v>558440</v>
      </c>
    </row>
    <row r="82" spans="1:16" ht="21" customHeight="1" x14ac:dyDescent="0.25">
      <c r="A82" s="27" t="s">
        <v>144</v>
      </c>
      <c r="B82" s="27"/>
      <c r="C82" s="23"/>
      <c r="D82" s="40" t="s">
        <v>141</v>
      </c>
      <c r="E82" s="42">
        <f t="shared" si="13"/>
        <v>558440</v>
      </c>
      <c r="F82" s="41">
        <f t="shared" si="13"/>
        <v>558440</v>
      </c>
      <c r="G82" s="42">
        <f t="shared" si="13"/>
        <v>428650</v>
      </c>
      <c r="H82" s="42">
        <f t="shared" si="13"/>
        <v>10500</v>
      </c>
      <c r="I82" s="26">
        <f t="shared" si="13"/>
        <v>0</v>
      </c>
      <c r="J82" s="25">
        <f t="shared" si="2"/>
        <v>0</v>
      </c>
      <c r="K82" s="26"/>
      <c r="L82" s="26"/>
      <c r="M82" s="26"/>
      <c r="N82" s="26"/>
      <c r="O82" s="26"/>
      <c r="P82" s="25">
        <f t="shared" ref="P82:P87" si="14">E82+J82</f>
        <v>558440</v>
      </c>
    </row>
    <row r="83" spans="1:16" ht="45.75" customHeight="1" x14ac:dyDescent="0.25">
      <c r="A83" s="27" t="s">
        <v>143</v>
      </c>
      <c r="B83" s="27" t="s">
        <v>27</v>
      </c>
      <c r="C83" s="27" t="s">
        <v>23</v>
      </c>
      <c r="D83" s="54" t="s">
        <v>121</v>
      </c>
      <c r="E83" s="41">
        <f t="shared" si="7"/>
        <v>558440</v>
      </c>
      <c r="F83" s="52">
        <f>678440-120000</f>
        <v>558440</v>
      </c>
      <c r="G83" s="26">
        <f>527000-98350</f>
        <v>428650</v>
      </c>
      <c r="H83" s="26">
        <v>10500</v>
      </c>
      <c r="I83" s="26">
        <v>0</v>
      </c>
      <c r="J83" s="25">
        <f t="shared" si="2"/>
        <v>0</v>
      </c>
      <c r="K83" s="26"/>
      <c r="L83" s="26"/>
      <c r="M83" s="26"/>
      <c r="N83" s="26"/>
      <c r="O83" s="26"/>
      <c r="P83" s="25">
        <f t="shared" si="14"/>
        <v>558440</v>
      </c>
    </row>
    <row r="84" spans="1:16" x14ac:dyDescent="0.25">
      <c r="A84" s="6" t="s">
        <v>117</v>
      </c>
      <c r="B84" s="7"/>
      <c r="C84" s="8"/>
      <c r="D84" s="9" t="s">
        <v>118</v>
      </c>
      <c r="E84" s="10">
        <f>E85</f>
        <v>3902276</v>
      </c>
      <c r="F84" s="45">
        <f t="shared" ref="F84:O84" si="15">F85</f>
        <v>3882276</v>
      </c>
      <c r="G84" s="10">
        <f t="shared" si="15"/>
        <v>527000</v>
      </c>
      <c r="H84" s="10">
        <f t="shared" si="15"/>
        <v>10500</v>
      </c>
      <c r="I84" s="10">
        <f t="shared" si="15"/>
        <v>0</v>
      </c>
      <c r="J84" s="25">
        <f t="shared" si="2"/>
        <v>0</v>
      </c>
      <c r="K84" s="10">
        <f t="shared" si="15"/>
        <v>0</v>
      </c>
      <c r="L84" s="10">
        <f t="shared" si="15"/>
        <v>0</v>
      </c>
      <c r="M84" s="10">
        <f t="shared" si="15"/>
        <v>0</v>
      </c>
      <c r="N84" s="10">
        <f t="shared" si="15"/>
        <v>0</v>
      </c>
      <c r="O84" s="10">
        <f t="shared" si="15"/>
        <v>0</v>
      </c>
      <c r="P84" s="10">
        <f>E84+J84</f>
        <v>3902276</v>
      </c>
    </row>
    <row r="85" spans="1:16" x14ac:dyDescent="0.25">
      <c r="A85" s="6" t="s">
        <v>119</v>
      </c>
      <c r="B85" s="7"/>
      <c r="C85" s="8"/>
      <c r="D85" s="9" t="s">
        <v>118</v>
      </c>
      <c r="E85" s="10">
        <f>E86+E87+E90+E88</f>
        <v>3902276</v>
      </c>
      <c r="F85" s="45">
        <f t="shared" ref="F85:O85" si="16">F86+F87+F90+F88</f>
        <v>3882276</v>
      </c>
      <c r="G85" s="10">
        <f>G86+G87+G90+G88</f>
        <v>527000</v>
      </c>
      <c r="H85" s="10">
        <f t="shared" si="16"/>
        <v>10500</v>
      </c>
      <c r="I85" s="10">
        <f t="shared" si="16"/>
        <v>0</v>
      </c>
      <c r="J85" s="25">
        <f t="shared" si="2"/>
        <v>0</v>
      </c>
      <c r="K85" s="10">
        <f t="shared" si="16"/>
        <v>0</v>
      </c>
      <c r="L85" s="10">
        <f t="shared" si="16"/>
        <v>0</v>
      </c>
      <c r="M85" s="10">
        <f t="shared" si="16"/>
        <v>0</v>
      </c>
      <c r="N85" s="10">
        <f t="shared" si="16"/>
        <v>0</v>
      </c>
      <c r="O85" s="10">
        <f t="shared" si="16"/>
        <v>0</v>
      </c>
      <c r="P85" s="10">
        <f>E85+J85</f>
        <v>3902276</v>
      </c>
    </row>
    <row r="86" spans="1:16" ht="49.5" customHeight="1" x14ac:dyDescent="0.25">
      <c r="A86" s="22" t="s">
        <v>120</v>
      </c>
      <c r="B86" s="22" t="s">
        <v>27</v>
      </c>
      <c r="C86" s="23" t="s">
        <v>23</v>
      </c>
      <c r="D86" s="24" t="s">
        <v>121</v>
      </c>
      <c r="E86" s="25">
        <f>F86+I86</f>
        <v>683440</v>
      </c>
      <c r="F86" s="52">
        <v>683440</v>
      </c>
      <c r="G86" s="26">
        <v>527000</v>
      </c>
      <c r="H86" s="26">
        <v>10500</v>
      </c>
      <c r="I86" s="26">
        <v>0</v>
      </c>
      <c r="J86" s="25">
        <f t="shared" si="2"/>
        <v>0</v>
      </c>
      <c r="K86" s="26">
        <v>0</v>
      </c>
      <c r="L86" s="26">
        <v>0</v>
      </c>
      <c r="M86" s="26">
        <v>0</v>
      </c>
      <c r="N86" s="26">
        <v>0</v>
      </c>
      <c r="O86" s="26">
        <v>0</v>
      </c>
      <c r="P86" s="25">
        <f t="shared" si="14"/>
        <v>683440</v>
      </c>
    </row>
    <row r="87" spans="1:16" x14ac:dyDescent="0.25">
      <c r="A87" s="22" t="s">
        <v>122</v>
      </c>
      <c r="B87" s="22" t="s">
        <v>123</v>
      </c>
      <c r="C87" s="23" t="s">
        <v>26</v>
      </c>
      <c r="D87" s="24" t="s">
        <v>124</v>
      </c>
      <c r="E87" s="25">
        <v>20000</v>
      </c>
      <c r="F87" s="41">
        <v>0</v>
      </c>
      <c r="G87" s="26">
        <v>0</v>
      </c>
      <c r="H87" s="26">
        <v>0</v>
      </c>
      <c r="I87" s="26">
        <v>0</v>
      </c>
      <c r="J87" s="25">
        <f t="shared" si="2"/>
        <v>0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5">
        <f t="shared" si="14"/>
        <v>20000</v>
      </c>
    </row>
    <row r="88" spans="1:16" ht="69.75" customHeight="1" x14ac:dyDescent="0.25">
      <c r="A88" s="36">
        <v>3719430</v>
      </c>
      <c r="B88" s="36">
        <v>9430</v>
      </c>
      <c r="C88" s="37" t="s">
        <v>25</v>
      </c>
      <c r="D88" s="39" t="s">
        <v>125</v>
      </c>
      <c r="E88" s="25">
        <f>F88+I88</f>
        <v>55800</v>
      </c>
      <c r="F88" s="41">
        <v>55800</v>
      </c>
      <c r="G88" s="26"/>
      <c r="H88" s="26"/>
      <c r="I88" s="26"/>
      <c r="J88" s="25">
        <f t="shared" si="2"/>
        <v>0</v>
      </c>
      <c r="K88" s="26"/>
      <c r="L88" s="26"/>
      <c r="M88" s="26"/>
      <c r="N88" s="26"/>
      <c r="O88" s="26"/>
      <c r="P88" s="25">
        <f>E88</f>
        <v>55800</v>
      </c>
    </row>
    <row r="89" spans="1:16" ht="60.75" customHeight="1" x14ac:dyDescent="0.25">
      <c r="A89" s="22"/>
      <c r="B89" s="22"/>
      <c r="C89" s="23"/>
      <c r="D89" s="13" t="s">
        <v>126</v>
      </c>
      <c r="E89" s="25">
        <f>F89+I89</f>
        <v>55800</v>
      </c>
      <c r="F89" s="44">
        <v>55800</v>
      </c>
      <c r="G89" s="26"/>
      <c r="H89" s="26"/>
      <c r="I89" s="26"/>
      <c r="J89" s="25">
        <f t="shared" si="2"/>
        <v>0</v>
      </c>
      <c r="K89" s="26"/>
      <c r="L89" s="26"/>
      <c r="M89" s="26"/>
      <c r="N89" s="26"/>
      <c r="O89" s="26"/>
      <c r="P89" s="25">
        <f>E89</f>
        <v>55800</v>
      </c>
    </row>
    <row r="90" spans="1:16" ht="18.75" customHeight="1" x14ac:dyDescent="0.25">
      <c r="A90" s="22" t="s">
        <v>127</v>
      </c>
      <c r="B90" s="22" t="s">
        <v>128</v>
      </c>
      <c r="C90" s="23" t="s">
        <v>25</v>
      </c>
      <c r="D90" s="24" t="s">
        <v>129</v>
      </c>
      <c r="E90" s="25">
        <f>F90+I90</f>
        <v>3143036</v>
      </c>
      <c r="F90" s="26">
        <f>855500+25000+10000+1275971+137143+578555+430965+35000+111126-316224</f>
        <v>3143036</v>
      </c>
      <c r="G90" s="26">
        <v>0</v>
      </c>
      <c r="H90" s="26">
        <v>0</v>
      </c>
      <c r="I90" s="26">
        <v>0</v>
      </c>
      <c r="J90" s="25">
        <f t="shared" si="2"/>
        <v>0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5">
        <f>E90+J90</f>
        <v>3143036</v>
      </c>
    </row>
    <row r="91" spans="1:16" x14ac:dyDescent="0.25">
      <c r="A91" s="16" t="s">
        <v>130</v>
      </c>
      <c r="B91" s="17" t="s">
        <v>130</v>
      </c>
      <c r="C91" s="18" t="s">
        <v>130</v>
      </c>
      <c r="D91" s="19" t="s">
        <v>131</v>
      </c>
      <c r="E91" s="10">
        <f>E84+E47+E15+E81+E62</f>
        <v>55124039</v>
      </c>
      <c r="F91" s="10">
        <f>F84+F47+F15+F81+F62</f>
        <v>55104039</v>
      </c>
      <c r="G91" s="10">
        <f t="shared" ref="G91:O91" si="17">G84+G47+G15+G81+G62</f>
        <v>37582611</v>
      </c>
      <c r="H91" s="10">
        <f t="shared" si="17"/>
        <v>2752450</v>
      </c>
      <c r="I91" s="10">
        <f t="shared" si="17"/>
        <v>0</v>
      </c>
      <c r="J91" s="10">
        <f t="shared" si="17"/>
        <v>2164803</v>
      </c>
      <c r="K91" s="10">
        <f>K84+K47+K15+K81+K62</f>
        <v>1199520</v>
      </c>
      <c r="L91" s="10">
        <f t="shared" si="17"/>
        <v>965283</v>
      </c>
      <c r="M91" s="10">
        <f t="shared" si="17"/>
        <v>0</v>
      </c>
      <c r="N91" s="10">
        <f t="shared" si="17"/>
        <v>0</v>
      </c>
      <c r="O91" s="10">
        <f t="shared" si="17"/>
        <v>1199520</v>
      </c>
      <c r="P91" s="10">
        <f>P84+P47+P15+P81+P62</f>
        <v>57288842</v>
      </c>
    </row>
    <row r="92" spans="1:16" x14ac:dyDescent="0.25">
      <c r="A92" s="28"/>
      <c r="B92" s="28"/>
      <c r="C92" s="28"/>
      <c r="D92" s="28"/>
      <c r="E92" s="29"/>
      <c r="F92" s="28"/>
      <c r="G92" s="28"/>
      <c r="H92" s="30"/>
      <c r="I92" s="28"/>
      <c r="J92" s="28"/>
      <c r="K92" s="28"/>
      <c r="L92" s="28"/>
      <c r="M92" s="28"/>
      <c r="N92" s="28"/>
      <c r="O92" s="28"/>
      <c r="P92" s="28"/>
    </row>
    <row r="93" spans="1:16" x14ac:dyDescent="0.25">
      <c r="A93" s="31"/>
      <c r="B93" s="31"/>
      <c r="C93" s="31"/>
      <c r="D93" s="31"/>
      <c r="E93" s="29"/>
      <c r="F93" s="31"/>
      <c r="G93" s="31"/>
      <c r="H93" s="31"/>
      <c r="I93" s="31"/>
      <c r="J93" s="32"/>
      <c r="K93" s="31"/>
      <c r="L93" s="31"/>
      <c r="M93" s="31"/>
      <c r="N93" s="31"/>
      <c r="O93" s="31"/>
      <c r="P93" s="32"/>
    </row>
    <row r="94" spans="1:16" x14ac:dyDescent="0.25">
      <c r="B94" s="21" t="s">
        <v>132</v>
      </c>
      <c r="E94" s="20"/>
      <c r="I94" s="21" t="s">
        <v>138</v>
      </c>
    </row>
  </sheetData>
  <mergeCells count="25">
    <mergeCell ref="M4:P4"/>
    <mergeCell ref="A6:P6"/>
    <mergeCell ref="A7:P7"/>
    <mergeCell ref="G8:I8"/>
    <mergeCell ref="O11:O13"/>
    <mergeCell ref="G12:G13"/>
    <mergeCell ref="H12:H13"/>
    <mergeCell ref="M12:M13"/>
    <mergeCell ref="N12:N13"/>
    <mergeCell ref="J10:O10"/>
    <mergeCell ref="G9:I9"/>
    <mergeCell ref="A10:A13"/>
    <mergeCell ref="B10:B13"/>
    <mergeCell ref="C10:C13"/>
    <mergeCell ref="D10:D13"/>
    <mergeCell ref="E10:I10"/>
    <mergeCell ref="P10:P13"/>
    <mergeCell ref="E11:E13"/>
    <mergeCell ref="F11:F13"/>
    <mergeCell ref="G11:H11"/>
    <mergeCell ref="I11:I13"/>
    <mergeCell ref="J11:J13"/>
    <mergeCell ref="K11:K13"/>
    <mergeCell ref="L11:L13"/>
    <mergeCell ref="M11:N1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2021-01-08T09:39:47Z</cp:lastPrinted>
  <dcterms:created xsi:type="dcterms:W3CDTF">2006-09-28T05:33:49Z</dcterms:created>
  <dcterms:modified xsi:type="dcterms:W3CDTF">2021-04-01T07:19:02Z</dcterms:modified>
</cp:coreProperties>
</file>