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ЭтаКнига" defaultThemeVersion="124226"/>
  <bookViews>
    <workbookView xWindow="0" yWindow="1080" windowWidth="12060" windowHeight="9510"/>
  </bookViews>
  <sheets>
    <sheet name="розрахунок " sheetId="8" r:id="rId1"/>
  </sheets>
  <definedNames>
    <definedName name="_xlnm.Print_Area" localSheetId="0">'розрахунок '!$A$1:$M$63</definedName>
  </definedNames>
  <calcPr calcId="144525"/>
  <fileRecoveryPr autoRecover="0"/>
</workbook>
</file>

<file path=xl/calcChain.xml><?xml version="1.0" encoding="utf-8"?>
<calcChain xmlns="http://schemas.openxmlformats.org/spreadsheetml/2006/main">
  <c r="K61" i="8" l="1"/>
  <c r="J60" i="8"/>
  <c r="E30" i="8"/>
  <c r="F30" i="8"/>
  <c r="G30" i="8"/>
  <c r="I30" i="8"/>
  <c r="J30" i="8"/>
  <c r="L30" i="8"/>
  <c r="D30" i="8"/>
  <c r="K32" i="8"/>
  <c r="K30" i="8" s="1"/>
  <c r="H32" i="8"/>
  <c r="C32" i="8"/>
  <c r="M32" i="8" l="1"/>
  <c r="G55" i="8"/>
  <c r="F60" i="8" l="1"/>
  <c r="F58" i="8"/>
  <c r="F51" i="8"/>
  <c r="F47" i="8"/>
  <c r="F46" i="8" s="1"/>
  <c r="F44" i="8"/>
  <c r="F37" i="8"/>
  <c r="F35" i="8"/>
  <c r="F33" i="8"/>
  <c r="F26" i="8"/>
  <c r="F24" i="8"/>
  <c r="F22" i="8"/>
  <c r="F20" i="8"/>
  <c r="F18" i="8"/>
  <c r="F12" i="8"/>
  <c r="D54" i="8"/>
  <c r="E54" i="8"/>
  <c r="D49" i="8"/>
  <c r="D48" i="8"/>
  <c r="E48" i="8"/>
  <c r="E55" i="8"/>
  <c r="J57" i="8"/>
  <c r="I57" i="8"/>
  <c r="E29" i="8"/>
  <c r="E14" i="8"/>
  <c r="E13" i="8"/>
  <c r="F11" i="8" l="1"/>
  <c r="F62" i="8" s="1"/>
  <c r="I37" i="8"/>
  <c r="I12" i="8"/>
  <c r="J51" i="8" l="1"/>
  <c r="H61" i="8"/>
  <c r="C61" i="8"/>
  <c r="L60" i="8"/>
  <c r="K60" i="8"/>
  <c r="I60" i="8"/>
  <c r="G60" i="8"/>
  <c r="E60" i="8"/>
  <c r="D60" i="8"/>
  <c r="C60" i="8"/>
  <c r="H59" i="8"/>
  <c r="C59" i="8"/>
  <c r="L58" i="8"/>
  <c r="K58" i="8"/>
  <c r="J58" i="8"/>
  <c r="I58" i="8"/>
  <c r="G58" i="8"/>
  <c r="E58" i="8"/>
  <c r="D58" i="8"/>
  <c r="H57" i="8"/>
  <c r="C57" i="8"/>
  <c r="H56" i="8"/>
  <c r="C56" i="8"/>
  <c r="H55" i="8"/>
  <c r="E51" i="8"/>
  <c r="H54" i="8"/>
  <c r="C54" i="8"/>
  <c r="H53" i="8"/>
  <c r="C53" i="8"/>
  <c r="H52" i="8"/>
  <c r="C52" i="8"/>
  <c r="L51" i="8"/>
  <c r="K51" i="8"/>
  <c r="I51" i="8"/>
  <c r="G51" i="8"/>
  <c r="D51" i="8"/>
  <c r="H50" i="8"/>
  <c r="C50" i="8"/>
  <c r="H49" i="8"/>
  <c r="C49" i="8"/>
  <c r="H48" i="8"/>
  <c r="C48" i="8"/>
  <c r="L47" i="8"/>
  <c r="K47" i="8"/>
  <c r="J47" i="8"/>
  <c r="I47" i="8"/>
  <c r="G47" i="8"/>
  <c r="G46" i="8" s="1"/>
  <c r="D47" i="8"/>
  <c r="K46" i="8"/>
  <c r="H45" i="8"/>
  <c r="H44" i="8" s="1"/>
  <c r="C45" i="8"/>
  <c r="L44" i="8"/>
  <c r="K44" i="8"/>
  <c r="J44" i="8"/>
  <c r="I44" i="8"/>
  <c r="G44" i="8"/>
  <c r="E44" i="8"/>
  <c r="D44" i="8"/>
  <c r="H41" i="8"/>
  <c r="H38" i="8"/>
  <c r="L37" i="8"/>
  <c r="K37" i="8"/>
  <c r="J37" i="8"/>
  <c r="G37" i="8"/>
  <c r="D37" i="8"/>
  <c r="C36" i="8"/>
  <c r="M36" i="8" s="1"/>
  <c r="L35" i="8"/>
  <c r="K35" i="8"/>
  <c r="J35" i="8"/>
  <c r="I35" i="8"/>
  <c r="G35" i="8"/>
  <c r="E35" i="8"/>
  <c r="D35" i="8"/>
  <c r="H34" i="8"/>
  <c r="C34" i="8"/>
  <c r="L33" i="8"/>
  <c r="K33" i="8"/>
  <c r="J33" i="8"/>
  <c r="I33" i="8"/>
  <c r="G33" i="8"/>
  <c r="E33" i="8"/>
  <c r="D33" i="8"/>
  <c r="H31" i="8"/>
  <c r="H30" i="8" s="1"/>
  <c r="C31" i="8"/>
  <c r="H29" i="8"/>
  <c r="C29" i="8"/>
  <c r="H28" i="8"/>
  <c r="C28" i="8"/>
  <c r="H27" i="8"/>
  <c r="C27" i="8"/>
  <c r="L26" i="8"/>
  <c r="K26" i="8"/>
  <c r="J26" i="8"/>
  <c r="I26" i="8"/>
  <c r="H26" i="8"/>
  <c r="G26" i="8"/>
  <c r="E26" i="8"/>
  <c r="D26" i="8"/>
  <c r="H25" i="8"/>
  <c r="C25" i="8"/>
  <c r="L24" i="8"/>
  <c r="K24" i="8"/>
  <c r="J24" i="8"/>
  <c r="I24" i="8"/>
  <c r="G24" i="8"/>
  <c r="E24" i="8"/>
  <c r="D24" i="8"/>
  <c r="H23" i="8"/>
  <c r="C23" i="8"/>
  <c r="L22" i="8"/>
  <c r="K22" i="8"/>
  <c r="J22" i="8"/>
  <c r="I22" i="8"/>
  <c r="H22" i="8"/>
  <c r="G22" i="8"/>
  <c r="E22" i="8"/>
  <c r="D22" i="8"/>
  <c r="H21" i="8"/>
  <c r="C21" i="8"/>
  <c r="L20" i="8"/>
  <c r="K20" i="8"/>
  <c r="J20" i="8"/>
  <c r="I20" i="8"/>
  <c r="H20" i="8"/>
  <c r="G20" i="8"/>
  <c r="E20" i="8"/>
  <c r="D20" i="8"/>
  <c r="H19" i="8"/>
  <c r="C19" i="8"/>
  <c r="L18" i="8"/>
  <c r="K18" i="8"/>
  <c r="J18" i="8"/>
  <c r="I18" i="8"/>
  <c r="I11" i="8" s="1"/>
  <c r="H18" i="8"/>
  <c r="G18" i="8"/>
  <c r="E18" i="8"/>
  <c r="D18" i="8"/>
  <c r="H17" i="8"/>
  <c r="C17" i="8"/>
  <c r="H16" i="8"/>
  <c r="C16" i="8"/>
  <c r="H15" i="8"/>
  <c r="C15" i="8"/>
  <c r="H14" i="8"/>
  <c r="C14" i="8"/>
  <c r="H13" i="8"/>
  <c r="C13" i="8"/>
  <c r="C12" i="8" s="1"/>
  <c r="L12" i="8"/>
  <c r="K12" i="8"/>
  <c r="J12" i="8"/>
  <c r="G12" i="8"/>
  <c r="E12" i="8"/>
  <c r="D12" i="8"/>
  <c r="I46" i="8" l="1"/>
  <c r="C38" i="8"/>
  <c r="M38" i="8" s="1"/>
  <c r="H24" i="8"/>
  <c r="H58" i="8"/>
  <c r="K11" i="8"/>
  <c r="K62" i="8" s="1"/>
  <c r="M21" i="8"/>
  <c r="M23" i="8"/>
  <c r="C24" i="8"/>
  <c r="M24" i="8" s="1"/>
  <c r="C35" i="8"/>
  <c r="H37" i="8"/>
  <c r="C51" i="8"/>
  <c r="G11" i="8"/>
  <c r="G62" i="8" s="1"/>
  <c r="H12" i="8"/>
  <c r="H33" i="8"/>
  <c r="H35" i="8"/>
  <c r="D46" i="8"/>
  <c r="M48" i="8"/>
  <c r="M49" i="8"/>
  <c r="M50" i="8"/>
  <c r="C58" i="8"/>
  <c r="M58" i="8" s="1"/>
  <c r="L46" i="8"/>
  <c r="J11" i="8"/>
  <c r="L11" i="8"/>
  <c r="L62" i="8" s="1"/>
  <c r="C55" i="8"/>
  <c r="M55" i="8" s="1"/>
  <c r="I62" i="8"/>
  <c r="M59" i="8"/>
  <c r="H60" i="8"/>
  <c r="M60" i="8" s="1"/>
  <c r="C44" i="8"/>
  <c r="M44" i="8" s="1"/>
  <c r="D11" i="8"/>
  <c r="C20" i="8"/>
  <c r="M20" i="8" s="1"/>
  <c r="E37" i="8"/>
  <c r="C37" i="8" s="1"/>
  <c r="C18" i="8"/>
  <c r="M18" i="8" s="1"/>
  <c r="C26" i="8"/>
  <c r="M26" i="8" s="1"/>
  <c r="C30" i="8"/>
  <c r="C33" i="8"/>
  <c r="M61" i="8"/>
  <c r="M31" i="8"/>
  <c r="M34" i="8"/>
  <c r="M13" i="8"/>
  <c r="M14" i="8"/>
  <c r="M15" i="8"/>
  <c r="M16" i="8"/>
  <c r="M17" i="8"/>
  <c r="M19" i="8"/>
  <c r="M25" i="8"/>
  <c r="M27" i="8"/>
  <c r="M28" i="8"/>
  <c r="M29" i="8"/>
  <c r="M45" i="8"/>
  <c r="H47" i="8"/>
  <c r="M52" i="8"/>
  <c r="M53" i="8"/>
  <c r="M54" i="8"/>
  <c r="M56" i="8"/>
  <c r="C22" i="8"/>
  <c r="M22" i="8" s="1"/>
  <c r="M12" i="8"/>
  <c r="J46" i="8"/>
  <c r="H51" i="8"/>
  <c r="M35" i="8"/>
  <c r="M57" i="8"/>
  <c r="E47" i="8"/>
  <c r="E46" i="8" s="1"/>
  <c r="M33" i="8" l="1"/>
  <c r="H11" i="8"/>
  <c r="M30" i="8"/>
  <c r="E11" i="8"/>
  <c r="E62" i="8" s="1"/>
  <c r="J62" i="8"/>
  <c r="C11" i="8"/>
  <c r="D62" i="8"/>
  <c r="M51" i="8"/>
  <c r="M37" i="8"/>
  <c r="M11" i="8" s="1"/>
  <c r="H46" i="8"/>
  <c r="H62" i="8" s="1"/>
  <c r="C47" i="8"/>
  <c r="C46" i="8" l="1"/>
  <c r="C62" i="8" s="1"/>
  <c r="M62" i="8" s="1"/>
  <c r="M47" i="8"/>
  <c r="M46" i="8" s="1"/>
</calcChain>
</file>

<file path=xl/sharedStrings.xml><?xml version="1.0" encoding="utf-8"?>
<sst xmlns="http://schemas.openxmlformats.org/spreadsheetml/2006/main" count="95" uniqueCount="68">
  <si>
    <t>Назва головного розпорядника коштів, найменування КЕКВ</t>
  </si>
  <si>
    <t>Всього</t>
  </si>
  <si>
    <t>РАЗОМ:</t>
  </si>
  <si>
    <t>(грн.)</t>
  </si>
  <si>
    <t>Джерела</t>
  </si>
  <si>
    <t>Загальний  фонд</t>
  </si>
  <si>
    <t>Спеціальний фонд</t>
  </si>
  <si>
    <t>Разом</t>
  </si>
  <si>
    <t>Код тимчасової класифікпції видатків та кредитування місцевих бюджетів</t>
  </si>
  <si>
    <t>до рішення  Прибужанівської сільської ради</t>
  </si>
  <si>
    <t xml:space="preserve">Кошти, що передаються із загального фонду бюджету до бюджету розвитку (спеціального фонду) </t>
  </si>
  <si>
    <t>Предмети, матеріали, обладнання та інвентар</t>
  </si>
  <si>
    <t>Придбання обладнання і предметів довгострокового користування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</si>
  <si>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</si>
  <si>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Зменшення обсягу видатків по головному розпоряднику бюджетних кошів, та в межах їх бюджетних призначень</t>
  </si>
  <si>
    <t>Надання загальної середньої освіти загальноосвітніми навчальними закладами (в тч школою – дитячим садком, інтернатом при школі), спеціалізованими школами, ліцеями, гімназіями, колегіумами</t>
  </si>
  <si>
    <t>Поточні трансферти органам державного управління інших рівнів</t>
  </si>
  <si>
    <t>Капітальні трансферти органам державного управління інших рівнів</t>
  </si>
  <si>
    <t>0110000</t>
  </si>
  <si>
    <t>Прибужанівська сільська рада</t>
  </si>
  <si>
    <t>Оплата послуг (крім комунальних)</t>
  </si>
  <si>
    <t>Додаток 2</t>
  </si>
  <si>
    <t xml:space="preserve"> Відділ освіти, молоді та спорту Прибужанівської сільської ради</t>
  </si>
  <si>
    <t>3220</t>
  </si>
  <si>
    <t>2210</t>
  </si>
  <si>
    <t>2240</t>
  </si>
  <si>
    <t>Вільний залишок бюджетних коштів сільського бюджету на 01.01.2018р.</t>
  </si>
  <si>
    <t>0110150</t>
  </si>
  <si>
    <t>0116030</t>
  </si>
  <si>
    <t>Організація благоустрою населених пунктів</t>
  </si>
  <si>
    <t>0119770</t>
  </si>
  <si>
    <t>Інші субвенції з місцевого бюджету</t>
  </si>
  <si>
    <t>0116013</t>
  </si>
  <si>
    <t>забезпечення діяльності водопровідно - каналізаційного господарства</t>
  </si>
  <si>
    <t>0611000</t>
  </si>
  <si>
    <t>0611010</t>
  </si>
  <si>
    <t>Надання дошкільної освіти</t>
  </si>
  <si>
    <t>0611020</t>
  </si>
  <si>
    <t>0119800</t>
  </si>
  <si>
    <t>Субвенція з місцевого бюджету державному бюджету на виконання програм соціально - економічного розвитку регіонів</t>
  </si>
  <si>
    <t xml:space="preserve">0114030 </t>
  </si>
  <si>
    <t>Забезпечення діяльності бібліотек</t>
  </si>
  <si>
    <t xml:space="preserve"> Забезпечення діяльності палаців i будинків культури, клубів, центрів дозвілля та iнших клубних закладів</t>
  </si>
  <si>
    <t>0114060</t>
  </si>
  <si>
    <t>Заробітна плата</t>
  </si>
  <si>
    <t>Нарахування на оплату праці</t>
  </si>
  <si>
    <t xml:space="preserve">місту - </t>
  </si>
  <si>
    <t>Дослідження і розробки, окремі заходи розвитку по реалізації державних (регіональних) програм</t>
  </si>
  <si>
    <t>0116011</t>
  </si>
  <si>
    <t>Експлуатація та технічне обслуговування житлового фонду</t>
  </si>
  <si>
    <t>Інші поточні видатки</t>
  </si>
  <si>
    <t>Окремі заходи по реалізації державних (регіональних) програм, не віднесені до заходів розвитку</t>
  </si>
  <si>
    <t>Будівництво освітніх установ та закладів</t>
  </si>
  <si>
    <t>Реконструкція та реставрація інших об`єктів</t>
  </si>
  <si>
    <t>0617321</t>
  </si>
  <si>
    <t>Видатки на відрядження</t>
  </si>
  <si>
    <t xml:space="preserve">за рахунок Субвенції з державного бюджету місцевим бюджетам на  формування інфраструктури об’єднаних територіальних громад (КБКД 41033200) </t>
  </si>
  <si>
    <t>Субвенція з місцевого бюджету на формування інфраструктури об`єднаних територіальних громад за рахунок відповідної субвенції з державного бюджету</t>
  </si>
  <si>
    <t>0119520</t>
  </si>
  <si>
    <t>Капітальні трансферти органам державного 
 управління інших рівнів</t>
  </si>
  <si>
    <t>Перевиконання дохідної частини загального фонду сільського бюджету за січень - травень 2018року.</t>
  </si>
  <si>
    <t>Обсяги додаткових  асигнувань та перерозподіл їх по сільському бюджету Прибужанівської сільської ради Вознесенського району на 2018 рік.</t>
  </si>
  <si>
    <t>від 08.06.2018р.№4</t>
  </si>
  <si>
    <t xml:space="preserve"> за рахунок Субвенції з державного бюджету місцевим бюджетам на  формування інфраструктури об’єднаних територіальних громад (КБКД 41033200) </t>
  </si>
  <si>
    <t>Капітальний ремонт інших об`єктів</t>
  </si>
  <si>
    <t>Секретар                        __________________                            З. А. Алексєєва</t>
  </si>
  <si>
    <t>0117362</t>
  </si>
  <si>
    <t>Виконання інвестиційних проектів в рамках формування інфраструктури об`єднаних територіальних громад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</si>
</sst>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44" x14ac:knownFonts="1">
    <font>
      <sz val="10"/>
      <name val="Arial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9" tint="-0.499984740745262"/>
      <name val="Arial"/>
      <family val="2"/>
      <charset val="204"/>
    </font>
    <font>
      <b/>
      <sz val="9"/>
      <color theme="9" tint="-0.499984740745262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rgb="FFC00000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12"/>
      <color theme="5" tint="-0.499984740745262"/>
      <name val="Times New Roman"/>
      <family val="1"/>
      <charset val="204"/>
    </font>
    <font>
      <b/>
      <sz val="12"/>
      <color theme="5" tint="-0.499984740745262"/>
      <name val="Times New Roman"/>
      <family val="1"/>
      <charset val="204"/>
    </font>
    <font>
      <sz val="12"/>
      <color theme="5" tint="-0.499984740745262"/>
      <name val="Arial"/>
      <family val="2"/>
      <charset val="204"/>
    </font>
    <font>
      <sz val="12"/>
      <name val="Arial Cyr"/>
      <charset val="204"/>
    </font>
    <font>
      <sz val="12"/>
      <color indexed="8"/>
      <name val="Times New Roman Cyr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0" fontId="19" fillId="0" borderId="0"/>
    <xf numFmtId="0" fontId="7" fillId="0" borderId="0"/>
    <xf numFmtId="0" fontId="7" fillId="0" borderId="0"/>
    <xf numFmtId="0" fontId="4" fillId="0" borderId="0"/>
    <xf numFmtId="0" fontId="3" fillId="0" borderId="0"/>
    <xf numFmtId="0" fontId="23" fillId="0" borderId="0"/>
    <xf numFmtId="0" fontId="23" fillId="0" borderId="0"/>
    <xf numFmtId="0" fontId="13" fillId="0" borderId="0"/>
    <xf numFmtId="0" fontId="26" fillId="0" borderId="0"/>
    <xf numFmtId="0" fontId="2" fillId="0" borderId="0"/>
    <xf numFmtId="0" fontId="1" fillId="0" borderId="0"/>
    <xf numFmtId="0" fontId="39" fillId="0" borderId="0"/>
    <xf numFmtId="0" fontId="40" fillId="0" borderId="0"/>
    <xf numFmtId="0" fontId="7" fillId="0" borderId="0"/>
  </cellStyleXfs>
  <cellXfs count="129">
    <xf numFmtId="0" fontId="0" fillId="0" borderId="0" xfId="0"/>
    <xf numFmtId="0" fontId="13" fillId="0" borderId="0" xfId="0" applyFont="1"/>
    <xf numFmtId="0" fontId="16" fillId="0" borderId="0" xfId="0" applyFont="1" applyFill="1"/>
    <xf numFmtId="0" fontId="9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/>
    <xf numFmtId="2" fontId="13" fillId="0" borderId="0" xfId="0" applyNumberFormat="1" applyFont="1"/>
    <xf numFmtId="2" fontId="5" fillId="0" borderId="0" xfId="0" applyNumberFormat="1" applyFont="1" applyFill="1" applyBorder="1" applyAlignment="1">
      <alignment horizontal="center" vertical="center" wrapText="1"/>
    </xf>
    <xf numFmtId="2" fontId="16" fillId="0" borderId="0" xfId="0" applyNumberFormat="1" applyFont="1" applyFill="1"/>
    <xf numFmtId="2" fontId="14" fillId="0" borderId="0" xfId="0" applyNumberFormat="1" applyFont="1" applyFill="1"/>
    <xf numFmtId="2" fontId="0" fillId="0" borderId="0" xfId="0" applyNumberFormat="1" applyFill="1"/>
    <xf numFmtId="2" fontId="15" fillId="0" borderId="0" xfId="0" applyNumberFormat="1" applyFont="1" applyFill="1"/>
    <xf numFmtId="2" fontId="17" fillId="0" borderId="0" xfId="0" applyNumberFormat="1" applyFont="1" applyFill="1" applyBorder="1" applyAlignment="1">
      <alignment horizontal="center" wrapText="1"/>
    </xf>
    <xf numFmtId="2" fontId="8" fillId="0" borderId="0" xfId="0" applyNumberFormat="1" applyFont="1" applyFill="1" applyAlignment="1"/>
    <xf numFmtId="4" fontId="12" fillId="0" borderId="0" xfId="0" applyNumberFormat="1" applyFont="1" applyAlignment="1"/>
    <xf numFmtId="4" fontId="13" fillId="0" borderId="0" xfId="0" applyNumberFormat="1" applyFont="1" applyAlignment="1"/>
    <xf numFmtId="0" fontId="9" fillId="0" borderId="0" xfId="0" applyFont="1" applyAlignment="1">
      <alignment horizontal="left" vertical="center"/>
    </xf>
    <xf numFmtId="0" fontId="18" fillId="2" borderId="2" xfId="1" quotePrefix="1" applyFont="1" applyFill="1" applyBorder="1" applyAlignment="1">
      <alignment horizontal="left" vertical="center" wrapText="1"/>
    </xf>
    <xf numFmtId="2" fontId="18" fillId="2" borderId="2" xfId="1" quotePrefix="1" applyNumberFormat="1" applyFont="1" applyFill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4" fontId="6" fillId="0" borderId="2" xfId="0" applyNumberFormat="1" applyFont="1" applyBorder="1" applyAlignment="1">
      <alignment horizontal="center" textRotation="90" wrapText="1"/>
    </xf>
    <xf numFmtId="4" fontId="6" fillId="0" borderId="2" xfId="0" applyNumberFormat="1" applyFont="1" applyFill="1" applyBorder="1" applyAlignment="1">
      <alignment horizontal="center" textRotation="90" wrapText="1"/>
    </xf>
    <xf numFmtId="0" fontId="17" fillId="2" borderId="2" xfId="1" quotePrefix="1" applyFont="1" applyFill="1" applyBorder="1" applyAlignment="1">
      <alignment horizontal="left" vertical="center" wrapText="1"/>
    </xf>
    <xf numFmtId="2" fontId="17" fillId="2" borderId="2" xfId="1" quotePrefix="1" applyNumberFormat="1" applyFont="1" applyFill="1" applyBorder="1" applyAlignment="1">
      <alignment horizontal="left" vertical="center" wrapText="1"/>
    </xf>
    <xf numFmtId="4" fontId="20" fillId="0" borderId="0" xfId="0" applyNumberFormat="1" applyFont="1" applyAlignment="1"/>
    <xf numFmtId="0" fontId="22" fillId="0" borderId="0" xfId="0" applyFont="1"/>
    <xf numFmtId="4" fontId="25" fillId="0" borderId="2" xfId="0" applyNumberFormat="1" applyFont="1" applyFill="1" applyBorder="1" applyAlignment="1">
      <alignment vertical="center" wrapText="1"/>
    </xf>
    <xf numFmtId="4" fontId="27" fillId="0" borderId="2" xfId="0" applyNumberFormat="1" applyFont="1" applyFill="1" applyBorder="1" applyAlignment="1">
      <alignment vertical="center" wrapText="1"/>
    </xf>
    <xf numFmtId="4" fontId="27" fillId="0" borderId="2" xfId="0" applyNumberFormat="1" applyFont="1" applyFill="1" applyBorder="1" applyAlignment="1">
      <alignment vertical="center"/>
    </xf>
    <xf numFmtId="4" fontId="25" fillId="0" borderId="2" xfId="0" applyNumberFormat="1" applyFont="1" applyFill="1" applyBorder="1" applyAlignment="1">
      <alignment vertical="center"/>
    </xf>
    <xf numFmtId="2" fontId="25" fillId="0" borderId="0" xfId="0" applyNumberFormat="1" applyFont="1" applyFill="1" applyBorder="1" applyAlignment="1">
      <alignment horizontal="center" wrapText="1"/>
    </xf>
    <xf numFmtId="2" fontId="22" fillId="0" borderId="0" xfId="0" applyNumberFormat="1" applyFont="1" applyFill="1" applyAlignment="1"/>
    <xf numFmtId="0" fontId="22" fillId="0" borderId="0" xfId="0" applyFont="1" applyFill="1" applyAlignment="1"/>
    <xf numFmtId="49" fontId="27" fillId="0" borderId="2" xfId="0" applyNumberFormat="1" applyFont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 wrapText="1"/>
    </xf>
    <xf numFmtId="2" fontId="29" fillId="0" borderId="0" xfId="0" applyNumberFormat="1" applyFont="1" applyFill="1"/>
    <xf numFmtId="0" fontId="29" fillId="0" borderId="0" xfId="0" applyFont="1" applyFill="1"/>
    <xf numFmtId="49" fontId="28" fillId="0" borderId="0" xfId="0" applyNumberFormat="1" applyFont="1" applyFill="1" applyBorder="1"/>
    <xf numFmtId="4" fontId="25" fillId="2" borderId="2" xfId="0" applyNumberFormat="1" applyFont="1" applyFill="1" applyBorder="1" applyAlignment="1">
      <alignment vertical="center" wrapText="1"/>
    </xf>
    <xf numFmtId="0" fontId="32" fillId="0" borderId="2" xfId="3" applyFont="1" applyFill="1" applyBorder="1" applyAlignment="1">
      <alignment horizontal="left" vertical="center" wrapText="1"/>
    </xf>
    <xf numFmtId="4" fontId="30" fillId="0" borderId="2" xfId="0" applyNumberFormat="1" applyFont="1" applyFill="1" applyBorder="1" applyAlignment="1">
      <alignment vertical="center" wrapText="1"/>
    </xf>
    <xf numFmtId="4" fontId="32" fillId="0" borderId="2" xfId="0" applyNumberFormat="1" applyFont="1" applyFill="1" applyBorder="1" applyAlignment="1">
      <alignment vertical="center" wrapText="1"/>
    </xf>
    <xf numFmtId="4" fontId="32" fillId="0" borderId="2" xfId="0" applyNumberFormat="1" applyFont="1" applyFill="1" applyBorder="1" applyAlignment="1">
      <alignment vertical="center"/>
    </xf>
    <xf numFmtId="4" fontId="30" fillId="0" borderId="2" xfId="0" applyNumberFormat="1" applyFont="1" applyFill="1" applyBorder="1" applyAlignment="1">
      <alignment vertical="center"/>
    </xf>
    <xf numFmtId="2" fontId="30" fillId="0" borderId="0" xfId="0" applyNumberFormat="1" applyFont="1" applyFill="1" applyBorder="1" applyAlignment="1">
      <alignment horizontal="center" wrapText="1"/>
    </xf>
    <xf numFmtId="2" fontId="31" fillId="0" borderId="0" xfId="0" applyNumberFormat="1" applyFont="1" applyFill="1" applyAlignment="1"/>
    <xf numFmtId="0" fontId="31" fillId="0" borderId="0" xfId="0" applyFont="1" applyFill="1" applyAlignment="1"/>
    <xf numFmtId="0" fontId="32" fillId="0" borderId="2" xfId="0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left" vertical="center" wrapText="1"/>
    </xf>
    <xf numFmtId="0" fontId="32" fillId="0" borderId="1" xfId="3" applyFont="1" applyFill="1" applyBorder="1" applyAlignment="1">
      <alignment horizontal="left" vertical="center" wrapText="1"/>
    </xf>
    <xf numFmtId="4" fontId="35" fillId="0" borderId="2" xfId="0" applyNumberFormat="1" applyFont="1" applyFill="1" applyBorder="1" applyAlignment="1">
      <alignment vertical="center" wrapText="1"/>
    </xf>
    <xf numFmtId="4" fontId="34" fillId="0" borderId="2" xfId="0" applyNumberFormat="1" applyFont="1" applyFill="1" applyBorder="1" applyAlignment="1">
      <alignment vertical="center"/>
    </xf>
    <xf numFmtId="4" fontId="35" fillId="0" borderId="2" xfId="0" applyNumberFormat="1" applyFont="1" applyFill="1" applyBorder="1" applyAlignment="1">
      <alignment vertical="center"/>
    </xf>
    <xf numFmtId="2" fontId="35" fillId="0" borderId="0" xfId="0" applyNumberFormat="1" applyFont="1" applyFill="1" applyBorder="1" applyAlignment="1">
      <alignment horizontal="center" wrapText="1"/>
    </xf>
    <xf numFmtId="2" fontId="36" fillId="0" borderId="0" xfId="0" applyNumberFormat="1" applyFont="1" applyFill="1" applyAlignment="1"/>
    <xf numFmtId="0" fontId="36" fillId="0" borderId="0" xfId="0" applyFont="1" applyFill="1" applyAlignment="1"/>
    <xf numFmtId="0" fontId="34" fillId="0" borderId="2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 wrapText="1"/>
    </xf>
    <xf numFmtId="2" fontId="25" fillId="0" borderId="0" xfId="0" applyNumberFormat="1" applyFont="1" applyFill="1" applyBorder="1" applyAlignment="1">
      <alignment horizontal="center" vertical="center" wrapText="1"/>
    </xf>
    <xf numFmtId="2" fontId="22" fillId="0" borderId="0" xfId="0" applyNumberFormat="1" applyFont="1" applyFill="1"/>
    <xf numFmtId="0" fontId="22" fillId="0" borderId="0" xfId="0" applyFont="1" applyFill="1"/>
    <xf numFmtId="0" fontId="27" fillId="0" borderId="2" xfId="3" applyFont="1" applyFill="1" applyBorder="1" applyAlignment="1">
      <alignment horizontal="left" vertical="center" wrapText="1"/>
    </xf>
    <xf numFmtId="0" fontId="27" fillId="0" borderId="2" xfId="2" applyFont="1" applyFill="1" applyBorder="1" applyAlignment="1">
      <alignment horizontal="left" vertical="center"/>
    </xf>
    <xf numFmtId="0" fontId="27" fillId="0" borderId="2" xfId="2" applyFont="1" applyFill="1" applyBorder="1" applyAlignment="1">
      <alignment horizontal="left" vertical="center" wrapText="1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vertical="center"/>
    </xf>
    <xf numFmtId="2" fontId="22" fillId="0" borderId="0" xfId="0" applyNumberFormat="1" applyFont="1"/>
    <xf numFmtId="0" fontId="6" fillId="0" borderId="2" xfId="0" applyNumberFormat="1" applyFont="1" applyFill="1" applyBorder="1" applyAlignment="1">
      <alignment horizontal="center" vertical="center"/>
    </xf>
    <xf numFmtId="0" fontId="27" fillId="0" borderId="1" xfId="3" applyFont="1" applyFill="1" applyBorder="1" applyAlignment="1">
      <alignment horizontal="left" vertical="center" wrapText="1"/>
    </xf>
    <xf numFmtId="4" fontId="25" fillId="0" borderId="0" xfId="0" applyNumberFormat="1" applyFont="1" applyAlignment="1"/>
    <xf numFmtId="4" fontId="27" fillId="0" borderId="0" xfId="0" applyNumberFormat="1" applyFont="1" applyAlignment="1"/>
    <xf numFmtId="4" fontId="27" fillId="0" borderId="0" xfId="0" applyNumberFormat="1" applyFont="1" applyAlignment="1">
      <alignment horizontal="right"/>
    </xf>
    <xf numFmtId="0" fontId="25" fillId="0" borderId="0" xfId="0" applyFont="1" applyBorder="1" applyAlignment="1">
      <alignment horizontal="left"/>
    </xf>
    <xf numFmtId="0" fontId="25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horizontal="center"/>
    </xf>
    <xf numFmtId="0" fontId="38" fillId="0" borderId="2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 wrapText="1"/>
    </xf>
    <xf numFmtId="0" fontId="38" fillId="0" borderId="2" xfId="0" applyFont="1" applyFill="1" applyBorder="1" applyAlignment="1">
      <alignment horizontal="left" vertical="center" wrapText="1"/>
    </xf>
    <xf numFmtId="4" fontId="25" fillId="2" borderId="2" xfId="0" applyNumberFormat="1" applyFont="1" applyFill="1" applyBorder="1" applyAlignment="1">
      <alignment horizontal="right" wrapText="1"/>
    </xf>
    <xf numFmtId="4" fontId="25" fillId="2" borderId="2" xfId="0" applyNumberFormat="1" applyFont="1" applyFill="1" applyBorder="1" applyAlignment="1">
      <alignment horizontal="center" vertical="center"/>
    </xf>
    <xf numFmtId="2" fontId="16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49" fontId="25" fillId="0" borderId="2" xfId="0" applyNumberFormat="1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7" fillId="0" borderId="2" xfId="4" quotePrefix="1" applyFont="1" applyFill="1" applyBorder="1" applyAlignment="1">
      <alignment horizontal="left" vertical="center" wrapText="1"/>
    </xf>
    <xf numFmtId="0" fontId="27" fillId="0" borderId="2" xfId="4" applyFont="1" applyFill="1" applyBorder="1" applyAlignment="1">
      <alignment horizontal="left" vertical="center" wrapText="1"/>
    </xf>
    <xf numFmtId="49" fontId="25" fillId="0" borderId="3" xfId="0" applyNumberFormat="1" applyFont="1" applyFill="1" applyBorder="1" applyAlignment="1">
      <alignment horizontal="left" vertical="center" wrapText="1"/>
    </xf>
    <xf numFmtId="164" fontId="27" fillId="0" borderId="2" xfId="4" applyNumberFormat="1" applyFont="1" applyFill="1" applyBorder="1" applyAlignment="1">
      <alignment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2" fontId="24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5" fillId="0" borderId="1" xfId="0" quotePrefix="1" applyFont="1" applyFill="1" applyBorder="1" applyAlignment="1">
      <alignment horizontal="left" vertical="center" wrapText="1"/>
    </xf>
    <xf numFmtId="2" fontId="30" fillId="0" borderId="0" xfId="0" applyNumberFormat="1" applyFont="1" applyFill="1" applyBorder="1" applyAlignment="1">
      <alignment horizontal="center" vertical="center" wrapText="1"/>
    </xf>
    <xf numFmtId="2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0" fillId="0" borderId="2" xfId="0" applyNumberFormat="1" applyFont="1" applyFill="1" applyBorder="1" applyAlignment="1">
      <alignment horizontal="left" vertical="center" wrapText="1"/>
    </xf>
    <xf numFmtId="0" fontId="30" fillId="0" borderId="1" xfId="0" quotePrefix="1" applyFont="1" applyFill="1" applyBorder="1" applyAlignment="1">
      <alignment horizontal="left" vertical="center" wrapText="1"/>
    </xf>
    <xf numFmtId="2" fontId="32" fillId="0" borderId="0" xfId="0" applyNumberFormat="1" applyFont="1" applyFill="1" applyBorder="1" applyAlignment="1">
      <alignment horizontal="center" wrapText="1"/>
    </xf>
    <xf numFmtId="49" fontId="27" fillId="0" borderId="2" xfId="0" applyNumberFormat="1" applyFont="1" applyFill="1" applyBorder="1" applyAlignment="1">
      <alignment horizontal="left" vertical="center" wrapText="1"/>
    </xf>
    <xf numFmtId="0" fontId="27" fillId="0" borderId="2" xfId="0" applyFont="1" applyFill="1" applyBorder="1" applyAlignment="1">
      <alignment horizontal="left" vertical="center" wrapText="1"/>
    </xf>
    <xf numFmtId="2" fontId="37" fillId="0" borderId="0" xfId="0" applyNumberFormat="1" applyFont="1" applyFill="1" applyAlignment="1">
      <alignment horizontal="center"/>
    </xf>
    <xf numFmtId="2" fontId="37" fillId="0" borderId="0" xfId="0" applyNumberFormat="1" applyFont="1" applyFill="1" applyAlignment="1">
      <alignment horizontal="left" wrapText="1"/>
    </xf>
    <xf numFmtId="0" fontId="37" fillId="0" borderId="0" xfId="0" applyFont="1" applyFill="1" applyAlignment="1">
      <alignment horizontal="left" wrapText="1"/>
    </xf>
    <xf numFmtId="0" fontId="37" fillId="0" borderId="0" xfId="0" applyFont="1" applyFill="1" applyAlignment="1">
      <alignment horizontal="center"/>
    </xf>
    <xf numFmtId="49" fontId="8" fillId="0" borderId="0" xfId="0" applyNumberFormat="1" applyFont="1" applyBorder="1"/>
    <xf numFmtId="0" fontId="25" fillId="2" borderId="1" xfId="0" applyFont="1" applyFill="1" applyBorder="1" applyAlignment="1">
      <alignment horizontal="left"/>
    </xf>
    <xf numFmtId="0" fontId="25" fillId="2" borderId="4" xfId="0" applyFont="1" applyFill="1" applyBorder="1" applyAlignment="1">
      <alignment horizontal="left"/>
    </xf>
    <xf numFmtId="0" fontId="42" fillId="0" borderId="0" xfId="0" applyFont="1" applyAlignment="1">
      <alignment horizontal="center"/>
    </xf>
    <xf numFmtId="0" fontId="41" fillId="0" borderId="0" xfId="0" applyFont="1" applyBorder="1" applyAlignment="1">
      <alignment horizont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 wrapText="1"/>
    </xf>
    <xf numFmtId="4" fontId="10" fillId="0" borderId="4" xfId="0" applyNumberFormat="1" applyFont="1" applyFill="1" applyBorder="1" applyAlignment="1">
      <alignment horizont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/>
    </xf>
    <xf numFmtId="4" fontId="10" fillId="0" borderId="4" xfId="0" applyNumberFormat="1" applyFont="1" applyFill="1" applyBorder="1" applyAlignment="1">
      <alignment horizontal="center"/>
    </xf>
    <xf numFmtId="4" fontId="6" fillId="0" borderId="6" xfId="0" applyNumberFormat="1" applyFont="1" applyFill="1" applyBorder="1" applyAlignment="1">
      <alignment horizontal="center" wrapText="1"/>
    </xf>
    <xf numFmtId="4" fontId="6" fillId="0" borderId="8" xfId="0" applyNumberFormat="1" applyFont="1" applyFill="1" applyBorder="1" applyAlignment="1">
      <alignment horizontal="center" wrapText="1"/>
    </xf>
    <xf numFmtId="4" fontId="6" fillId="0" borderId="7" xfId="0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center" textRotation="90" wrapText="1"/>
    </xf>
    <xf numFmtId="0" fontId="6" fillId="0" borderId="5" xfId="0" applyFont="1" applyBorder="1" applyAlignment="1">
      <alignment horizontal="center" textRotation="90" wrapText="1"/>
    </xf>
    <xf numFmtId="4" fontId="6" fillId="0" borderId="3" xfId="0" applyNumberFormat="1" applyFont="1" applyBorder="1" applyAlignment="1">
      <alignment horizontal="center" textRotation="90" wrapText="1"/>
    </xf>
    <xf numFmtId="4" fontId="6" fillId="0" borderId="5" xfId="0" applyNumberFormat="1" applyFont="1" applyBorder="1" applyAlignment="1">
      <alignment horizontal="center" textRotation="90" wrapText="1"/>
    </xf>
    <xf numFmtId="4" fontId="21" fillId="0" borderId="3" xfId="0" applyNumberFormat="1" applyFont="1" applyFill="1" applyBorder="1" applyAlignment="1">
      <alignment horizontal="center" vertical="center" wrapText="1"/>
    </xf>
    <xf numFmtId="4" fontId="21" fillId="0" borderId="5" xfId="0" applyNumberFormat="1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 wrapText="1"/>
    </xf>
  </cellXfs>
  <cellStyles count="15">
    <cellStyle name="Обычный" xfId="0" builtinId="0"/>
    <cellStyle name="Обычный 10" xfId="12"/>
    <cellStyle name="Обычный 11" xfId="13"/>
    <cellStyle name="Обычный 12" xfId="14"/>
    <cellStyle name="Обычный 2" xfId="1"/>
    <cellStyle name="Обычный 3" xfId="4"/>
    <cellStyle name="Обычный 4" xfId="5"/>
    <cellStyle name="Обычный 4 2" xfId="6"/>
    <cellStyle name="Обычный 5" xfId="7"/>
    <cellStyle name="Обычный 6" xfId="8"/>
    <cellStyle name="Обычный 7" xfId="9"/>
    <cellStyle name="Обычный 8" xfId="10"/>
    <cellStyle name="Обычный 9" xfId="11"/>
    <cellStyle name="Обычный_Dod5kochtor" xfId="2"/>
    <cellStyle name="Обычный_Д1змини до ричрозпису" xfId="3"/>
  </cellStyles>
  <dxfs count="0"/>
  <tableStyles count="0" defaultTableStyle="TableStyleMedium9" defaultPivotStyle="PivotStyleLight16"/>
  <colors>
    <mruColors>
      <color rgb="FFCEEA7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U63"/>
  <sheetViews>
    <sheetView tabSelected="1" view="pageBreakPreview" topLeftCell="A14" zoomScale="70" zoomScaleNormal="75" zoomScaleSheetLayoutView="70" workbookViewId="0">
      <selection activeCell="A60" sqref="A60:XFD61"/>
    </sheetView>
  </sheetViews>
  <sheetFormatPr defaultRowHeight="12.75" x14ac:dyDescent="0.2"/>
  <cols>
    <col min="1" max="1" width="10.5703125" style="18" customWidth="1"/>
    <col min="2" max="2" width="53" style="15" customWidth="1"/>
    <col min="3" max="5" width="16.7109375" style="13" customWidth="1"/>
    <col min="6" max="7" width="16.7109375" style="14" customWidth="1"/>
    <col min="8" max="8" width="16.7109375" style="23" customWidth="1"/>
    <col min="9" max="9" width="13.7109375" style="13" customWidth="1"/>
    <col min="10" max="10" width="13.42578125" style="14" customWidth="1"/>
    <col min="11" max="13" width="16.7109375" style="14" customWidth="1"/>
    <col min="14" max="14" width="17" style="5" customWidth="1"/>
    <col min="15" max="15" width="9.140625" style="5"/>
    <col min="16" max="16" width="10.28515625" style="5" bestFit="1" customWidth="1"/>
    <col min="17" max="16384" width="9.140625" style="1"/>
  </cols>
  <sheetData>
    <row r="1" spans="1:16" s="24" customFormat="1" ht="24.75" customHeight="1" x14ac:dyDescent="0.25">
      <c r="A1" s="63"/>
      <c r="B1" s="64"/>
      <c r="C1" s="68"/>
      <c r="D1" s="69"/>
      <c r="E1" s="68"/>
      <c r="F1" s="69"/>
      <c r="G1" s="69"/>
      <c r="I1" s="65"/>
      <c r="J1" s="65"/>
      <c r="K1" s="65"/>
      <c r="M1" s="70" t="s">
        <v>21</v>
      </c>
    </row>
    <row r="2" spans="1:16" s="24" customFormat="1" ht="24.75" customHeight="1" x14ac:dyDescent="0.25">
      <c r="A2" s="63"/>
      <c r="B2" s="64"/>
      <c r="C2" s="68"/>
      <c r="D2" s="69"/>
      <c r="E2" s="68"/>
      <c r="F2" s="69"/>
      <c r="G2" s="69"/>
      <c r="I2" s="65"/>
      <c r="J2" s="65"/>
      <c r="K2" s="65"/>
      <c r="M2" s="70" t="s">
        <v>9</v>
      </c>
    </row>
    <row r="3" spans="1:16" s="24" customFormat="1" ht="24.75" customHeight="1" x14ac:dyDescent="0.25">
      <c r="A3" s="63"/>
      <c r="B3" s="64"/>
      <c r="C3" s="68"/>
      <c r="D3" s="69"/>
      <c r="E3" s="68"/>
      <c r="F3" s="69"/>
      <c r="G3" s="69"/>
      <c r="I3" s="65"/>
      <c r="J3" s="65"/>
      <c r="K3" s="65"/>
      <c r="M3" s="70" t="s">
        <v>62</v>
      </c>
    </row>
    <row r="4" spans="1:16" s="24" customFormat="1" ht="46.5" customHeight="1" x14ac:dyDescent="0.3">
      <c r="A4" s="107" t="s">
        <v>61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</row>
    <row r="5" spans="1:16" s="24" customFormat="1" ht="17.25" customHeight="1" x14ac:dyDescent="0.25">
      <c r="A5" s="71"/>
      <c r="B5" s="72"/>
      <c r="C5" s="73"/>
      <c r="D5" s="69"/>
      <c r="E5" s="68"/>
      <c r="F5" s="73"/>
      <c r="G5" s="69"/>
      <c r="I5" s="65"/>
      <c r="J5" s="65"/>
      <c r="K5" s="65"/>
      <c r="M5" s="73" t="s">
        <v>3</v>
      </c>
    </row>
    <row r="6" spans="1:16" s="2" customFormat="1" ht="21.75" customHeight="1" x14ac:dyDescent="0.2">
      <c r="A6" s="108" t="s">
        <v>8</v>
      </c>
      <c r="B6" s="110" t="s">
        <v>0</v>
      </c>
      <c r="C6" s="111" t="s">
        <v>5</v>
      </c>
      <c r="D6" s="111"/>
      <c r="E6" s="111"/>
      <c r="F6" s="111"/>
      <c r="G6" s="111"/>
      <c r="H6" s="112" t="s">
        <v>6</v>
      </c>
      <c r="I6" s="113"/>
      <c r="J6" s="113"/>
      <c r="K6" s="113"/>
      <c r="L6" s="113"/>
      <c r="M6" s="114" t="s">
        <v>7</v>
      </c>
      <c r="N6" s="6"/>
      <c r="O6" s="7"/>
      <c r="P6" s="7"/>
    </row>
    <row r="7" spans="1:16" s="2" customFormat="1" ht="13.5" customHeight="1" x14ac:dyDescent="0.2">
      <c r="A7" s="109"/>
      <c r="B7" s="110"/>
      <c r="C7" s="115" t="s">
        <v>4</v>
      </c>
      <c r="D7" s="115"/>
      <c r="E7" s="115"/>
      <c r="F7" s="115"/>
      <c r="G7" s="115"/>
      <c r="H7" s="116" t="s">
        <v>4</v>
      </c>
      <c r="I7" s="117"/>
      <c r="J7" s="117"/>
      <c r="K7" s="117"/>
      <c r="L7" s="117"/>
      <c r="M7" s="114"/>
      <c r="N7" s="6"/>
      <c r="O7" s="7"/>
      <c r="P7" s="7"/>
    </row>
    <row r="8" spans="1:16" s="2" customFormat="1" ht="41.25" customHeight="1" x14ac:dyDescent="0.2">
      <c r="A8" s="109"/>
      <c r="B8" s="110"/>
      <c r="C8" s="114" t="s">
        <v>1</v>
      </c>
      <c r="D8" s="121" t="s">
        <v>60</v>
      </c>
      <c r="E8" s="121" t="s">
        <v>26</v>
      </c>
      <c r="F8" s="123" t="s">
        <v>63</v>
      </c>
      <c r="G8" s="123" t="s">
        <v>14</v>
      </c>
      <c r="H8" s="125" t="s">
        <v>1</v>
      </c>
      <c r="I8" s="118" t="s">
        <v>10</v>
      </c>
      <c r="J8" s="119"/>
      <c r="K8" s="119"/>
      <c r="L8" s="120"/>
      <c r="M8" s="114"/>
      <c r="N8" s="8"/>
      <c r="O8" s="9"/>
      <c r="P8" s="9"/>
    </row>
    <row r="9" spans="1:16" s="2" customFormat="1" ht="199.5" customHeight="1" x14ac:dyDescent="0.2">
      <c r="A9" s="109"/>
      <c r="B9" s="110"/>
      <c r="C9" s="114"/>
      <c r="D9" s="122"/>
      <c r="E9" s="122"/>
      <c r="F9" s="124"/>
      <c r="G9" s="124"/>
      <c r="H9" s="126"/>
      <c r="I9" s="19" t="s">
        <v>60</v>
      </c>
      <c r="J9" s="19" t="s">
        <v>26</v>
      </c>
      <c r="K9" s="20" t="s">
        <v>56</v>
      </c>
      <c r="L9" s="20" t="s">
        <v>14</v>
      </c>
      <c r="M9" s="114"/>
      <c r="N9" s="9"/>
      <c r="O9" s="10"/>
      <c r="P9" s="8"/>
    </row>
    <row r="10" spans="1:16" s="2" customFormat="1" ht="12" customHeight="1" x14ac:dyDescent="0.2">
      <c r="A10" s="66">
        <v>1</v>
      </c>
      <c r="B10" s="3">
        <v>2</v>
      </c>
      <c r="C10" s="66">
        <v>3</v>
      </c>
      <c r="D10" s="3">
        <v>4</v>
      </c>
      <c r="E10" s="66">
        <v>5</v>
      </c>
      <c r="F10" s="3">
        <v>6</v>
      </c>
      <c r="G10" s="66">
        <v>7</v>
      </c>
      <c r="H10" s="3">
        <v>8</v>
      </c>
      <c r="I10" s="66">
        <v>9</v>
      </c>
      <c r="J10" s="3">
        <v>10</v>
      </c>
      <c r="K10" s="66">
        <v>11</v>
      </c>
      <c r="L10" s="3">
        <v>12</v>
      </c>
      <c r="M10" s="66">
        <v>13</v>
      </c>
      <c r="N10" s="6"/>
      <c r="O10" s="7"/>
      <c r="P10" s="7"/>
    </row>
    <row r="11" spans="1:16" s="80" customFormat="1" ht="69.75" customHeight="1" x14ac:dyDescent="0.2">
      <c r="A11" s="16" t="s">
        <v>18</v>
      </c>
      <c r="B11" s="17" t="s">
        <v>19</v>
      </c>
      <c r="C11" s="78">
        <f>C12+C18+C20+C24+C26+C37+C44+C30+C33+C35+C22</f>
        <v>-3365360</v>
      </c>
      <c r="D11" s="78">
        <f>D12+D18+D20+D24+D26+D37+D44+D30+D33+D35+D22</f>
        <v>364580</v>
      </c>
      <c r="E11" s="78">
        <f>E12+E18+E20+E24+E26+E37+E44+E30+E33+E35+E22</f>
        <v>537360</v>
      </c>
      <c r="F11" s="78">
        <f>F12+F18+F20+F24+F26+F37+F44+F30+F33+F35+F22</f>
        <v>-4267300</v>
      </c>
      <c r="G11" s="78">
        <f>G12+G18+G20+G24+G26+G37+G44+G30+G33+G35+G22</f>
        <v>0</v>
      </c>
      <c r="H11" s="78">
        <f>H12+H18+H20+H24+H26+H37+H44+H30+H33+H35+H22</f>
        <v>1411700</v>
      </c>
      <c r="I11" s="78">
        <f>I12+I18+I20+I24+I26+I37+I44+I30+I33+I35+I22</f>
        <v>0</v>
      </c>
      <c r="J11" s="78">
        <f>J12+J18+J20+J24+J26+J37+J44+J30+J33+J35+J22</f>
        <v>0</v>
      </c>
      <c r="K11" s="78">
        <f>K12+K18+K20+K24+K26+K37+K44+K30+K33+K35+K22</f>
        <v>1411700</v>
      </c>
      <c r="L11" s="78">
        <f>L12+L18+L20+L24+L26+L37+L44+L30+L33+L35+L22</f>
        <v>0</v>
      </c>
      <c r="M11" s="78">
        <f>M12+M18+M20+M24+M26+M37+M44+M30+M33+M35+M22</f>
        <v>-1953660</v>
      </c>
      <c r="N11" s="6"/>
      <c r="O11" s="79"/>
      <c r="P11" s="79"/>
    </row>
    <row r="12" spans="1:16" s="59" customFormat="1" ht="87.75" customHeight="1" x14ac:dyDescent="0.2">
      <c r="A12" s="81" t="s">
        <v>27</v>
      </c>
      <c r="B12" s="82" t="s">
        <v>13</v>
      </c>
      <c r="C12" s="25">
        <f>SUM(C13:C17)</f>
        <v>351100</v>
      </c>
      <c r="D12" s="25">
        <f>SUM(D13:D17)</f>
        <v>68850</v>
      </c>
      <c r="E12" s="25">
        <f>SUM(E13:E17)</f>
        <v>282250</v>
      </c>
      <c r="F12" s="25">
        <f>SUM(F13:F17)</f>
        <v>0</v>
      </c>
      <c r="G12" s="25">
        <f>SUM(G13:G17)</f>
        <v>0</v>
      </c>
      <c r="H12" s="28">
        <f t="shared" ref="H12:H17" si="0">SUM(I12:L12)</f>
        <v>0</v>
      </c>
      <c r="I12" s="25">
        <f>SUM(I13:I17)</f>
        <v>0</v>
      </c>
      <c r="J12" s="25">
        <f>SUM(J13:J17)</f>
        <v>0</v>
      </c>
      <c r="K12" s="25">
        <f>SUM(K13:K17)</f>
        <v>0</v>
      </c>
      <c r="L12" s="25">
        <f>SUM(L13:L17)</f>
        <v>0</v>
      </c>
      <c r="M12" s="28">
        <f t="shared" ref="M12:M38" si="1">C12+H12</f>
        <v>351100</v>
      </c>
      <c r="N12" s="57"/>
      <c r="O12" s="58"/>
      <c r="P12" s="58"/>
    </row>
    <row r="13" spans="1:16" s="31" customFormat="1" ht="48" customHeight="1" x14ac:dyDescent="0.25">
      <c r="A13" s="83">
        <v>2111</v>
      </c>
      <c r="B13" s="84" t="s">
        <v>44</v>
      </c>
      <c r="C13" s="25">
        <f>SUM(D13:G13)</f>
        <v>275300</v>
      </c>
      <c r="D13" s="26">
        <v>48650</v>
      </c>
      <c r="E13" s="25">
        <f>275300-48650</f>
        <v>226650</v>
      </c>
      <c r="F13" s="27"/>
      <c r="G13" s="27"/>
      <c r="H13" s="28">
        <f t="shared" si="0"/>
        <v>0</v>
      </c>
      <c r="I13" s="28"/>
      <c r="J13" s="27"/>
      <c r="K13" s="27"/>
      <c r="L13" s="27"/>
      <c r="M13" s="28">
        <f t="shared" si="1"/>
        <v>275300</v>
      </c>
      <c r="N13" s="29"/>
      <c r="O13" s="30"/>
      <c r="P13" s="30"/>
    </row>
    <row r="14" spans="1:16" s="31" customFormat="1" ht="48" customHeight="1" x14ac:dyDescent="0.25">
      <c r="A14" s="83">
        <v>2120</v>
      </c>
      <c r="B14" s="84" t="s">
        <v>45</v>
      </c>
      <c r="C14" s="25">
        <f t="shared" ref="C14:C36" si="2">SUM(D14:G14)</f>
        <v>61600</v>
      </c>
      <c r="D14" s="26">
        <v>11000</v>
      </c>
      <c r="E14" s="25">
        <f>61600-11000</f>
        <v>50600</v>
      </c>
      <c r="F14" s="27"/>
      <c r="G14" s="27"/>
      <c r="H14" s="28">
        <f t="shared" si="0"/>
        <v>0</v>
      </c>
      <c r="I14" s="28"/>
      <c r="J14" s="27"/>
      <c r="K14" s="27"/>
      <c r="L14" s="27"/>
      <c r="M14" s="28">
        <f t="shared" si="1"/>
        <v>61600</v>
      </c>
      <c r="N14" s="29"/>
      <c r="O14" s="30"/>
      <c r="P14" s="30"/>
    </row>
    <row r="15" spans="1:16" s="31" customFormat="1" ht="48" customHeight="1" x14ac:dyDescent="0.25">
      <c r="A15" s="74">
        <v>2240</v>
      </c>
      <c r="B15" s="84" t="s">
        <v>20</v>
      </c>
      <c r="C15" s="25">
        <f t="shared" si="2"/>
        <v>5000</v>
      </c>
      <c r="D15" s="26"/>
      <c r="E15" s="25">
        <v>5000</v>
      </c>
      <c r="F15" s="27"/>
      <c r="G15" s="27"/>
      <c r="H15" s="28">
        <f t="shared" si="0"/>
        <v>0</v>
      </c>
      <c r="I15" s="28"/>
      <c r="J15" s="27"/>
      <c r="K15" s="27"/>
      <c r="L15" s="27"/>
      <c r="M15" s="28">
        <f t="shared" si="1"/>
        <v>5000</v>
      </c>
      <c r="N15" s="29"/>
      <c r="O15" s="30"/>
      <c r="P15" s="30"/>
    </row>
    <row r="16" spans="1:16" s="31" customFormat="1" ht="48" customHeight="1" x14ac:dyDescent="0.25">
      <c r="A16" s="74">
        <v>2250</v>
      </c>
      <c r="B16" s="76" t="s">
        <v>55</v>
      </c>
      <c r="C16" s="25">
        <f t="shared" si="2"/>
        <v>5000</v>
      </c>
      <c r="D16" s="26">
        <v>5000</v>
      </c>
      <c r="E16" s="25"/>
      <c r="F16" s="27"/>
      <c r="G16" s="27"/>
      <c r="H16" s="28">
        <f t="shared" si="0"/>
        <v>0</v>
      </c>
      <c r="I16" s="28"/>
      <c r="J16" s="27"/>
      <c r="K16" s="27"/>
      <c r="L16" s="27"/>
      <c r="M16" s="28">
        <f t="shared" si="1"/>
        <v>5000</v>
      </c>
      <c r="N16" s="29"/>
      <c r="O16" s="30"/>
      <c r="P16" s="30"/>
    </row>
    <row r="17" spans="1:16" s="31" customFormat="1" ht="48" customHeight="1" x14ac:dyDescent="0.25">
      <c r="A17" s="74">
        <v>2282</v>
      </c>
      <c r="B17" s="76" t="s">
        <v>51</v>
      </c>
      <c r="C17" s="25">
        <f t="shared" si="2"/>
        <v>4200</v>
      </c>
      <c r="D17" s="26">
        <v>4200</v>
      </c>
      <c r="E17" s="25"/>
      <c r="F17" s="27"/>
      <c r="G17" s="27"/>
      <c r="H17" s="28">
        <f t="shared" si="0"/>
        <v>0</v>
      </c>
      <c r="I17" s="28"/>
      <c r="J17" s="27"/>
      <c r="K17" s="27"/>
      <c r="L17" s="27"/>
      <c r="M17" s="28">
        <f t="shared" si="1"/>
        <v>4200</v>
      </c>
      <c r="N17" s="29"/>
      <c r="O17" s="30"/>
      <c r="P17" s="30"/>
    </row>
    <row r="18" spans="1:16" s="59" customFormat="1" ht="63.75" customHeight="1" x14ac:dyDescent="0.2">
      <c r="A18" s="85" t="s">
        <v>40</v>
      </c>
      <c r="B18" s="82" t="s">
        <v>41</v>
      </c>
      <c r="C18" s="25">
        <f>SUM(D18:G18)</f>
        <v>370</v>
      </c>
      <c r="D18" s="28">
        <f t="shared" ref="D18:L18" si="3">SUM(D19:D19)</f>
        <v>370</v>
      </c>
      <c r="E18" s="28">
        <f t="shared" si="3"/>
        <v>0</v>
      </c>
      <c r="F18" s="28">
        <f t="shared" si="3"/>
        <v>0</v>
      </c>
      <c r="G18" s="28">
        <f t="shared" si="3"/>
        <v>0</v>
      </c>
      <c r="H18" s="28">
        <f t="shared" si="3"/>
        <v>0</v>
      </c>
      <c r="I18" s="28">
        <f t="shared" si="3"/>
        <v>0</v>
      </c>
      <c r="J18" s="28">
        <f t="shared" si="3"/>
        <v>0</v>
      </c>
      <c r="K18" s="28">
        <f t="shared" si="3"/>
        <v>0</v>
      </c>
      <c r="L18" s="28">
        <f t="shared" si="3"/>
        <v>0</v>
      </c>
      <c r="M18" s="28">
        <f t="shared" si="1"/>
        <v>370</v>
      </c>
      <c r="N18" s="57"/>
      <c r="O18" s="58"/>
      <c r="P18" s="58"/>
    </row>
    <row r="19" spans="1:16" s="59" customFormat="1" ht="46.5" customHeight="1" x14ac:dyDescent="0.2">
      <c r="A19" s="83" t="s">
        <v>24</v>
      </c>
      <c r="B19" s="84" t="s">
        <v>11</v>
      </c>
      <c r="C19" s="25">
        <f t="shared" si="2"/>
        <v>370</v>
      </c>
      <c r="D19" s="25">
        <v>370</v>
      </c>
      <c r="E19" s="25"/>
      <c r="F19" s="86"/>
      <c r="G19" s="86"/>
      <c r="H19" s="28">
        <f>SUM(I19:L19)</f>
        <v>0</v>
      </c>
      <c r="I19" s="28"/>
      <c r="J19" s="27"/>
      <c r="K19" s="27"/>
      <c r="L19" s="27"/>
      <c r="M19" s="28">
        <f t="shared" si="1"/>
        <v>370</v>
      </c>
      <c r="N19" s="57"/>
      <c r="O19" s="58"/>
      <c r="P19" s="58"/>
    </row>
    <row r="20" spans="1:16" s="89" customFormat="1" ht="66" customHeight="1" x14ac:dyDescent="0.2">
      <c r="A20" s="87" t="s">
        <v>43</v>
      </c>
      <c r="B20" s="82" t="s">
        <v>42</v>
      </c>
      <c r="C20" s="25">
        <f t="shared" si="2"/>
        <v>500</v>
      </c>
      <c r="D20" s="28">
        <f t="shared" ref="D20:L20" si="4">SUM(D21:D21)</f>
        <v>500</v>
      </c>
      <c r="E20" s="28">
        <f t="shared" si="4"/>
        <v>0</v>
      </c>
      <c r="F20" s="28">
        <f t="shared" si="4"/>
        <v>0</v>
      </c>
      <c r="G20" s="28">
        <f t="shared" si="4"/>
        <v>0</v>
      </c>
      <c r="H20" s="28">
        <f t="shared" si="4"/>
        <v>0</v>
      </c>
      <c r="I20" s="28">
        <f t="shared" si="4"/>
        <v>0</v>
      </c>
      <c r="J20" s="28">
        <f t="shared" si="4"/>
        <v>0</v>
      </c>
      <c r="K20" s="28">
        <f t="shared" si="4"/>
        <v>0</v>
      </c>
      <c r="L20" s="28">
        <f t="shared" si="4"/>
        <v>0</v>
      </c>
      <c r="M20" s="28">
        <f t="shared" si="1"/>
        <v>500</v>
      </c>
      <c r="N20" s="57"/>
      <c r="O20" s="88"/>
      <c r="P20" s="88"/>
    </row>
    <row r="21" spans="1:16" s="31" customFormat="1" ht="42" customHeight="1" x14ac:dyDescent="0.25">
      <c r="A21" s="83" t="s">
        <v>25</v>
      </c>
      <c r="B21" s="84" t="s">
        <v>20</v>
      </c>
      <c r="C21" s="25">
        <f t="shared" ref="C21" si="5">SUM(D21:G21)</f>
        <v>500</v>
      </c>
      <c r="D21" s="25">
        <v>500</v>
      </c>
      <c r="E21" s="26"/>
      <c r="F21" s="27"/>
      <c r="G21" s="27"/>
      <c r="H21" s="28">
        <f>SUM(I21:L21)</f>
        <v>0</v>
      </c>
      <c r="I21" s="27"/>
      <c r="J21" s="27"/>
      <c r="K21" s="27"/>
      <c r="L21" s="27"/>
      <c r="M21" s="28">
        <f t="shared" si="1"/>
        <v>500</v>
      </c>
      <c r="N21" s="29"/>
      <c r="O21" s="30"/>
      <c r="P21" s="30"/>
    </row>
    <row r="22" spans="1:16" s="89" customFormat="1" ht="39" customHeight="1" x14ac:dyDescent="0.2">
      <c r="A22" s="85" t="s">
        <v>48</v>
      </c>
      <c r="B22" s="82" t="s">
        <v>49</v>
      </c>
      <c r="C22" s="25">
        <f>SUM(D22:G22)</f>
        <v>18900</v>
      </c>
      <c r="D22" s="28">
        <f>SUM(D23)</f>
        <v>18900</v>
      </c>
      <c r="E22" s="28">
        <f t="shared" ref="E22:L22" si="6">SUM(E23)</f>
        <v>0</v>
      </c>
      <c r="F22" s="28">
        <f t="shared" si="6"/>
        <v>0</v>
      </c>
      <c r="G22" s="28">
        <f t="shared" si="6"/>
        <v>0</v>
      </c>
      <c r="H22" s="28">
        <f t="shared" si="6"/>
        <v>0</v>
      </c>
      <c r="I22" s="28">
        <f t="shared" si="6"/>
        <v>0</v>
      </c>
      <c r="J22" s="28">
        <f t="shared" si="6"/>
        <v>0</v>
      </c>
      <c r="K22" s="28">
        <f t="shared" si="6"/>
        <v>0</v>
      </c>
      <c r="L22" s="28">
        <f t="shared" si="6"/>
        <v>0</v>
      </c>
      <c r="M22" s="28">
        <f t="shared" si="1"/>
        <v>18900</v>
      </c>
      <c r="N22" s="57"/>
      <c r="O22" s="88"/>
      <c r="P22" s="88"/>
    </row>
    <row r="23" spans="1:16" s="31" customFormat="1" ht="57" customHeight="1" x14ac:dyDescent="0.25">
      <c r="A23" s="83" t="s">
        <v>25</v>
      </c>
      <c r="B23" s="84" t="s">
        <v>20</v>
      </c>
      <c r="C23" s="25">
        <f t="shared" ref="C23" si="7">SUM(D23:G23)</f>
        <v>18900</v>
      </c>
      <c r="D23" s="26">
        <v>18900</v>
      </c>
      <c r="E23" s="26"/>
      <c r="F23" s="27"/>
      <c r="G23" s="27"/>
      <c r="H23" s="28">
        <f>SUM(I23:L23)</f>
        <v>0</v>
      </c>
      <c r="I23" s="28"/>
      <c r="J23" s="27"/>
      <c r="K23" s="27"/>
      <c r="L23" s="27"/>
      <c r="M23" s="28">
        <f t="shared" si="1"/>
        <v>18900</v>
      </c>
      <c r="N23" s="29"/>
      <c r="O23" s="30"/>
      <c r="P23" s="30"/>
    </row>
    <row r="24" spans="1:16" s="89" customFormat="1" ht="41.25" customHeight="1" x14ac:dyDescent="0.2">
      <c r="A24" s="85" t="s">
        <v>32</v>
      </c>
      <c r="B24" s="82" t="s">
        <v>33</v>
      </c>
      <c r="C24" s="25">
        <f t="shared" si="2"/>
        <v>39540</v>
      </c>
      <c r="D24" s="28">
        <f>SUM(D25:D25)</f>
        <v>16700</v>
      </c>
      <c r="E24" s="28">
        <f>SUM(E25:E25)</f>
        <v>22840</v>
      </c>
      <c r="F24" s="28">
        <f>SUM(F25:F25)</f>
        <v>0</v>
      </c>
      <c r="G24" s="28">
        <f>SUM(G25:G25)</f>
        <v>0</v>
      </c>
      <c r="H24" s="28">
        <f>SUM(I24:L24)</f>
        <v>0</v>
      </c>
      <c r="I24" s="28">
        <f>SUM(I25:I25)</f>
        <v>0</v>
      </c>
      <c r="J24" s="28">
        <f>SUM(J25:J25)</f>
        <v>0</v>
      </c>
      <c r="K24" s="28">
        <f>SUM(K25:K25)</f>
        <v>0</v>
      </c>
      <c r="L24" s="28">
        <f>SUM(L25:L25)</f>
        <v>0</v>
      </c>
      <c r="M24" s="28">
        <f t="shared" si="1"/>
        <v>39540</v>
      </c>
      <c r="N24" s="57"/>
      <c r="O24" s="88"/>
      <c r="P24" s="88"/>
    </row>
    <row r="25" spans="1:16" s="31" customFormat="1" ht="48.75" customHeight="1" x14ac:dyDescent="0.25">
      <c r="A25" s="83">
        <v>2240</v>
      </c>
      <c r="B25" s="84" t="s">
        <v>20</v>
      </c>
      <c r="C25" s="25">
        <f t="shared" ref="C25" si="8">SUM(D25:G25)</f>
        <v>39540</v>
      </c>
      <c r="D25" s="26">
        <v>16700</v>
      </c>
      <c r="E25" s="26">
        <v>22840</v>
      </c>
      <c r="F25" s="27"/>
      <c r="G25" s="27"/>
      <c r="H25" s="28">
        <f>SUM(I25:L25)</f>
        <v>0</v>
      </c>
      <c r="I25" s="28"/>
      <c r="J25" s="27"/>
      <c r="K25" s="27"/>
      <c r="L25" s="27"/>
      <c r="M25" s="28">
        <f t="shared" si="1"/>
        <v>39540</v>
      </c>
      <c r="N25" s="29"/>
      <c r="O25" s="30"/>
      <c r="P25" s="30"/>
    </row>
    <row r="26" spans="1:16" s="89" customFormat="1" ht="35.25" customHeight="1" x14ac:dyDescent="0.2">
      <c r="A26" s="85" t="s">
        <v>28</v>
      </c>
      <c r="B26" s="82" t="s">
        <v>29</v>
      </c>
      <c r="C26" s="25">
        <f>SUM(D26:G26)</f>
        <v>222700</v>
      </c>
      <c r="D26" s="28">
        <f>SUM(D27:D29)</f>
        <v>22850</v>
      </c>
      <c r="E26" s="28">
        <f>SUM(E27:E29)</f>
        <v>199850</v>
      </c>
      <c r="F26" s="28">
        <f t="shared" ref="F26" si="9">SUM(F27:F29)</f>
        <v>0</v>
      </c>
      <c r="G26" s="28">
        <f t="shared" ref="G26:L26" si="10">SUM(G27:G29)</f>
        <v>0</v>
      </c>
      <c r="H26" s="28">
        <f t="shared" si="10"/>
        <v>0</v>
      </c>
      <c r="I26" s="28">
        <f t="shared" si="10"/>
        <v>0</v>
      </c>
      <c r="J26" s="28">
        <f t="shared" si="10"/>
        <v>0</v>
      </c>
      <c r="K26" s="28">
        <f t="shared" si="10"/>
        <v>0</v>
      </c>
      <c r="L26" s="28">
        <f t="shared" si="10"/>
        <v>0</v>
      </c>
      <c r="M26" s="28">
        <f t="shared" si="1"/>
        <v>222700</v>
      </c>
      <c r="N26" s="57"/>
      <c r="O26" s="88"/>
      <c r="P26" s="88"/>
    </row>
    <row r="27" spans="1:16" s="31" customFormat="1" ht="41.25" customHeight="1" x14ac:dyDescent="0.25">
      <c r="A27" s="83">
        <v>2111</v>
      </c>
      <c r="B27" s="84" t="s">
        <v>44</v>
      </c>
      <c r="C27" s="25">
        <f>SUM(D27:G27)</f>
        <v>40350</v>
      </c>
      <c r="D27" s="26"/>
      <c r="E27" s="25">
        <v>40350</v>
      </c>
      <c r="F27" s="27"/>
      <c r="G27" s="27"/>
      <c r="H27" s="28">
        <f t="shared" ref="H27:H35" si="11">SUM(I27:L27)</f>
        <v>0</v>
      </c>
      <c r="I27" s="28"/>
      <c r="J27" s="27"/>
      <c r="K27" s="27"/>
      <c r="L27" s="27"/>
      <c r="M27" s="28">
        <f t="shared" si="1"/>
        <v>40350</v>
      </c>
      <c r="N27" s="29"/>
      <c r="O27" s="30"/>
      <c r="P27" s="30"/>
    </row>
    <row r="28" spans="1:16" s="31" customFormat="1" ht="41.25" customHeight="1" x14ac:dyDescent="0.25">
      <c r="A28" s="83">
        <v>2120</v>
      </c>
      <c r="B28" s="84" t="s">
        <v>45</v>
      </c>
      <c r="C28" s="25">
        <f t="shared" ref="C28:C29" si="12">SUM(D28:G28)</f>
        <v>8900</v>
      </c>
      <c r="D28" s="26"/>
      <c r="E28" s="25">
        <v>8900</v>
      </c>
      <c r="F28" s="27"/>
      <c r="G28" s="27"/>
      <c r="H28" s="28">
        <f t="shared" si="11"/>
        <v>0</v>
      </c>
      <c r="I28" s="28"/>
      <c r="J28" s="27"/>
      <c r="K28" s="27"/>
      <c r="L28" s="27"/>
      <c r="M28" s="28">
        <f t="shared" si="1"/>
        <v>8900</v>
      </c>
      <c r="N28" s="29"/>
      <c r="O28" s="30"/>
      <c r="P28" s="30"/>
    </row>
    <row r="29" spans="1:16" s="31" customFormat="1" ht="41.25" customHeight="1" x14ac:dyDescent="0.25">
      <c r="A29" s="83" t="s">
        <v>25</v>
      </c>
      <c r="B29" s="84" t="s">
        <v>20</v>
      </c>
      <c r="C29" s="25">
        <f t="shared" si="12"/>
        <v>173450</v>
      </c>
      <c r="D29" s="26">
        <v>22850</v>
      </c>
      <c r="E29" s="26">
        <f>10000+64460+76145+1528+21317-22850</f>
        <v>150600</v>
      </c>
      <c r="F29" s="27"/>
      <c r="G29" s="27"/>
      <c r="H29" s="28">
        <f t="shared" si="11"/>
        <v>0</v>
      </c>
      <c r="I29" s="28"/>
      <c r="J29" s="27"/>
      <c r="K29" s="27"/>
      <c r="L29" s="27"/>
      <c r="M29" s="28">
        <f t="shared" si="1"/>
        <v>173450</v>
      </c>
      <c r="N29" s="29"/>
      <c r="O29" s="30"/>
      <c r="P29" s="30"/>
    </row>
    <row r="30" spans="1:16" s="89" customFormat="1" ht="74.25" customHeight="1" x14ac:dyDescent="0.2">
      <c r="A30" s="85" t="s">
        <v>66</v>
      </c>
      <c r="B30" s="82" t="s">
        <v>67</v>
      </c>
      <c r="C30" s="25">
        <f t="shared" si="2"/>
        <v>0</v>
      </c>
      <c r="D30" s="28">
        <f>SUM(D31:D32)</f>
        <v>0</v>
      </c>
      <c r="E30" s="28">
        <f t="shared" ref="E30:L30" si="13">SUM(E31:E32)</f>
        <v>0</v>
      </c>
      <c r="F30" s="28">
        <f t="shared" si="13"/>
        <v>0</v>
      </c>
      <c r="G30" s="28">
        <f t="shared" si="13"/>
        <v>0</v>
      </c>
      <c r="H30" s="28">
        <f t="shared" si="13"/>
        <v>1411700</v>
      </c>
      <c r="I30" s="28">
        <f t="shared" si="13"/>
        <v>0</v>
      </c>
      <c r="J30" s="28">
        <f t="shared" si="13"/>
        <v>0</v>
      </c>
      <c r="K30" s="28">
        <f t="shared" si="13"/>
        <v>1411700</v>
      </c>
      <c r="L30" s="28">
        <f t="shared" si="13"/>
        <v>0</v>
      </c>
      <c r="M30" s="28">
        <f t="shared" si="1"/>
        <v>1411700</v>
      </c>
      <c r="N30" s="57"/>
      <c r="O30" s="88"/>
      <c r="P30" s="88"/>
    </row>
    <row r="31" spans="1:16" s="31" customFormat="1" ht="57.75" customHeight="1" x14ac:dyDescent="0.25">
      <c r="A31" s="83">
        <v>2281</v>
      </c>
      <c r="B31" s="84" t="s">
        <v>47</v>
      </c>
      <c r="C31" s="25">
        <f t="shared" si="2"/>
        <v>0</v>
      </c>
      <c r="D31" s="26"/>
      <c r="E31" s="26"/>
      <c r="F31" s="27"/>
      <c r="G31" s="27"/>
      <c r="H31" s="28">
        <f t="shared" si="11"/>
        <v>813360</v>
      </c>
      <c r="I31" s="27"/>
      <c r="J31" s="27"/>
      <c r="K31" s="27">
        <v>813360</v>
      </c>
      <c r="L31" s="27"/>
      <c r="M31" s="27">
        <f t="shared" si="1"/>
        <v>813360</v>
      </c>
      <c r="N31" s="29"/>
      <c r="O31" s="30"/>
      <c r="P31" s="30"/>
    </row>
    <row r="32" spans="1:16" s="31" customFormat="1" ht="48" customHeight="1" x14ac:dyDescent="0.25">
      <c r="A32" s="74">
        <v>3132</v>
      </c>
      <c r="B32" s="75" t="s">
        <v>64</v>
      </c>
      <c r="C32" s="25">
        <f t="shared" ref="C32" si="14">SUM(D32:G32)</f>
        <v>0</v>
      </c>
      <c r="D32" s="26"/>
      <c r="E32" s="25"/>
      <c r="F32" s="27"/>
      <c r="G32" s="27"/>
      <c r="H32" s="28">
        <f t="shared" ref="H32" si="15">SUM(I32:L32)</f>
        <v>598340</v>
      </c>
      <c r="I32" s="28"/>
      <c r="J32" s="27"/>
      <c r="K32" s="27">
        <f>299815+298525</f>
        <v>598340</v>
      </c>
      <c r="L32" s="27"/>
      <c r="M32" s="28">
        <f t="shared" ref="M32" si="16">C32+H32</f>
        <v>598340</v>
      </c>
      <c r="N32" s="29"/>
      <c r="O32" s="30"/>
      <c r="P32" s="30"/>
    </row>
    <row r="33" spans="1:16" s="93" customFormat="1" ht="84" customHeight="1" x14ac:dyDescent="0.2">
      <c r="A33" s="81" t="s">
        <v>58</v>
      </c>
      <c r="B33" s="90" t="s">
        <v>57</v>
      </c>
      <c r="C33" s="25">
        <f t="shared" si="2"/>
        <v>-4267300</v>
      </c>
      <c r="D33" s="28">
        <f>SUM(D34:D34)</f>
        <v>0</v>
      </c>
      <c r="E33" s="28">
        <f>SUM(E34:E34)</f>
        <v>0</v>
      </c>
      <c r="F33" s="28">
        <f>SUM(F34:F34)</f>
        <v>-4267300</v>
      </c>
      <c r="G33" s="28">
        <f>SUM(G34:G34)</f>
        <v>0</v>
      </c>
      <c r="H33" s="28">
        <f t="shared" si="11"/>
        <v>0</v>
      </c>
      <c r="I33" s="28">
        <f>SUM(I34:I34)</f>
        <v>0</v>
      </c>
      <c r="J33" s="28">
        <f>SUM(J34:J34)</f>
        <v>0</v>
      </c>
      <c r="K33" s="28">
        <f>SUM(K34:K34)</f>
        <v>0</v>
      </c>
      <c r="L33" s="28">
        <f>SUM(L34:L34)</f>
        <v>0</v>
      </c>
      <c r="M33" s="28">
        <f t="shared" si="1"/>
        <v>-4267300</v>
      </c>
      <c r="N33" s="91"/>
      <c r="O33" s="92"/>
      <c r="P33" s="92"/>
    </row>
    <row r="34" spans="1:16" s="45" customFormat="1" ht="55.5" customHeight="1" x14ac:dyDescent="0.25">
      <c r="A34" s="83">
        <v>3220</v>
      </c>
      <c r="B34" s="84" t="s">
        <v>59</v>
      </c>
      <c r="C34" s="25">
        <f t="shared" si="2"/>
        <v>-4267300</v>
      </c>
      <c r="D34" s="26"/>
      <c r="E34" s="26"/>
      <c r="F34" s="27">
        <v>-4267300</v>
      </c>
      <c r="G34" s="27"/>
      <c r="H34" s="28">
        <f t="shared" si="11"/>
        <v>0</v>
      </c>
      <c r="I34" s="27"/>
      <c r="J34" s="27"/>
      <c r="K34" s="27"/>
      <c r="L34" s="27"/>
      <c r="M34" s="27">
        <f t="shared" si="1"/>
        <v>-4267300</v>
      </c>
      <c r="N34" s="43"/>
      <c r="O34" s="44"/>
      <c r="P34" s="44"/>
    </row>
    <row r="35" spans="1:16" s="45" customFormat="1" ht="0.75" customHeight="1" x14ac:dyDescent="0.25">
      <c r="A35" s="94"/>
      <c r="B35" s="95"/>
      <c r="C35" s="39">
        <f t="shared" ref="C35" si="17">SUM(D35:G35)</f>
        <v>0</v>
      </c>
      <c r="D35" s="42">
        <f>SUM(D36:D36)</f>
        <v>0</v>
      </c>
      <c r="E35" s="42">
        <f>SUM(E36:E36)</f>
        <v>0</v>
      </c>
      <c r="F35" s="42">
        <f>SUM(F36:F36)</f>
        <v>0</v>
      </c>
      <c r="G35" s="42">
        <f>SUM(G36:G36)</f>
        <v>0</v>
      </c>
      <c r="H35" s="42">
        <f t="shared" si="11"/>
        <v>0</v>
      </c>
      <c r="I35" s="42">
        <f>SUM(I36:I36)</f>
        <v>0</v>
      </c>
      <c r="J35" s="42">
        <f>SUM(J36:J36)</f>
        <v>0</v>
      </c>
      <c r="K35" s="42">
        <f>SUM(K36:K36)</f>
        <v>0</v>
      </c>
      <c r="L35" s="42">
        <f>SUM(L36:L36)</f>
        <v>0</v>
      </c>
      <c r="M35" s="42">
        <f t="shared" si="1"/>
        <v>0</v>
      </c>
      <c r="N35" s="96"/>
      <c r="O35" s="44"/>
      <c r="P35" s="44"/>
    </row>
    <row r="36" spans="1:16" s="45" customFormat="1" ht="129.75" hidden="1" customHeight="1" x14ac:dyDescent="0.25">
      <c r="A36" s="46"/>
      <c r="B36" s="47"/>
      <c r="C36" s="39">
        <f t="shared" si="2"/>
        <v>0</v>
      </c>
      <c r="D36" s="40"/>
      <c r="E36" s="40"/>
      <c r="F36" s="41"/>
      <c r="G36" s="41"/>
      <c r="H36" s="42"/>
      <c r="I36" s="41"/>
      <c r="J36" s="41"/>
      <c r="K36" s="41"/>
      <c r="L36" s="41"/>
      <c r="M36" s="41">
        <f t="shared" si="1"/>
        <v>0</v>
      </c>
      <c r="N36" s="43"/>
      <c r="O36" s="44"/>
      <c r="P36" s="44"/>
    </row>
    <row r="37" spans="1:16" s="31" customFormat="1" ht="64.5" customHeight="1" x14ac:dyDescent="0.25">
      <c r="A37" s="81" t="s">
        <v>30</v>
      </c>
      <c r="B37" s="82" t="s">
        <v>31</v>
      </c>
      <c r="C37" s="25">
        <f>SUM(D37:G37)</f>
        <v>248830</v>
      </c>
      <c r="D37" s="25">
        <f>SUM(D38:D43)</f>
        <v>216410</v>
      </c>
      <c r="E37" s="25">
        <f>SUM(E38)</f>
        <v>32420</v>
      </c>
      <c r="F37" s="25">
        <f>SUM(F38:F43)</f>
        <v>0</v>
      </c>
      <c r="G37" s="25">
        <f>SUM(G38:G43)</f>
        <v>0</v>
      </c>
      <c r="H37" s="28">
        <f>SUM(I37:L37)</f>
        <v>0</v>
      </c>
      <c r="I37" s="25">
        <f>SUM(I38:I43)</f>
        <v>0</v>
      </c>
      <c r="J37" s="25">
        <f>SUM(J38:J43)</f>
        <v>0</v>
      </c>
      <c r="K37" s="25">
        <f>SUM(K38:K43)</f>
        <v>0</v>
      </c>
      <c r="L37" s="25">
        <f>SUM(L38:L43)</f>
        <v>0</v>
      </c>
      <c r="M37" s="28">
        <f t="shared" si="1"/>
        <v>248830</v>
      </c>
      <c r="O37" s="29"/>
      <c r="P37" s="30"/>
    </row>
    <row r="38" spans="1:16" s="54" customFormat="1" ht="61.5" customHeight="1" x14ac:dyDescent="0.25">
      <c r="A38" s="55">
        <v>2620</v>
      </c>
      <c r="B38" s="56" t="s">
        <v>16</v>
      </c>
      <c r="C38" s="49">
        <f>SUM(D38:G38)</f>
        <v>248830</v>
      </c>
      <c r="D38" s="49">
        <v>216410</v>
      </c>
      <c r="E38" s="49">
        <v>32420</v>
      </c>
      <c r="F38" s="50"/>
      <c r="G38" s="50"/>
      <c r="H38" s="51">
        <f>SUM(I38:L38)</f>
        <v>0</v>
      </c>
      <c r="I38" s="49"/>
      <c r="J38" s="50"/>
      <c r="K38" s="50"/>
      <c r="L38" s="50"/>
      <c r="M38" s="51">
        <f t="shared" si="1"/>
        <v>248830</v>
      </c>
      <c r="O38" s="52"/>
      <c r="P38" s="53"/>
    </row>
    <row r="39" spans="1:16" s="45" customFormat="1" ht="125.25" hidden="1" customHeight="1" x14ac:dyDescent="0.25">
      <c r="A39" s="38"/>
      <c r="B39" s="48"/>
      <c r="C39" s="39"/>
      <c r="D39" s="39"/>
      <c r="E39" s="40"/>
      <c r="F39" s="41"/>
      <c r="G39" s="41"/>
      <c r="H39" s="42"/>
      <c r="I39" s="39"/>
      <c r="J39" s="41"/>
      <c r="K39" s="41"/>
      <c r="L39" s="41"/>
      <c r="M39" s="42"/>
      <c r="N39" s="43"/>
      <c r="O39" s="44"/>
      <c r="P39" s="44"/>
    </row>
    <row r="40" spans="1:16" s="31" customFormat="1" ht="125.25" hidden="1" customHeight="1" x14ac:dyDescent="0.25">
      <c r="A40" s="97" t="s">
        <v>23</v>
      </c>
      <c r="B40" s="98" t="s">
        <v>17</v>
      </c>
      <c r="C40" s="25"/>
      <c r="D40" s="25"/>
      <c r="E40" s="26"/>
      <c r="F40" s="27"/>
      <c r="G40" s="27"/>
      <c r="H40" s="28"/>
      <c r="I40" s="25"/>
      <c r="J40" s="27"/>
      <c r="K40" s="27"/>
      <c r="L40" s="27"/>
      <c r="M40" s="28"/>
      <c r="N40" s="29"/>
      <c r="O40" s="30"/>
      <c r="P40" s="30"/>
    </row>
    <row r="41" spans="1:16" s="31" customFormat="1" ht="125.25" hidden="1" customHeight="1" x14ac:dyDescent="0.25">
      <c r="A41" s="60"/>
      <c r="B41" s="48" t="s">
        <v>46</v>
      </c>
      <c r="C41" s="25"/>
      <c r="D41" s="25"/>
      <c r="E41" s="26"/>
      <c r="F41" s="27"/>
      <c r="G41" s="27"/>
      <c r="H41" s="28">
        <f>SUM(I41:L41)</f>
        <v>0</v>
      </c>
      <c r="I41" s="25"/>
      <c r="J41" s="27"/>
      <c r="K41" s="27"/>
      <c r="L41" s="27"/>
      <c r="M41" s="28"/>
      <c r="N41" s="29"/>
      <c r="O41" s="30"/>
      <c r="P41" s="30"/>
    </row>
    <row r="42" spans="1:16" s="31" customFormat="1" ht="125.25" hidden="1" customHeight="1" x14ac:dyDescent="0.25">
      <c r="A42" s="60"/>
      <c r="B42" s="67"/>
      <c r="C42" s="25"/>
      <c r="D42" s="25"/>
      <c r="E42" s="26"/>
      <c r="F42" s="27"/>
      <c r="G42" s="27"/>
      <c r="H42" s="28"/>
      <c r="I42" s="25"/>
      <c r="J42" s="27"/>
      <c r="K42" s="27"/>
      <c r="L42" s="27"/>
      <c r="M42" s="28"/>
      <c r="N42" s="29"/>
      <c r="O42" s="30"/>
      <c r="P42" s="30"/>
    </row>
    <row r="43" spans="1:16" s="45" customFormat="1" ht="125.25" hidden="1" customHeight="1" x14ac:dyDescent="0.25">
      <c r="A43" s="38"/>
      <c r="B43" s="48"/>
      <c r="C43" s="39"/>
      <c r="D43" s="39"/>
      <c r="E43" s="40"/>
      <c r="F43" s="41"/>
      <c r="G43" s="41"/>
      <c r="H43" s="42"/>
      <c r="I43" s="39"/>
      <c r="J43" s="41"/>
      <c r="K43" s="41"/>
      <c r="L43" s="41"/>
      <c r="M43" s="42"/>
      <c r="N43" s="43"/>
      <c r="O43" s="44"/>
      <c r="P43" s="44"/>
    </row>
    <row r="44" spans="1:16" s="89" customFormat="1" ht="90" customHeight="1" x14ac:dyDescent="0.2">
      <c r="A44" s="81" t="s">
        <v>38</v>
      </c>
      <c r="B44" s="82" t="s">
        <v>39</v>
      </c>
      <c r="C44" s="25">
        <f>SUM(D44:G44)</f>
        <v>20000</v>
      </c>
      <c r="D44" s="28">
        <f t="shared" ref="D44:L44" si="18">SUM(D45:D45)</f>
        <v>20000</v>
      </c>
      <c r="E44" s="28">
        <f t="shared" si="18"/>
        <v>0</v>
      </c>
      <c r="F44" s="28">
        <f t="shared" si="18"/>
        <v>0</v>
      </c>
      <c r="G44" s="28">
        <f t="shared" si="18"/>
        <v>0</v>
      </c>
      <c r="H44" s="28">
        <f t="shared" si="18"/>
        <v>0</v>
      </c>
      <c r="I44" s="28">
        <f t="shared" si="18"/>
        <v>0</v>
      </c>
      <c r="J44" s="28">
        <f t="shared" si="18"/>
        <v>0</v>
      </c>
      <c r="K44" s="28">
        <f t="shared" si="18"/>
        <v>0</v>
      </c>
      <c r="L44" s="28">
        <f t="shared" si="18"/>
        <v>0</v>
      </c>
      <c r="M44" s="28">
        <f>C44+H44</f>
        <v>20000</v>
      </c>
      <c r="N44" s="57"/>
      <c r="O44" s="88"/>
      <c r="P44" s="88"/>
    </row>
    <row r="45" spans="1:16" s="31" customFormat="1" ht="72.75" customHeight="1" x14ac:dyDescent="0.25">
      <c r="A45" s="32">
        <v>2620</v>
      </c>
      <c r="B45" s="33" t="s">
        <v>16</v>
      </c>
      <c r="C45" s="25">
        <f t="shared" ref="C45" si="19">SUM(D45:G45)</f>
        <v>20000</v>
      </c>
      <c r="D45" s="26">
        <v>20000</v>
      </c>
      <c r="E45" s="26"/>
      <c r="F45" s="27"/>
      <c r="G45" s="27"/>
      <c r="H45" s="28">
        <f>SUM(I45:L45)</f>
        <v>0</v>
      </c>
      <c r="I45" s="28"/>
      <c r="J45" s="27"/>
      <c r="K45" s="27"/>
      <c r="L45" s="27"/>
      <c r="M45" s="28">
        <f>C45+H45</f>
        <v>20000</v>
      </c>
      <c r="N45" s="29"/>
      <c r="O45" s="30"/>
      <c r="P45" s="30"/>
    </row>
    <row r="46" spans="1:16" s="4" customFormat="1" ht="80.25" customHeight="1" x14ac:dyDescent="0.25">
      <c r="A46" s="21" t="s">
        <v>34</v>
      </c>
      <c r="B46" s="22" t="s">
        <v>22</v>
      </c>
      <c r="C46" s="37">
        <f>C47+C51+C58+C60</f>
        <v>609840</v>
      </c>
      <c r="D46" s="37">
        <f>D47+D51+D58+D60</f>
        <v>419170</v>
      </c>
      <c r="E46" s="37">
        <f>E47+E51+E58+E60</f>
        <v>58670</v>
      </c>
      <c r="F46" s="37">
        <f>F47+F51+F58+F60</f>
        <v>0</v>
      </c>
      <c r="G46" s="37">
        <f>G47+G51+G58+G60</f>
        <v>132000</v>
      </c>
      <c r="H46" s="37">
        <f>H47+H51+H58+H60</f>
        <v>2792720</v>
      </c>
      <c r="I46" s="37">
        <f>I47+I51+I58+I60</f>
        <v>6630</v>
      </c>
      <c r="J46" s="37">
        <f>J47+J51+J58+J60</f>
        <v>62490</v>
      </c>
      <c r="K46" s="37">
        <f>K47+K51+K58+K60</f>
        <v>2855600</v>
      </c>
      <c r="L46" s="37">
        <f>L47+L51+L58+L60</f>
        <v>-132000</v>
      </c>
      <c r="M46" s="37">
        <f>M47+M51+M58+M60</f>
        <v>3402560</v>
      </c>
      <c r="N46" s="11"/>
      <c r="O46" s="12"/>
      <c r="P46" s="12"/>
    </row>
    <row r="47" spans="1:16" s="59" customFormat="1" ht="65.25" customHeight="1" x14ac:dyDescent="0.2">
      <c r="A47" s="85" t="s">
        <v>35</v>
      </c>
      <c r="B47" s="82" t="s">
        <v>36</v>
      </c>
      <c r="C47" s="25">
        <f>SUM(D47:G47)</f>
        <v>339470</v>
      </c>
      <c r="D47" s="28">
        <f t="shared" ref="D47:L47" si="20">SUM(D48:D50)</f>
        <v>336180</v>
      </c>
      <c r="E47" s="28">
        <f t="shared" si="20"/>
        <v>3290</v>
      </c>
      <c r="F47" s="28">
        <f t="shared" ref="F47" si="21">SUM(F48:F50)</f>
        <v>0</v>
      </c>
      <c r="G47" s="28">
        <f t="shared" si="20"/>
        <v>0</v>
      </c>
      <c r="H47" s="28">
        <f t="shared" si="20"/>
        <v>8490</v>
      </c>
      <c r="I47" s="28">
        <f t="shared" si="20"/>
        <v>0</v>
      </c>
      <c r="J47" s="28">
        <f t="shared" si="20"/>
        <v>8490</v>
      </c>
      <c r="K47" s="28">
        <f t="shared" si="20"/>
        <v>0</v>
      </c>
      <c r="L47" s="28">
        <f t="shared" si="20"/>
        <v>0</v>
      </c>
      <c r="M47" s="28">
        <f t="shared" ref="M47:M62" si="22">C47+H47</f>
        <v>347960</v>
      </c>
      <c r="N47" s="57"/>
      <c r="O47" s="58"/>
      <c r="P47" s="58"/>
    </row>
    <row r="48" spans="1:16" s="31" customFormat="1" ht="60.75" customHeight="1" x14ac:dyDescent="0.25">
      <c r="A48" s="83" t="s">
        <v>24</v>
      </c>
      <c r="B48" s="84" t="s">
        <v>11</v>
      </c>
      <c r="C48" s="25">
        <f t="shared" ref="C48:C59" si="23">SUM(D48:G48)</f>
        <v>27470</v>
      </c>
      <c r="D48" s="25">
        <f>13360+10820</f>
        <v>24180</v>
      </c>
      <c r="E48" s="25">
        <f>9000+1820+3290+1260+97+12000+3-13360-10820</f>
        <v>3290</v>
      </c>
      <c r="F48" s="27"/>
      <c r="G48" s="27"/>
      <c r="H48" s="28">
        <f t="shared" ref="H48:H61" si="24">SUM(I48:L48)</f>
        <v>0</v>
      </c>
      <c r="I48" s="27"/>
      <c r="J48" s="27"/>
      <c r="K48" s="27"/>
      <c r="L48" s="27"/>
      <c r="M48" s="28">
        <f t="shared" si="22"/>
        <v>27470</v>
      </c>
      <c r="N48" s="29"/>
      <c r="O48" s="30"/>
      <c r="P48" s="30"/>
    </row>
    <row r="49" spans="1:255" s="31" customFormat="1" ht="60.75" customHeight="1" x14ac:dyDescent="0.25">
      <c r="A49" s="83" t="s">
        <v>25</v>
      </c>
      <c r="B49" s="84" t="s">
        <v>20</v>
      </c>
      <c r="C49" s="25">
        <f t="shared" si="23"/>
        <v>312000</v>
      </c>
      <c r="D49" s="25">
        <f>27000+15000+270000</f>
        <v>312000</v>
      </c>
      <c r="E49" s="25"/>
      <c r="F49" s="27"/>
      <c r="G49" s="27"/>
      <c r="H49" s="28">
        <f t="shared" si="24"/>
        <v>0</v>
      </c>
      <c r="I49" s="27"/>
      <c r="J49" s="27"/>
      <c r="K49" s="27"/>
      <c r="L49" s="27"/>
      <c r="M49" s="28">
        <f t="shared" si="22"/>
        <v>312000</v>
      </c>
      <c r="N49" s="29"/>
      <c r="O49" s="30"/>
      <c r="P49" s="30"/>
    </row>
    <row r="50" spans="1:255" s="31" customFormat="1" ht="60.75" customHeight="1" x14ac:dyDescent="0.25">
      <c r="A50" s="83">
        <v>3110</v>
      </c>
      <c r="B50" s="84" t="s">
        <v>12</v>
      </c>
      <c r="C50" s="25">
        <f t="shared" ref="C50" si="25">SUM(D50:G50)</f>
        <v>0</v>
      </c>
      <c r="D50" s="25"/>
      <c r="E50" s="25"/>
      <c r="F50" s="27"/>
      <c r="G50" s="27"/>
      <c r="H50" s="28">
        <f t="shared" si="24"/>
        <v>8490</v>
      </c>
      <c r="I50" s="27"/>
      <c r="J50" s="27">
        <v>8490</v>
      </c>
      <c r="K50" s="27"/>
      <c r="L50" s="27"/>
      <c r="M50" s="28">
        <f t="shared" si="22"/>
        <v>8490</v>
      </c>
      <c r="N50" s="29"/>
      <c r="O50" s="30"/>
      <c r="P50" s="30"/>
    </row>
    <row r="51" spans="1:255" s="31" customFormat="1" ht="102" customHeight="1" x14ac:dyDescent="0.2">
      <c r="A51" s="81" t="s">
        <v>37</v>
      </c>
      <c r="B51" s="82" t="s">
        <v>15</v>
      </c>
      <c r="C51" s="25">
        <f>SUM(D51:G51)</f>
        <v>270370</v>
      </c>
      <c r="D51" s="25">
        <f>SUM(D52:D57)</f>
        <v>82990</v>
      </c>
      <c r="E51" s="25">
        <f>SUM(E52:E57)</f>
        <v>55380</v>
      </c>
      <c r="F51" s="25">
        <f>SUM(F52:F57)</f>
        <v>0</v>
      </c>
      <c r="G51" s="25">
        <f>SUM(G52:G57)</f>
        <v>132000</v>
      </c>
      <c r="H51" s="28">
        <f t="shared" si="24"/>
        <v>200630</v>
      </c>
      <c r="I51" s="25">
        <f>SUM(I52:I57)</f>
        <v>6630</v>
      </c>
      <c r="J51" s="25">
        <f>SUM(J52:J57)</f>
        <v>54000</v>
      </c>
      <c r="K51" s="25">
        <f>SUM(K52:K57)</f>
        <v>0</v>
      </c>
      <c r="L51" s="25">
        <f>SUM(L52:L57)</f>
        <v>140000</v>
      </c>
      <c r="M51" s="28">
        <f t="shared" si="22"/>
        <v>471000</v>
      </c>
      <c r="N51" s="99"/>
      <c r="O51" s="100"/>
      <c r="P51" s="99"/>
      <c r="Q51" s="101"/>
      <c r="R51" s="102"/>
      <c r="S51" s="101"/>
      <c r="T51" s="102"/>
      <c r="U51" s="101"/>
      <c r="V51" s="102"/>
      <c r="W51" s="101"/>
      <c r="X51" s="102"/>
      <c r="Y51" s="101"/>
      <c r="Z51" s="102"/>
      <c r="AA51" s="101"/>
      <c r="AB51" s="102"/>
      <c r="AC51" s="101"/>
      <c r="AD51" s="102"/>
      <c r="AE51" s="101"/>
      <c r="AF51" s="102"/>
      <c r="AG51" s="101"/>
      <c r="AH51" s="102"/>
      <c r="AI51" s="101"/>
      <c r="AJ51" s="102"/>
      <c r="AK51" s="101"/>
      <c r="AL51" s="102"/>
      <c r="AM51" s="101"/>
      <c r="AN51" s="102"/>
      <c r="AO51" s="101"/>
      <c r="AP51" s="102"/>
      <c r="AQ51" s="101"/>
      <c r="AR51" s="102"/>
      <c r="AS51" s="101"/>
      <c r="AT51" s="102"/>
      <c r="AU51" s="101"/>
      <c r="AV51" s="102"/>
      <c r="AW51" s="101"/>
      <c r="AX51" s="102"/>
      <c r="AY51" s="101"/>
      <c r="AZ51" s="102"/>
      <c r="BA51" s="101"/>
      <c r="BB51" s="102"/>
      <c r="BC51" s="101"/>
      <c r="BD51" s="102"/>
      <c r="BE51" s="101"/>
      <c r="BF51" s="102"/>
      <c r="BG51" s="101"/>
      <c r="BH51" s="102"/>
      <c r="BI51" s="101"/>
      <c r="BJ51" s="102"/>
      <c r="BK51" s="101"/>
      <c r="BL51" s="102"/>
      <c r="BM51" s="101"/>
      <c r="BN51" s="102"/>
      <c r="BO51" s="101"/>
      <c r="BP51" s="102"/>
      <c r="BQ51" s="101"/>
      <c r="BR51" s="102"/>
      <c r="BS51" s="101"/>
      <c r="BT51" s="102"/>
      <c r="BU51" s="101"/>
      <c r="BV51" s="102"/>
      <c r="BW51" s="101"/>
      <c r="BX51" s="102"/>
      <c r="BY51" s="101"/>
      <c r="BZ51" s="102"/>
      <c r="CA51" s="101"/>
      <c r="CB51" s="102"/>
      <c r="CC51" s="101"/>
      <c r="CD51" s="102"/>
      <c r="CE51" s="101"/>
      <c r="CF51" s="102"/>
      <c r="CG51" s="101"/>
      <c r="CH51" s="102"/>
      <c r="CI51" s="101"/>
      <c r="CJ51" s="102"/>
      <c r="CK51" s="101"/>
      <c r="CL51" s="102"/>
      <c r="CM51" s="101"/>
      <c r="CN51" s="102"/>
      <c r="CO51" s="101"/>
      <c r="CP51" s="102"/>
      <c r="CQ51" s="101"/>
      <c r="CR51" s="102"/>
      <c r="CS51" s="101"/>
      <c r="CT51" s="102"/>
      <c r="CU51" s="101"/>
      <c r="CV51" s="102"/>
      <c r="CW51" s="101"/>
      <c r="CX51" s="102"/>
      <c r="CY51" s="101"/>
      <c r="CZ51" s="102"/>
      <c r="DA51" s="101"/>
      <c r="DB51" s="102"/>
      <c r="DC51" s="101"/>
      <c r="DD51" s="102"/>
      <c r="DE51" s="101"/>
      <c r="DF51" s="102"/>
      <c r="DG51" s="101"/>
      <c r="DH51" s="102"/>
      <c r="DI51" s="101"/>
      <c r="DJ51" s="102"/>
      <c r="DK51" s="101"/>
      <c r="DL51" s="102"/>
      <c r="DM51" s="101"/>
      <c r="DN51" s="102"/>
      <c r="DO51" s="101"/>
      <c r="DP51" s="102"/>
      <c r="DQ51" s="101"/>
      <c r="DR51" s="102"/>
      <c r="DS51" s="101"/>
      <c r="DT51" s="102"/>
      <c r="DU51" s="101"/>
      <c r="DV51" s="102"/>
      <c r="DW51" s="101"/>
      <c r="DX51" s="102"/>
      <c r="DY51" s="101"/>
      <c r="DZ51" s="102"/>
      <c r="EA51" s="101"/>
      <c r="EB51" s="102"/>
      <c r="EC51" s="101"/>
      <c r="ED51" s="102"/>
      <c r="EE51" s="101"/>
      <c r="EF51" s="102"/>
      <c r="EG51" s="101"/>
      <c r="EH51" s="102"/>
      <c r="EI51" s="101"/>
      <c r="EJ51" s="102"/>
      <c r="EK51" s="101"/>
      <c r="EL51" s="102"/>
      <c r="EM51" s="101"/>
      <c r="EN51" s="102"/>
      <c r="EO51" s="101"/>
      <c r="EP51" s="102"/>
      <c r="EQ51" s="101"/>
      <c r="ER51" s="102"/>
      <c r="ES51" s="101"/>
      <c r="ET51" s="102"/>
      <c r="EU51" s="101"/>
      <c r="EV51" s="102"/>
      <c r="EW51" s="101"/>
      <c r="EX51" s="102"/>
      <c r="EY51" s="101"/>
      <c r="EZ51" s="102"/>
      <c r="FA51" s="101"/>
      <c r="FB51" s="102"/>
      <c r="FC51" s="101"/>
      <c r="FD51" s="102"/>
      <c r="FE51" s="101"/>
      <c r="FF51" s="102"/>
      <c r="FG51" s="101"/>
      <c r="FH51" s="102"/>
      <c r="FI51" s="101"/>
      <c r="FJ51" s="102"/>
      <c r="FK51" s="101"/>
      <c r="FL51" s="102"/>
      <c r="FM51" s="101"/>
      <c r="FN51" s="102"/>
      <c r="FO51" s="101"/>
      <c r="FP51" s="102"/>
      <c r="FQ51" s="101"/>
      <c r="FR51" s="102"/>
      <c r="FS51" s="101"/>
      <c r="FT51" s="102"/>
      <c r="FU51" s="101"/>
      <c r="FV51" s="102"/>
      <c r="FW51" s="101"/>
      <c r="FX51" s="102"/>
      <c r="FY51" s="101"/>
      <c r="FZ51" s="102"/>
      <c r="GA51" s="101"/>
      <c r="GB51" s="102"/>
      <c r="GC51" s="101"/>
      <c r="GD51" s="102"/>
      <c r="GE51" s="101"/>
      <c r="GF51" s="102"/>
      <c r="GG51" s="101"/>
      <c r="GH51" s="102"/>
      <c r="GI51" s="101"/>
      <c r="GJ51" s="102"/>
      <c r="GK51" s="101"/>
      <c r="GL51" s="102"/>
      <c r="GM51" s="101"/>
      <c r="GN51" s="102"/>
      <c r="GO51" s="101"/>
      <c r="GP51" s="102"/>
      <c r="GQ51" s="101"/>
      <c r="GR51" s="102"/>
      <c r="GS51" s="101"/>
      <c r="GT51" s="102"/>
      <c r="GU51" s="101"/>
      <c r="GV51" s="102"/>
      <c r="GW51" s="101"/>
      <c r="GX51" s="102"/>
      <c r="GY51" s="101"/>
      <c r="GZ51" s="102"/>
      <c r="HA51" s="101"/>
      <c r="HB51" s="102"/>
      <c r="HC51" s="101"/>
      <c r="HD51" s="102"/>
      <c r="HE51" s="101"/>
      <c r="HF51" s="102"/>
      <c r="HG51" s="101"/>
      <c r="HH51" s="102"/>
      <c r="HI51" s="101"/>
      <c r="HJ51" s="102"/>
      <c r="HK51" s="101"/>
      <c r="HL51" s="102"/>
      <c r="HM51" s="101"/>
      <c r="HN51" s="102"/>
      <c r="HO51" s="101"/>
      <c r="HP51" s="102"/>
      <c r="HQ51" s="101"/>
      <c r="HR51" s="102"/>
      <c r="HS51" s="101"/>
      <c r="HT51" s="102"/>
      <c r="HU51" s="101"/>
      <c r="HV51" s="102"/>
      <c r="HW51" s="101"/>
      <c r="HX51" s="102"/>
      <c r="HY51" s="101"/>
      <c r="HZ51" s="102"/>
      <c r="IA51" s="101"/>
      <c r="IB51" s="102"/>
      <c r="IC51" s="101"/>
      <c r="ID51" s="102"/>
      <c r="IE51" s="101"/>
      <c r="IF51" s="102"/>
      <c r="IG51" s="101"/>
      <c r="IH51" s="102"/>
      <c r="II51" s="101"/>
      <c r="IJ51" s="102"/>
      <c r="IK51" s="101"/>
      <c r="IL51" s="102"/>
      <c r="IM51" s="101"/>
      <c r="IN51" s="102"/>
      <c r="IO51" s="101"/>
      <c r="IP51" s="102"/>
      <c r="IQ51" s="101"/>
      <c r="IR51" s="102"/>
      <c r="IS51" s="101"/>
      <c r="IT51" s="102"/>
      <c r="IU51" s="101"/>
    </row>
    <row r="52" spans="1:255" s="45" customFormat="1" ht="49.5" customHeight="1" x14ac:dyDescent="0.25">
      <c r="A52" s="83">
        <v>2111</v>
      </c>
      <c r="B52" s="84" t="s">
        <v>44</v>
      </c>
      <c r="C52" s="25">
        <f t="shared" si="23"/>
        <v>17440</v>
      </c>
      <c r="D52" s="26"/>
      <c r="E52" s="25">
        <v>17440</v>
      </c>
      <c r="F52" s="40"/>
      <c r="G52" s="40"/>
      <c r="H52" s="28">
        <f t="shared" si="24"/>
        <v>0</v>
      </c>
      <c r="I52" s="42"/>
      <c r="J52" s="41"/>
      <c r="K52" s="40"/>
      <c r="L52" s="40"/>
      <c r="M52" s="28">
        <f t="shared" si="22"/>
        <v>17440</v>
      </c>
      <c r="N52" s="43"/>
      <c r="O52" s="44"/>
      <c r="P52" s="44"/>
    </row>
    <row r="53" spans="1:255" s="45" customFormat="1" ht="49.5" customHeight="1" x14ac:dyDescent="0.25">
      <c r="A53" s="83">
        <v>2120</v>
      </c>
      <c r="B53" s="84" t="s">
        <v>45</v>
      </c>
      <c r="C53" s="25">
        <f t="shared" si="23"/>
        <v>3860</v>
      </c>
      <c r="D53" s="26"/>
      <c r="E53" s="25">
        <v>3860</v>
      </c>
      <c r="F53" s="40"/>
      <c r="G53" s="40"/>
      <c r="H53" s="28">
        <f t="shared" si="24"/>
        <v>0</v>
      </c>
      <c r="I53" s="42"/>
      <c r="J53" s="41"/>
      <c r="K53" s="40"/>
      <c r="L53" s="40"/>
      <c r="M53" s="28">
        <f t="shared" si="22"/>
        <v>3860</v>
      </c>
      <c r="N53" s="43"/>
      <c r="O53" s="44"/>
      <c r="P53" s="44"/>
    </row>
    <row r="54" spans="1:255" s="45" customFormat="1" ht="49.5" customHeight="1" x14ac:dyDescent="0.25">
      <c r="A54" s="83" t="s">
        <v>24</v>
      </c>
      <c r="B54" s="84" t="s">
        <v>11</v>
      </c>
      <c r="C54" s="25">
        <f t="shared" ref="C54:C57" si="26">SUM(D54:G54)</f>
        <v>64670</v>
      </c>
      <c r="D54" s="26">
        <f>18460+22530</f>
        <v>40990</v>
      </c>
      <c r="E54" s="25">
        <f>460+18000+2210+18000+26000-18460-22530</f>
        <v>23680</v>
      </c>
      <c r="F54" s="40"/>
      <c r="G54" s="40"/>
      <c r="H54" s="28">
        <f t="shared" si="24"/>
        <v>0</v>
      </c>
      <c r="I54" s="42"/>
      <c r="J54" s="41"/>
      <c r="K54" s="40"/>
      <c r="L54" s="40"/>
      <c r="M54" s="28">
        <f t="shared" si="22"/>
        <v>64670</v>
      </c>
      <c r="N54" s="43"/>
      <c r="O54" s="44"/>
      <c r="P54" s="44"/>
    </row>
    <row r="55" spans="1:255" s="45" customFormat="1" ht="49.5" customHeight="1" x14ac:dyDescent="0.25">
      <c r="A55" s="60">
        <v>2240</v>
      </c>
      <c r="B55" s="60" t="s">
        <v>20</v>
      </c>
      <c r="C55" s="25">
        <f t="shared" si="26"/>
        <v>184000</v>
      </c>
      <c r="D55" s="26">
        <v>42000</v>
      </c>
      <c r="E55" s="25">
        <f>27000+10000+15000-42000</f>
        <v>10000</v>
      </c>
      <c r="F55" s="40"/>
      <c r="G55" s="26">
        <f>132000</f>
        <v>132000</v>
      </c>
      <c r="H55" s="28">
        <f t="shared" si="24"/>
        <v>0</v>
      </c>
      <c r="I55" s="42"/>
      <c r="J55" s="41"/>
      <c r="K55" s="40"/>
      <c r="L55" s="40"/>
      <c r="M55" s="28">
        <f t="shared" si="22"/>
        <v>184000</v>
      </c>
      <c r="N55" s="43"/>
      <c r="O55" s="44"/>
      <c r="P55" s="44"/>
    </row>
    <row r="56" spans="1:255" s="31" customFormat="1" ht="49.5" customHeight="1" x14ac:dyDescent="0.25">
      <c r="A56" s="83">
        <v>2800</v>
      </c>
      <c r="B56" s="84" t="s">
        <v>50</v>
      </c>
      <c r="C56" s="25">
        <f t="shared" si="26"/>
        <v>400</v>
      </c>
      <c r="D56" s="26"/>
      <c r="E56" s="26">
        <v>400</v>
      </c>
      <c r="F56" s="27"/>
      <c r="G56" s="27"/>
      <c r="H56" s="28">
        <f t="shared" si="24"/>
        <v>0</v>
      </c>
      <c r="I56" s="28"/>
      <c r="J56" s="27"/>
      <c r="K56" s="27"/>
      <c r="L56" s="27"/>
      <c r="M56" s="28">
        <f t="shared" si="22"/>
        <v>400</v>
      </c>
      <c r="N56" s="29"/>
      <c r="O56" s="30"/>
      <c r="P56" s="30"/>
    </row>
    <row r="57" spans="1:255" s="45" customFormat="1" ht="49.5" customHeight="1" x14ac:dyDescent="0.25">
      <c r="A57" s="61">
        <v>3110</v>
      </c>
      <c r="B57" s="62" t="s">
        <v>12</v>
      </c>
      <c r="C57" s="25">
        <f t="shared" si="26"/>
        <v>0</v>
      </c>
      <c r="D57" s="26"/>
      <c r="E57" s="39"/>
      <c r="F57" s="40"/>
      <c r="G57" s="40"/>
      <c r="H57" s="28">
        <f t="shared" si="24"/>
        <v>200630</v>
      </c>
      <c r="I57" s="27">
        <f>6630</f>
        <v>6630</v>
      </c>
      <c r="J57" s="27">
        <f>54000</f>
        <v>54000</v>
      </c>
      <c r="K57" s="26"/>
      <c r="L57" s="26">
        <v>140000</v>
      </c>
      <c r="M57" s="28">
        <f t="shared" si="22"/>
        <v>200630</v>
      </c>
      <c r="N57" s="43"/>
      <c r="O57" s="44"/>
      <c r="P57" s="44"/>
    </row>
    <row r="58" spans="1:255" s="59" customFormat="1" ht="54.75" customHeight="1" x14ac:dyDescent="0.2">
      <c r="A58" s="81" t="s">
        <v>54</v>
      </c>
      <c r="B58" s="82" t="s">
        <v>52</v>
      </c>
      <c r="C58" s="25">
        <f t="shared" si="23"/>
        <v>0</v>
      </c>
      <c r="D58" s="28">
        <f>SUM(D59:D59)</f>
        <v>0</v>
      </c>
      <c r="E58" s="28">
        <f>SUM(E59:E59)</f>
        <v>0</v>
      </c>
      <c r="F58" s="28">
        <f>SUM(F59:F59)</f>
        <v>0</v>
      </c>
      <c r="G58" s="28">
        <f>SUM(G59:G59)</f>
        <v>0</v>
      </c>
      <c r="H58" s="28">
        <f t="shared" si="24"/>
        <v>-272000</v>
      </c>
      <c r="I58" s="28">
        <f>SUM(I59:I59)</f>
        <v>0</v>
      </c>
      <c r="J58" s="28">
        <f>SUM(J59:J59)</f>
        <v>0</v>
      </c>
      <c r="K58" s="28">
        <f>SUM(K59:K59)</f>
        <v>0</v>
      </c>
      <c r="L58" s="28">
        <f>SUM(L59:L59)</f>
        <v>-272000</v>
      </c>
      <c r="M58" s="28">
        <f t="shared" si="22"/>
        <v>-272000</v>
      </c>
      <c r="N58" s="57"/>
      <c r="O58" s="58"/>
      <c r="P58" s="58"/>
    </row>
    <row r="59" spans="1:255" s="31" customFormat="1" ht="42" customHeight="1" x14ac:dyDescent="0.25">
      <c r="A59" s="60">
        <v>3142</v>
      </c>
      <c r="B59" s="60" t="s">
        <v>53</v>
      </c>
      <c r="C59" s="25">
        <f t="shared" si="23"/>
        <v>0</v>
      </c>
      <c r="D59" s="26"/>
      <c r="E59" s="25"/>
      <c r="F59" s="27"/>
      <c r="G59" s="27"/>
      <c r="H59" s="28">
        <f t="shared" si="24"/>
        <v>-272000</v>
      </c>
      <c r="I59" s="28"/>
      <c r="J59" s="27"/>
      <c r="K59" s="27"/>
      <c r="L59" s="27">
        <v>-272000</v>
      </c>
      <c r="M59" s="28">
        <f t="shared" si="22"/>
        <v>-272000</v>
      </c>
      <c r="N59" s="29"/>
      <c r="O59" s="30"/>
      <c r="P59" s="30"/>
    </row>
    <row r="60" spans="1:255" s="59" customFormat="1" ht="54" customHeight="1" x14ac:dyDescent="0.2">
      <c r="A60" s="85" t="s">
        <v>66</v>
      </c>
      <c r="B60" s="82" t="s">
        <v>67</v>
      </c>
      <c r="C60" s="25">
        <f>C61</f>
        <v>0</v>
      </c>
      <c r="D60" s="25">
        <f t="shared" ref="D60:L60" si="27">D61</f>
        <v>0</v>
      </c>
      <c r="E60" s="25">
        <f t="shared" si="27"/>
        <v>0</v>
      </c>
      <c r="F60" s="25">
        <f t="shared" si="27"/>
        <v>0</v>
      </c>
      <c r="G60" s="25">
        <f t="shared" si="27"/>
        <v>0</v>
      </c>
      <c r="H60" s="28">
        <f t="shared" si="24"/>
        <v>2855600</v>
      </c>
      <c r="I60" s="25">
        <f t="shared" si="27"/>
        <v>0</v>
      </c>
      <c r="J60" s="25">
        <f>J61</f>
        <v>0</v>
      </c>
      <c r="K60" s="25">
        <f t="shared" si="27"/>
        <v>2855600</v>
      </c>
      <c r="L60" s="25">
        <f t="shared" si="27"/>
        <v>0</v>
      </c>
      <c r="M60" s="28">
        <f t="shared" si="22"/>
        <v>2855600</v>
      </c>
      <c r="N60" s="57"/>
      <c r="O60" s="58"/>
      <c r="P60" s="58"/>
    </row>
    <row r="61" spans="1:255" s="31" customFormat="1" ht="42" customHeight="1" x14ac:dyDescent="0.25">
      <c r="A61" s="127">
        <v>3132</v>
      </c>
      <c r="B61" s="128" t="s">
        <v>64</v>
      </c>
      <c r="C61" s="25">
        <f>SUM(D61:G61)</f>
        <v>0</v>
      </c>
      <c r="D61" s="25"/>
      <c r="E61" s="25"/>
      <c r="F61" s="27"/>
      <c r="G61" s="27"/>
      <c r="H61" s="28">
        <f t="shared" si="24"/>
        <v>2855600</v>
      </c>
      <c r="I61" s="28"/>
      <c r="J61" s="27"/>
      <c r="K61" s="27">
        <f>1413400+1442200</f>
        <v>2855600</v>
      </c>
      <c r="L61" s="27"/>
      <c r="M61" s="28">
        <f t="shared" si="22"/>
        <v>2855600</v>
      </c>
      <c r="N61" s="29"/>
      <c r="O61" s="30"/>
      <c r="P61" s="30"/>
    </row>
    <row r="62" spans="1:255" s="35" customFormat="1" ht="42" customHeight="1" x14ac:dyDescent="0.25">
      <c r="A62" s="104" t="s">
        <v>2</v>
      </c>
      <c r="B62" s="105"/>
      <c r="C62" s="77">
        <f>C11+C46</f>
        <v>-2755520</v>
      </c>
      <c r="D62" s="77">
        <f>D11+D46</f>
        <v>783750</v>
      </c>
      <c r="E62" s="77">
        <f>E11+E46</f>
        <v>596030</v>
      </c>
      <c r="F62" s="77">
        <f>F11+F46</f>
        <v>-4267300</v>
      </c>
      <c r="G62" s="77">
        <f>G11+G46</f>
        <v>132000</v>
      </c>
      <c r="H62" s="77">
        <f>H11+H46</f>
        <v>4204420</v>
      </c>
      <c r="I62" s="77">
        <f>I11+I46</f>
        <v>6630</v>
      </c>
      <c r="J62" s="77">
        <f>J11+J46</f>
        <v>62490</v>
      </c>
      <c r="K62" s="77">
        <f>K11+K46</f>
        <v>4267300</v>
      </c>
      <c r="L62" s="77">
        <f>L11+L46</f>
        <v>-132000</v>
      </c>
      <c r="M62" s="77">
        <f t="shared" si="22"/>
        <v>1448900</v>
      </c>
      <c r="N62" s="34"/>
      <c r="O62" s="34"/>
      <c r="P62" s="34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255" ht="48" customHeight="1" x14ac:dyDescent="0.3">
      <c r="A63" s="106" t="s">
        <v>65</v>
      </c>
      <c r="B63" s="106"/>
      <c r="C63" s="106"/>
      <c r="D63" s="106"/>
      <c r="E63" s="106"/>
      <c r="F63" s="106"/>
      <c r="G63" s="106"/>
      <c r="H63" s="106"/>
      <c r="I63" s="106"/>
      <c r="J63" s="106"/>
      <c r="L63" s="5"/>
      <c r="M63" s="5"/>
      <c r="O63" s="1"/>
      <c r="P63" s="1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</row>
  </sheetData>
  <mergeCells count="17">
    <mergeCell ref="F8:F9"/>
    <mergeCell ref="A62:B62"/>
    <mergeCell ref="A63:J63"/>
    <mergeCell ref="A4:M4"/>
    <mergeCell ref="A6:A9"/>
    <mergeCell ref="B6:B9"/>
    <mergeCell ref="C6:G6"/>
    <mergeCell ref="H6:L6"/>
    <mergeCell ref="M6:M9"/>
    <mergeCell ref="C7:G7"/>
    <mergeCell ref="H7:L7"/>
    <mergeCell ref="C8:C9"/>
    <mergeCell ref="I8:L8"/>
    <mergeCell ref="D8:D9"/>
    <mergeCell ref="E8:E9"/>
    <mergeCell ref="G8:G9"/>
    <mergeCell ref="H8:H9"/>
  </mergeCells>
  <pageMargins left="0.39370078740157483" right="0.19685039370078741" top="0.15748031496062992" bottom="0.15748031496062992" header="0" footer="0"/>
  <pageSetup paperSize="9" scale="56" fitToWidth="0" orientation="landscape" verticalDpi="200" r:id="rId1"/>
  <headerFooter alignWithMargins="0"/>
  <rowBreaks count="2" manualBreakCount="2">
    <brk id="21" max="12" man="1"/>
    <brk id="4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розрахунок </vt:lpstr>
      <vt:lpstr>'розрахунок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XTreme.ws</cp:lastModifiedBy>
  <cp:lastPrinted>2018-06-14T10:36:05Z</cp:lastPrinted>
  <dcterms:created xsi:type="dcterms:W3CDTF">1996-10-08T23:32:33Z</dcterms:created>
  <dcterms:modified xsi:type="dcterms:W3CDTF">2018-06-14T10:37:17Z</dcterms:modified>
</cp:coreProperties>
</file>