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85" windowWidth="15195" windowHeight="7605"/>
  </bookViews>
  <sheets>
    <sheet name="дод 7" sheetId="5" r:id="rId1"/>
  </sheets>
  <definedNames>
    <definedName name="_xlnm.Print_Titles" localSheetId="0">'дод 7'!$6:$7</definedName>
    <definedName name="_xlnm.Print_Area" localSheetId="0">'дод 7'!$A$1:$H$256</definedName>
  </definedNames>
  <calcPr calcId="144525"/>
</workbook>
</file>

<file path=xl/calcChain.xml><?xml version="1.0" encoding="utf-8"?>
<calcChain xmlns="http://schemas.openxmlformats.org/spreadsheetml/2006/main">
  <c r="F205" i="5" l="1"/>
  <c r="G209" i="5" l="1"/>
  <c r="F145" i="5"/>
  <c r="G145" i="5"/>
  <c r="G149" i="5"/>
  <c r="F151" i="5"/>
  <c r="F218" i="5" l="1"/>
  <c r="H207" i="5"/>
  <c r="F175" i="5"/>
  <c r="H174" i="5"/>
  <c r="F163" i="5"/>
  <c r="H160" i="5"/>
  <c r="F143" i="5"/>
  <c r="G181" i="5" l="1"/>
  <c r="G134" i="5"/>
  <c r="H136" i="5"/>
  <c r="F135" i="5" l="1"/>
  <c r="H135" i="5" s="1"/>
  <c r="G167" i="5" l="1"/>
  <c r="H168" i="5"/>
  <c r="G221" i="5" l="1"/>
  <c r="F199" i="5"/>
  <c r="F196" i="5"/>
  <c r="G194" i="5"/>
  <c r="F192" i="5"/>
  <c r="G182" i="5"/>
  <c r="G180" i="5" s="1"/>
  <c r="G179" i="5" s="1"/>
  <c r="F157" i="5"/>
  <c r="F142" i="5"/>
  <c r="F137" i="5"/>
  <c r="F133" i="5"/>
  <c r="F223" i="5"/>
  <c r="F221" i="5" s="1"/>
  <c r="F226" i="5"/>
  <c r="H223" i="5"/>
  <c r="H219" i="5"/>
  <c r="H218" i="5"/>
  <c r="H208" i="5" l="1"/>
  <c r="F203" i="5"/>
  <c r="F202" i="5" s="1"/>
  <c r="G196" i="5"/>
  <c r="H197" i="5"/>
  <c r="F166" i="5"/>
  <c r="F170" i="5"/>
  <c r="F172" i="5"/>
  <c r="F167" i="5"/>
  <c r="F152" i="5"/>
  <c r="F155" i="5"/>
  <c r="G137" i="5"/>
  <c r="G142" i="5"/>
  <c r="H143" i="5"/>
  <c r="F148" i="5" l="1"/>
  <c r="F147" i="5" s="1"/>
  <c r="H144" i="5"/>
  <c r="H142" i="5" s="1"/>
  <c r="G210" i="5" l="1"/>
  <c r="G202" i="5" s="1"/>
  <c r="H220" i="5" l="1"/>
  <c r="G229" i="5" l="1"/>
  <c r="G228" i="5" s="1"/>
  <c r="G227" i="5" s="1"/>
  <c r="G201" i="5" s="1"/>
  <c r="H217" i="5"/>
  <c r="H150" i="5"/>
  <c r="H216" i="5" l="1"/>
  <c r="H200" i="5"/>
  <c r="H199" i="5" s="1"/>
  <c r="G199" i="5"/>
  <c r="H173" i="5" l="1"/>
  <c r="H172" i="5" l="1"/>
  <c r="I155" i="5"/>
  <c r="H154" i="5"/>
  <c r="H153" i="5"/>
  <c r="H155" i="5"/>
  <c r="H231" i="5" l="1"/>
  <c r="H230" i="5"/>
  <c r="H229" i="5"/>
  <c r="F182" i="5"/>
  <c r="H185" i="5"/>
  <c r="I184" i="5"/>
  <c r="H184" i="5"/>
  <c r="H182" i="5" l="1"/>
  <c r="F180" i="5"/>
  <c r="F179" i="5" s="1"/>
  <c r="F194" i="5"/>
  <c r="F158" i="5" l="1"/>
  <c r="G158" i="5"/>
  <c r="H158" i="5" l="1"/>
  <c r="H213" i="5" l="1"/>
  <c r="H206" i="5"/>
  <c r="H205" i="5"/>
  <c r="F171" i="5"/>
  <c r="F164" i="5" s="1"/>
  <c r="H170" i="5"/>
  <c r="H169" i="5"/>
  <c r="G164" i="5"/>
  <c r="H167" i="5"/>
  <c r="H152" i="5"/>
  <c r="G157" i="5"/>
  <c r="H159" i="5"/>
  <c r="H215" i="5"/>
  <c r="H204" i="5"/>
  <c r="H214" i="5"/>
  <c r="H212" i="5"/>
  <c r="H181" i="5"/>
  <c r="H180" i="5" s="1"/>
  <c r="H183" i="5"/>
  <c r="H186" i="5"/>
  <c r="H187" i="5"/>
  <c r="H188" i="5"/>
  <c r="H189" i="5"/>
  <c r="H190" i="5"/>
  <c r="H191" i="5"/>
  <c r="H171" i="5" l="1"/>
  <c r="H151" i="5"/>
  <c r="H179" i="5"/>
  <c r="H161" i="5" l="1"/>
  <c r="H157" i="5" s="1"/>
  <c r="G148" i="5" l="1"/>
  <c r="H148" i="5" l="1"/>
  <c r="H141" i="5" l="1"/>
  <c r="F140" i="5"/>
  <c r="H140" i="5" s="1"/>
  <c r="H211" i="5" l="1"/>
  <c r="H209" i="5"/>
  <c r="H198" i="5"/>
  <c r="H196" i="5" s="1"/>
  <c r="H149" i="5" l="1"/>
  <c r="H166" i="5"/>
  <c r="H165" i="5"/>
  <c r="H164" i="5"/>
  <c r="G133" i="5"/>
  <c r="F162" i="5" l="1"/>
  <c r="F228" i="5"/>
  <c r="F227" i="5" s="1"/>
  <c r="F176" i="5"/>
  <c r="F225" i="5"/>
  <c r="F224" i="5" s="1"/>
  <c r="F201" i="5" s="1"/>
  <c r="H222" i="5"/>
  <c r="H221" i="5" s="1"/>
  <c r="I221" i="5" s="1"/>
  <c r="H210" i="5"/>
  <c r="H162" i="5" l="1"/>
  <c r="F132" i="5"/>
  <c r="F232" i="5" s="1"/>
  <c r="H227" i="5"/>
  <c r="H203" i="5"/>
  <c r="H202" i="5" s="1"/>
  <c r="H195" i="5"/>
  <c r="H194" i="5" s="1"/>
  <c r="H134" i="5"/>
  <c r="G177" i="5"/>
  <c r="H178" i="5"/>
  <c r="H175" i="5"/>
  <c r="H163" i="5"/>
  <c r="F138" i="5"/>
  <c r="H138" i="5" s="1"/>
  <c r="I202" i="5" l="1"/>
  <c r="G176" i="5"/>
  <c r="H177" i="5"/>
  <c r="H176" i="5" s="1"/>
  <c r="H156" i="5" l="1"/>
  <c r="H226" i="5" l="1"/>
  <c r="G192" i="5" l="1"/>
  <c r="G147" i="5"/>
  <c r="H225" i="5"/>
  <c r="G132" i="5" l="1"/>
  <c r="G232" i="5" s="1"/>
  <c r="H224" i="5"/>
  <c r="H201" i="5" s="1"/>
  <c r="I201" i="5" s="1"/>
  <c r="H193" i="5"/>
  <c r="H192" i="5" s="1"/>
  <c r="H146" i="5"/>
  <c r="H145" i="5" s="1"/>
  <c r="H139" i="5"/>
  <c r="H137" i="5" s="1"/>
  <c r="H147" i="5" l="1"/>
  <c r="H228" i="5" l="1"/>
  <c r="H233" i="5" l="1"/>
  <c r="H234" i="5"/>
  <c r="H235" i="5"/>
  <c r="H236" i="5"/>
  <c r="H237" i="5"/>
  <c r="H238" i="5"/>
  <c r="H239" i="5"/>
  <c r="H240" i="5"/>
  <c r="H243" i="5"/>
  <c r="H244" i="5"/>
  <c r="H245" i="5"/>
  <c r="H246" i="5"/>
  <c r="H247" i="5"/>
  <c r="H248"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H132" i="5" s="1"/>
  <c r="F254" i="5"/>
  <c r="H254" i="5" s="1"/>
  <c r="H232" i="5" l="1"/>
  <c r="I232" i="5" s="1"/>
  <c r="I132" i="5"/>
</calcChain>
</file>

<file path=xl/sharedStrings.xml><?xml version="1.0" encoding="utf-8"?>
<sst xmlns="http://schemas.openxmlformats.org/spreadsheetml/2006/main" count="367" uniqueCount="288">
  <si>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</si>
  <si>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</si>
  <si>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</si>
  <si>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</si>
  <si>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</si>
  <si>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</si>
  <si>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</si>
  <si>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</si>
  <si>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</si>
  <si>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</si>
  <si>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</si>
  <si>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</si>
  <si>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</si>
  <si>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</si>
  <si>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</si>
  <si>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</si>
  <si>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</si>
  <si>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</si>
  <si>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</si>
  <si>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</si>
  <si>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</si>
  <si>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</si>
  <si>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</si>
  <si>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</si>
  <si>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</si>
  <si>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</si>
  <si>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</si>
  <si>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</si>
  <si>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</si>
  <si>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</si>
  <si>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</si>
  <si>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</si>
  <si>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</si>
  <si>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</si>
  <si>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</si>
  <si>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</si>
  <si>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</si>
  <si>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</si>
  <si>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</si>
  <si>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</si>
  <si>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</si>
  <si>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</si>
  <si>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</si>
  <si>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</si>
  <si>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</si>
  <si>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</si>
  <si>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</si>
  <si>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</si>
  <si>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</si>
  <si>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</si>
  <si>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</si>
  <si>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</si>
  <si>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</si>
  <si>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</si>
  <si>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</si>
  <si>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</si>
  <si>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</si>
  <si>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</si>
  <si>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</si>
  <si>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</si>
  <si>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</si>
  <si>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</si>
  <si>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</si>
  <si>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</si>
  <si>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</si>
  <si>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</si>
  <si>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</si>
  <si>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</si>
  <si>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</si>
  <si>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</si>
  <si>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</si>
  <si>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</si>
  <si>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</si>
  <si>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</si>
  <si>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</si>
  <si>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</si>
  <si>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</si>
  <si>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</si>
  <si>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</si>
  <si>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</si>
  <si>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</si>
  <si>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</si>
  <si>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</si>
  <si>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</si>
  <si>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</si>
  <si>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</si>
  <si>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</si>
  <si>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</si>
  <si>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</si>
  <si>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</si>
  <si>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</si>
  <si>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</si>
  <si>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</si>
  <si>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</si>
  <si>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</si>
  <si>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</si>
  <si>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</si>
  <si>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</si>
  <si>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</si>
  <si>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</si>
  <si>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</si>
  <si>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</si>
  <si>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</si>
  <si>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</si>
  <si>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</si>
  <si>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</si>
  <si>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</si>
  <si>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</si>
  <si>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</si>
  <si>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</si>
  <si>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</si>
  <si>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</si>
  <si>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</si>
  <si>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</si>
  <si>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</si>
  <si>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</si>
  <si>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</si>
  <si>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</si>
  <si>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</si>
  <si>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</si>
  <si>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</si>
  <si>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</si>
  <si>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</si>
  <si>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</si>
  <si>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</si>
  <si>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</si>
  <si>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</si>
  <si>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</si>
  <si>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</si>
  <si>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</si>
  <si>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</si>
  <si>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</si>
  <si>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</si>
  <si>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</si>
  <si>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</si>
  <si>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</si>
  <si>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</si>
  <si>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</si>
  <si>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</si>
  <si>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</si>
  <si>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</si>
  <si>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</si>
  <si>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</si>
  <si>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</si>
  <si>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</si>
  <si>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</si>
  <si>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</si>
  <si>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</si>
  <si>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</si>
  <si>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</si>
  <si>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</si>
  <si>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</si>
  <si>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</si>
  <si>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</si>
  <si>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</si>
  <si>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</si>
  <si>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</si>
  <si>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</si>
  <si>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</si>
  <si>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</si>
  <si>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</si>
  <si>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</si>
  <si>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</si>
  <si>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</si>
  <si>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</si>
  <si>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</si>
  <si>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</si>
  <si>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</si>
  <si>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</si>
  <si>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</si>
  <si>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</si>
  <si>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</si>
  <si>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</si>
  <si>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</si>
  <si>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</si>
  <si>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</si>
  <si>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</si>
  <si>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</si>
  <si>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</si>
  <si>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</si>
  <si>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</si>
  <si>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</si>
  <si>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</si>
  <si>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</si>
  <si>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</si>
  <si>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</si>
  <si>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</si>
  <si>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</si>
  <si>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</si>
  <si>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</si>
  <si>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</si>
  <si>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</si>
  <si>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</si>
  <si>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</si>
  <si>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</si>
  <si>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</si>
  <si>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</si>
  <si>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</si>
  <si>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</si>
  <si>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</si>
  <si>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</si>
  <si>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</si>
  <si>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</si>
  <si>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</si>
  <si>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</si>
  <si>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</si>
  <si>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</si>
  <si>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</si>
  <si>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</si>
  <si>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</si>
  <si>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</si>
  <si>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</si>
  <si>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</si>
  <si>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</si>
  <si>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</si>
  <si>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</si>
  <si>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</si>
  <si>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</si>
  <si>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</si>
  <si>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</si>
  <si>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</si>
  <si>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</si>
  <si>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</si>
  <si>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</si>
  <si>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</si>
  <si>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</si>
  <si>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</si>
  <si>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</si>
  <si>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</si>
  <si>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</si>
  <si>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</si>
  <si>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</si>
  <si>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</si>
  <si>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</si>
  <si>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</si>
  <si>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</si>
  <si>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</si>
  <si>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</si>
  <si>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</si>
  <si>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</si>
  <si>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</si>
  <si>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</si>
  <si>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</si>
  <si>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</si>
  <si>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</si>
  <si>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</si>
  <si>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</si>
  <si>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</si>
  <si>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</si>
  <si>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</si>
  <si>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</si>
  <si>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</si>
  <si>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</si>
  <si>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</si>
  <si>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</si>
  <si>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</si>
  <si>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</si>
  <si>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</si>
  <si>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</si>
  <si>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</si>
  <si>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</si>
  <si>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</si>
  <si>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</si>
  <si>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</si>
  <si>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Додаток №4</t>
  </si>
  <si>
    <t>0114060</t>
  </si>
  <si>
    <t xml:space="preserve"> Забезпечення діяльності палаців i будинків культури, клубів, центрів дозвілля та iнших клубних закладів</t>
  </si>
  <si>
    <t>0828</t>
  </si>
  <si>
    <t>встановлення дверей в будинок культури с.Прибужани</t>
  </si>
  <si>
    <t>поточний ремонт водогону с.Тімірязєво</t>
  </si>
  <si>
    <t>утримання території в належному стані: косіння трави та бур'яну, кронування дерев</t>
  </si>
  <si>
    <t xml:space="preserve">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
видатки розвитку</t>
  </si>
  <si>
    <t>поточний ремонт стелі Прибужанівської ЗОШ</t>
  </si>
  <si>
    <t>утримання шкільних автобусів</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</si>
  <si>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</si>
  <si>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співфінансування проекту "Зробимо село яскравішим!" (Капітальний ремонт ліній вуличного освітелння по вулиці Одеська від КТП№313, в с.Прибужани Вознесенського району Миколаївської області)</t>
  </si>
  <si>
    <t>придбання легкового автомобіля</t>
  </si>
  <si>
    <t xml:space="preserve">придбання пральної машинки для Дмитрівського ЗДО, придбання пральної машинки для Яструбинівського ЗДО </t>
  </si>
  <si>
    <t>поточний ремонт будинку культури в с.Новосілка, оточний ремонт сцени в приміщенні сільського будинку культури с.Новосілка</t>
  </si>
  <si>
    <t>проведення геодезичних робіт для реконструкції житлового будинку в с.Мартинівське по вул.БОС2 №25; поточний ремонт даху житлового будинку №27 с.Мартинівське</t>
  </si>
  <si>
    <t xml:space="preserve">на оплату праці з нарахуванням за громадські роботи 25чол. </t>
  </si>
  <si>
    <t>поточний ремонт приміщення під центром дозвілля - 300тис.грн; проведення електропроводки в приміщенні с.Яструбинове (СБК) - 65тис.грн.; підключення точки обліку в с.Яструбинове - 7100грн.; співфінансування проекту    « Тепла амбулаторія – запорука комфортного лікування» Монтаж  системи опалення  та встановлення котла - 91760грн.; поточний ремонт ЛЗО (електромережі) в с.Мартинівське-115540грн.</t>
  </si>
  <si>
    <t xml:space="preserve">на утримання ЗДО: укомплектування пожежних щитів по ЗДО; виготовлення проектно - кошторисної документації на внутрішнє електропостачання Тімірязєвського,Дмитрівського, Новосілківського ЗДО; перевірка автоматики безпеки котлів по Мартинівському, Прибужанівському та Тімірязєвському ЗДО ; перевірка ДВК та сигналізаторів загазованості по Мартинівському, Прибужанівському та Тімірязєвському ЗДО; </t>
  </si>
  <si>
    <t>придбання .для Тімірязєвського ЗДО ванни для обробки сировини 1шт.-1тис.грн..; піддонів з гнучким шлангом 2шт. - 2400грн.; кранів на умивальники 6шт.-2400грн, .для Мартинівського ЗДО придбання гідрофору 2430грн.; .для Яструбинівського ЗДО придбання порохотяга - 3000грн., дошки дерев'яної - 1500грн.; дверей металопластикових - 4000грн.. для Дмитрівського, Новосілківського та Тімірязєвського ЗДО придбання електролічильників 3шт. - 14700грн. співфінансування мікропроекту  «Все  найкраще  дітям!» придбання шафи дитячої з лавкою 4шт.для Яструбинівського ЗДО "Ромашка" 16000грн.</t>
  </si>
  <si>
    <t xml:space="preserve">на утримання ЗОШ: укомплектування пожежних щитів;  перевірка автоматики безпеки котлів; перевірка ДВК та сигналізаторів загазованості ; для Новосілківської ЗЗСО придбання ванни для миття посуду 2шт. - 760грн., раковини для обробки сировини 2шт. - 760грн., змішувачі 4шт. - 2200грн., комплектуючі для встановлення ванни та раковин- 1400грн., металопластикових вікон для початкових класів 9шт. - 45000грн., водонагрівача -3500грн.; для Тімірязєвської ЗЗСО придбання вогнегасників вуглекислотних 2шт. 1450грн., електролічильника 2200грн.; для Прибужанівської  ЗЗСО придбання металопластикових дверей для облаштування обідньої зали їдальні - 5000грн.; для Дмитрівської ЗЗСО придбання вікон - 30000грн.+16000грн.; повірка побутових лічильників газу по Мартинівській та Новосілківській ЗЗСО 4930грн.; повірка корректорів об'єму газу по Мартинівській та Новосілківській ЗЗСО 2750грн. </t>
  </si>
  <si>
    <t>від 10.10.2018р.№2</t>
  </si>
  <si>
    <t xml:space="preserve">придбання глибинного насосу 4L 10/26 для ЖКГ "Мартинівське" </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</si>
  <si>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глибинного насосу у комплекті для ЖКГ "Мартинівське" придбання  електричного насосу "ЕВЦ 6-10-140" для КП "Нєптун"-2шт.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</si>
</sst>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b/>
      <sz val="14"/>
      <name val="Times New Roman"/>
      <family val="1"/>
      <charset val="204"/>
    </font>
    <font>
      <sz val="14"/>
      <name val="Times New Roman"/>
      <family val="1"/>
      <charset val="204"/>
    </font>
    <font>
      <sz val="14"/>
      <name val="Arial Cyr"/>
      <charset val="204"/>
    </font>
    <font>
      <sz val="14"/>
      <color rgb="FFFF0000"/>
      <name val="Times New Roman"/>
      <family val="1"/>
      <charset val="204"/>
    </font>
    <font>
      <b/>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sz val="18"/>
      <color theme="0"/>
      <name val="Arial Cyr"/>
      <charset val="204"/>
    </font>
    <font>
      <sz val="18"/>
      <color indexed="8"/>
      <name val="Times New Roman"/>
      <family val="1"/>
      <charset val="204"/>
    </font>
    <font>
      <b/>
      <sz val="18"/>
      <color theme="0"/>
      <name val="Times New Roman"/>
      <family val="1"/>
      <charset val="204"/>
    </font>
    <font>
      <b/>
      <sz val="18"/>
      <color theme="1"/>
      <name val="Times New Roman"/>
      <family val="1"/>
      <charset val="204"/>
    </font>
    <font>
      <sz val="18"/>
      <color theme="1"/>
      <name val="Times New Roman"/>
      <family val="1"/>
      <charset val="204"/>
    </font>
    <font>
      <sz val="18"/>
      <color rgb="FF000000"/>
      <name val="Times New Roman"/>
      <family val="1"/>
      <charset val="204"/>
    </font>
    <font>
      <sz val="18"/>
      <color rgb="FFFF0000"/>
      <name val="Times New Roman"/>
      <family val="1"/>
      <charset val="204"/>
    </font>
    <font>
      <sz val="18"/>
      <color rgb="FFFF0000"/>
      <name val="Arial Cyr"/>
      <charset val="204"/>
    </font>
    <font>
      <b/>
      <sz val="18"/>
      <color rgb="FFFF0000"/>
      <name val="Times New Roman"/>
      <family val="1"/>
      <charset val="204"/>
    </font>
    <font>
      <b/>
      <sz val="18"/>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29">
    <xf numFmtId="0" fontId="0" fillId="0" borderId="0" xfId="0"/>
    <xf numFmtId="0" fontId="3" fillId="0" borderId="0" xfId="0" applyFont="1"/>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Fill="1" applyBorder="1" applyAlignment="1">
      <alignment horizontal="right"/>
    </xf>
    <xf numFmtId="49" fontId="5"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 fontId="6" fillId="2" borderId="1" xfId="0" applyNumberFormat="1" applyFont="1" applyFill="1" applyBorder="1" applyAlignment="1">
      <alignment vertical="center" wrapText="1"/>
    </xf>
    <xf numFmtId="0" fontId="6" fillId="2" borderId="1" xfId="0" applyFont="1" applyFill="1" applyBorder="1" applyAlignment="1">
      <alignment vertical="center" wrapText="1"/>
    </xf>
    <xf numFmtId="1" fontId="5" fillId="2" borderId="1" xfId="0" applyNumberFormat="1" applyFont="1" applyFill="1" applyBorder="1" applyAlignment="1">
      <alignment vertical="center" wrapText="1"/>
    </xf>
    <xf numFmtId="0" fontId="5" fillId="0" borderId="0" xfId="0" applyFont="1"/>
    <xf numFmtId="0" fontId="3" fillId="0" borderId="0" xfId="0" applyFont="1" applyFill="1" applyBorder="1"/>
    <xf numFmtId="0" fontId="5" fillId="0" borderId="1" xfId="0" applyFont="1" applyBorder="1"/>
    <xf numFmtId="0" fontId="5" fillId="2" borderId="5" xfId="0" applyFont="1" applyFill="1" applyBorder="1" applyAlignment="1">
      <alignment horizontal="center" vertical="center" wrapText="1"/>
    </xf>
    <xf numFmtId="0" fontId="5" fillId="0" borderId="3" xfId="0" applyFont="1" applyBorder="1"/>
    <xf numFmtId="0" fontId="5" fillId="2" borderId="5" xfId="0" applyFont="1" applyFill="1" applyBorder="1" applyAlignment="1">
      <alignment vertical="center" wrapText="1"/>
    </xf>
    <xf numFmtId="0" fontId="5" fillId="0" borderId="0" xfId="0" applyFont="1" applyBorder="1"/>
    <xf numFmtId="0" fontId="5" fillId="2" borderId="6" xfId="0" applyFont="1" applyFill="1" applyBorder="1" applyAlignment="1">
      <alignment wrapText="1"/>
    </xf>
    <xf numFmtId="0" fontId="5" fillId="0" borderId="0" xfId="0" applyFont="1" applyFill="1" applyBorder="1" applyAlignment="1">
      <alignment wrapText="1"/>
    </xf>
    <xf numFmtId="0" fontId="7" fillId="2" borderId="0" xfId="0" applyFont="1" applyFill="1"/>
    <xf numFmtId="0" fontId="4" fillId="0" borderId="0" xfId="0" applyFont="1" applyFill="1" applyBorder="1"/>
    <xf numFmtId="0" fontId="4" fillId="0" borderId="0" xfId="0" applyFont="1" applyBorder="1"/>
    <xf numFmtId="0" fontId="4" fillId="0" borderId="0" xfId="0" applyFont="1"/>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9" fillId="0" borderId="0" xfId="0" applyFont="1"/>
    <xf numFmtId="0" fontId="9" fillId="2" borderId="6" xfId="0" applyFont="1" applyFill="1" applyBorder="1" applyAlignment="1">
      <alignment wrapText="1"/>
    </xf>
    <xf numFmtId="0" fontId="9" fillId="2" borderId="6" xfId="0" applyFont="1" applyFill="1" applyBorder="1"/>
    <xf numFmtId="0" fontId="9" fillId="0" borderId="0" xfId="0" applyFont="1" applyFill="1" applyBorder="1" applyAlignment="1">
      <alignment horizontal="right" wrapText="1"/>
    </xf>
    <xf numFmtId="0" fontId="9" fillId="0" borderId="0" xfId="0" applyFont="1" applyFill="1" applyBorder="1" applyAlignment="1">
      <alignment wrapText="1"/>
    </xf>
    <xf numFmtId="4" fontId="9" fillId="0" borderId="0" xfId="0" applyNumberFormat="1" applyFont="1" applyFill="1" applyBorder="1" applyAlignment="1">
      <alignment wrapText="1"/>
    </xf>
    <xf numFmtId="4" fontId="9" fillId="0" borderId="0" xfId="0" applyNumberFormat="1" applyFont="1"/>
    <xf numFmtId="3" fontId="9" fillId="0" borderId="0" xfId="0" applyNumberFormat="1" applyFont="1"/>
    <xf numFmtId="0" fontId="7" fillId="0" borderId="0" xfId="0" applyFont="1"/>
    <xf numFmtId="0" fontId="11" fillId="0" borderId="0" xfId="0" applyFont="1"/>
    <xf numFmtId="0" fontId="7" fillId="0" borderId="2" xfId="0" applyFont="1" applyFill="1" applyBorder="1"/>
    <xf numFmtId="0" fontId="11" fillId="0" borderId="2" xfId="0" applyFont="1" applyFill="1" applyBorder="1"/>
    <xf numFmtId="0" fontId="11" fillId="0" borderId="2" xfId="0" applyFont="1" applyBorder="1" applyAlignment="1">
      <alignment horizontal="center"/>
    </xf>
    <xf numFmtId="0" fontId="11" fillId="0" borderId="1" xfId="0"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7" fillId="0" borderId="1" xfId="0" applyFont="1" applyBorder="1"/>
    <xf numFmtId="0" fontId="12" fillId="0" borderId="5" xfId="0" applyNumberFormat="1" applyFont="1" applyFill="1" applyBorder="1" applyAlignment="1">
      <alignment horizontal="center" vertical="center" wrapText="1"/>
    </xf>
    <xf numFmtId="0" fontId="12" fillId="0" borderId="1" xfId="0" applyFont="1" applyFill="1" applyBorder="1" applyAlignment="1">
      <alignment vertical="center" wrapText="1"/>
    </xf>
    <xf numFmtId="49" fontId="7" fillId="0" borderId="5"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11" fontId="13" fillId="0" borderId="1" xfId="0" applyNumberFormat="1" applyFont="1" applyBorder="1" applyAlignment="1">
      <alignment wrapText="1"/>
    </xf>
    <xf numFmtId="1" fontId="14" fillId="0" borderId="1" xfId="0" applyNumberFormat="1" applyFont="1" applyFill="1" applyBorder="1" applyAlignment="1">
      <alignment vertical="center" wrapText="1"/>
    </xf>
    <xf numFmtId="0" fontId="13"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NumberFormat="1" applyFont="1" applyBorder="1" applyAlignment="1">
      <alignment horizontal="left" vertical="top" wrapText="1"/>
    </xf>
    <xf numFmtId="2" fontId="14" fillId="0" borderId="1" xfId="0" applyNumberFormat="1" applyFont="1" applyFill="1" applyBorder="1" applyAlignment="1">
      <alignment vertical="center" wrapText="1"/>
    </xf>
    <xf numFmtId="0" fontId="7" fillId="0" borderId="3" xfId="0" applyFont="1" applyFill="1" applyBorder="1" applyAlignment="1">
      <alignment vertical="center" wrapText="1"/>
    </xf>
    <xf numFmtId="11" fontId="13" fillId="0" borderId="1" xfId="0" applyNumberFormat="1" applyFont="1" applyBorder="1" applyAlignment="1">
      <alignment vertical="center" wrapText="1"/>
    </xf>
    <xf numFmtId="0" fontId="7" fillId="0" borderId="4" xfId="0" applyNumberFormat="1"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4" xfId="0" applyFont="1" applyFill="1" applyBorder="1" applyAlignment="1">
      <alignment vertical="center" wrapText="1"/>
    </xf>
    <xf numFmtId="1" fontId="12"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2" fontId="1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Border="1" applyAlignment="1">
      <alignment horizontal="left" vertical="top" wrapText="1"/>
    </xf>
    <xf numFmtId="0" fontId="12" fillId="0" borderId="5" xfId="0" applyFont="1" applyFill="1" applyBorder="1" applyAlignment="1">
      <alignment horizontal="center" vertical="center" wrapText="1"/>
    </xf>
    <xf numFmtId="49" fontId="12" fillId="0" borderId="1" xfId="0" applyNumberFormat="1" applyFont="1" applyFill="1" applyBorder="1" applyAlignment="1">
      <alignment vertical="center" wrapText="1"/>
    </xf>
    <xf numFmtId="165" fontId="7" fillId="0" borderId="5"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wrapText="1"/>
    </xf>
    <xf numFmtId="1" fontId="7" fillId="0" borderId="1" xfId="0" applyNumberFormat="1" applyFont="1" applyFill="1" applyBorder="1" applyAlignment="1">
      <alignment vertical="center" wrapText="1"/>
    </xf>
    <xf numFmtId="49" fontId="12"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vertical="center"/>
    </xf>
    <xf numFmtId="0" fontId="13"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5" xfId="0" applyFont="1" applyBorder="1"/>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0" fontId="7" fillId="0" borderId="5" xfId="0" applyFont="1" applyFill="1" applyBorder="1" applyAlignment="1">
      <alignment horizontal="center" vertical="center" wrapText="1"/>
    </xf>
    <xf numFmtId="1" fontId="12"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1" fontId="15" fillId="0" borderId="1" xfId="0" applyNumberFormat="1" applyFont="1" applyFill="1" applyBorder="1" applyAlignment="1">
      <alignment vertical="center"/>
    </xf>
    <xf numFmtId="0" fontId="11" fillId="0" borderId="0" xfId="0" applyFont="1" applyFill="1"/>
    <xf numFmtId="49" fontId="12" fillId="0" borderId="1" xfId="0" applyNumberFormat="1" applyFont="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0" xfId="2" applyFont="1" applyBorder="1" applyAlignment="1">
      <alignment wrapText="1"/>
    </xf>
    <xf numFmtId="3" fontId="11" fillId="0" borderId="0" xfId="0" applyNumberFormat="1" applyFont="1"/>
    <xf numFmtId="2" fontId="7" fillId="0" borderId="1" xfId="0" quotePrefix="1"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0" borderId="1" xfId="0" quotePrefix="1" applyNumberFormat="1" applyFont="1" applyBorder="1" applyAlignment="1">
      <alignment vertical="center" wrapText="1"/>
    </xf>
    <xf numFmtId="0" fontId="12" fillId="0" borderId="1" xfId="0" quotePrefix="1" applyFont="1" applyBorder="1" applyAlignment="1">
      <alignment horizontal="center" vertical="center" wrapText="1"/>
    </xf>
    <xf numFmtId="0" fontId="7" fillId="0" borderId="1" xfId="0" quotePrefix="1" applyFont="1" applyBorder="1" applyAlignment="1">
      <alignment horizontal="center" vertical="center" wrapText="1"/>
    </xf>
    <xf numFmtId="2" fontId="7" fillId="0" borderId="1" xfId="0" quotePrefix="1"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2" fontId="19" fillId="0" borderId="1" xfId="0" quotePrefix="1" applyNumberFormat="1" applyFont="1" applyBorder="1" applyAlignment="1">
      <alignment horizontal="center" vertical="center" wrapText="1"/>
    </xf>
    <xf numFmtId="0" fontId="7" fillId="2" borderId="1" xfId="0" applyFont="1" applyFill="1" applyBorder="1" applyAlignment="1">
      <alignment vertical="center" wrapText="1"/>
    </xf>
    <xf numFmtId="3" fontId="17"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0" borderId="0" xfId="0" applyFont="1" applyAlignment="1">
      <alignment horizontal="justify" vertical="center"/>
    </xf>
    <xf numFmtId="2" fontId="18" fillId="0" borderId="1" xfId="0" quotePrefix="1" applyNumberFormat="1" applyFont="1" applyBorder="1" applyAlignment="1">
      <alignment horizontal="center" vertical="center" wrapText="1"/>
    </xf>
    <xf numFmtId="3" fontId="12" fillId="0" borderId="1" xfId="0" applyNumberFormat="1" applyFont="1" applyBorder="1" applyAlignment="1">
      <alignment horizontal="center"/>
    </xf>
    <xf numFmtId="3" fontId="7" fillId="0" borderId="1" xfId="0" applyNumberFormat="1" applyFont="1" applyBorder="1" applyAlignment="1">
      <alignment horizontal="center"/>
    </xf>
    <xf numFmtId="0" fontId="12" fillId="0" borderId="1" xfId="0" quotePrefix="1" applyFont="1" applyFill="1" applyBorder="1" applyAlignment="1">
      <alignment horizontal="center" vertical="center" wrapText="1"/>
    </xf>
    <xf numFmtId="2" fontId="12" fillId="0" borderId="1" xfId="0" quotePrefix="1" applyNumberFormat="1" applyFont="1" applyFill="1" applyBorder="1" applyAlignment="1">
      <alignment horizontal="center" vertical="center" wrapText="1"/>
    </xf>
    <xf numFmtId="2" fontId="12" fillId="0" borderId="1" xfId="0" quotePrefix="1" applyNumberFormat="1" applyFont="1" applyFill="1" applyBorder="1" applyAlignment="1">
      <alignment vertical="center" wrapText="1"/>
    </xf>
    <xf numFmtId="2" fontId="19" fillId="0" borderId="1" xfId="0" quotePrefix="1" applyNumberFormat="1" applyFont="1" applyBorder="1" applyAlignment="1">
      <alignment vertical="center" wrapText="1"/>
    </xf>
    <xf numFmtId="0" fontId="7"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12" fillId="0" borderId="1" xfId="0" quotePrefix="1" applyNumberFormat="1" applyFont="1" applyBorder="1" applyAlignment="1">
      <alignment vertical="center" wrapText="1"/>
    </xf>
    <xf numFmtId="0" fontId="20" fillId="0" borderId="10" xfId="2" applyFont="1" applyBorder="1" applyAlignment="1">
      <alignment vertical="center" wrapText="1"/>
    </xf>
    <xf numFmtId="3" fontId="7"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5"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0" fontId="21" fillId="2" borderId="1" xfId="0" applyFont="1" applyFill="1" applyBorder="1" applyAlignment="1">
      <alignment horizontal="left" vertical="top" wrapText="1"/>
    </xf>
    <xf numFmtId="0" fontId="22" fillId="0" borderId="0" xfId="0" applyFont="1"/>
    <xf numFmtId="49" fontId="23" fillId="0" borderId="1" xfId="0" applyNumberFormat="1" applyFont="1" applyBorder="1" applyAlignment="1">
      <alignment horizontal="center" vertical="center" wrapText="1"/>
    </xf>
    <xf numFmtId="0" fontId="12"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3" fontId="23" fillId="2"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xf numFmtId="49" fontId="21" fillId="0" borderId="5" xfId="0" applyNumberFormat="1" applyFont="1" applyFill="1" applyBorder="1" applyAlignment="1">
      <alignment horizontal="center" vertical="center" wrapText="1"/>
    </xf>
    <xf numFmtId="0" fontId="7" fillId="0" borderId="0" xfId="0" applyFont="1" applyAlignment="1">
      <alignment wrapText="1"/>
    </xf>
    <xf numFmtId="3" fontId="7" fillId="0" borderId="1" xfId="0" applyNumberFormat="1" applyFont="1" applyBorder="1"/>
    <xf numFmtId="0" fontId="12" fillId="0" borderId="1" xfId="0" applyFont="1" applyBorder="1" applyAlignment="1">
      <alignment horizontal="center" vertical="center" wrapText="1"/>
    </xf>
    <xf numFmtId="0" fontId="24" fillId="0" borderId="0" xfId="0" applyFont="1"/>
    <xf numFmtId="0" fontId="7" fillId="0" borderId="1" xfId="0" applyFont="1" applyFill="1" applyBorder="1"/>
    <xf numFmtId="1" fontId="11" fillId="0" borderId="0" xfId="0" applyNumberFormat="1" applyFont="1" applyFill="1"/>
    <xf numFmtId="0" fontId="7" fillId="0" borderId="0" xfId="0" applyFont="1" applyBorder="1"/>
    <xf numFmtId="0" fontId="7" fillId="2" borderId="0" xfId="0" applyFont="1" applyFill="1" applyBorder="1" applyAlignment="1">
      <alignment wrapText="1"/>
    </xf>
    <xf numFmtId="0" fontId="7" fillId="2" borderId="0" xfId="0" applyFont="1" applyFill="1" applyAlignment="1"/>
    <xf numFmtId="0" fontId="7" fillId="2" borderId="0" xfId="0" applyFont="1" applyFill="1" applyBorder="1" applyAlignment="1">
      <alignment horizontal="right" wrapText="1"/>
    </xf>
    <xf numFmtId="0" fontId="18" fillId="0" borderId="1" xfId="0" quotePrefix="1" applyFont="1" applyBorder="1" applyAlignment="1">
      <alignment horizontal="center" vertical="center" wrapText="1"/>
    </xf>
    <xf numFmtId="49" fontId="19" fillId="0" borderId="1" xfId="0" quotePrefix="1" applyNumberFormat="1" applyFont="1" applyBorder="1" applyAlignment="1">
      <alignment horizontal="center" vertical="center" wrapText="1"/>
    </xf>
    <xf numFmtId="0" fontId="7" fillId="0" borderId="10" xfId="2" applyFont="1" applyBorder="1" applyAlignment="1">
      <alignment vertical="center" wrapText="1"/>
    </xf>
    <xf numFmtId="3" fontId="22" fillId="0" borderId="0" xfId="0" applyNumberFormat="1" applyFont="1"/>
    <xf numFmtId="3" fontId="24" fillId="0" borderId="0" xfId="0" applyNumberFormat="1" applyFont="1"/>
    <xf numFmtId="3" fontId="24" fillId="0" borderId="0" xfId="0" applyNumberFormat="1" applyFont="1" applyFill="1"/>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2" fontId="7" fillId="0" borderId="3" xfId="0" quotePrefix="1" applyNumberFormat="1" applyFont="1" applyBorder="1" applyAlignment="1">
      <alignment vertical="center" wrapText="1"/>
    </xf>
    <xf numFmtId="2" fontId="7" fillId="0" borderId="7" xfId="0" quotePrefix="1" applyNumberFormat="1" applyFont="1" applyBorder="1" applyAlignment="1">
      <alignment vertical="center" wrapText="1"/>
    </xf>
    <xf numFmtId="2" fontId="7" fillId="0" borderId="4" xfId="0" quotePrefix="1" applyNumberFormat="1" applyFont="1" applyBorder="1" applyAlignment="1">
      <alignment vertical="center" wrapText="1"/>
    </xf>
    <xf numFmtId="0" fontId="12" fillId="0" borderId="3"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 fontId="14" fillId="0" borderId="3" xfId="0" applyNumberFormat="1" applyFont="1" applyFill="1" applyBorder="1" applyAlignment="1">
      <alignment horizontal="right" vertical="center" wrapText="1"/>
    </xf>
    <xf numFmtId="1" fontId="14" fillId="0" borderId="4" xfId="0" applyNumberFormat="1" applyFont="1" applyFill="1" applyBorder="1" applyAlignment="1">
      <alignment horizontal="righ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2" fontId="19" fillId="0" borderId="3" xfId="0" quotePrefix="1" applyNumberFormat="1" applyFont="1" applyBorder="1" applyAlignment="1">
      <alignment vertical="center" wrapText="1"/>
    </xf>
    <xf numFmtId="2" fontId="19" fillId="0" borderId="7" xfId="0" quotePrefix="1" applyNumberFormat="1" applyFont="1" applyBorder="1" applyAlignment="1">
      <alignment vertical="center" wrapText="1"/>
    </xf>
    <xf numFmtId="2" fontId="19" fillId="0" borderId="4" xfId="0" quotePrefix="1" applyNumberFormat="1" applyFont="1" applyBorder="1" applyAlignment="1">
      <alignment vertical="center" wrapText="1"/>
    </xf>
    <xf numFmtId="0" fontId="10" fillId="0" borderId="0" xfId="0" applyFont="1" applyFill="1" applyBorder="1" applyAlignment="1">
      <alignment horizontal="center" wrapText="1"/>
    </xf>
    <xf numFmtId="0" fontId="2"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1" fillId="0" borderId="4" xfId="0" applyFont="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18" fillId="0" borderId="3" xfId="0" quotePrefix="1" applyFont="1" applyBorder="1" applyAlignment="1">
      <alignment horizontal="center" vertical="center" wrapText="1"/>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9" fillId="0" borderId="3" xfId="0" quotePrefix="1" applyFont="1" applyBorder="1" applyAlignment="1">
      <alignment horizontal="center" vertical="center" wrapText="1"/>
    </xf>
    <xf numFmtId="0" fontId="19" fillId="0" borderId="7"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2" fontId="19" fillId="0" borderId="3" xfId="0" quotePrefix="1" applyNumberFormat="1" applyFont="1" applyBorder="1" applyAlignment="1">
      <alignment horizontal="center" vertical="center" wrapText="1"/>
    </xf>
    <xf numFmtId="2" fontId="19" fillId="0" borderId="7" xfId="0" quotePrefix="1" applyNumberFormat="1" applyFont="1" applyBorder="1" applyAlignment="1">
      <alignment horizontal="center" vertical="center" wrapText="1"/>
    </xf>
    <xf numFmtId="2" fontId="19" fillId="0" borderId="4" xfId="0" quotePrefix="1" applyNumberFormat="1" applyFont="1" applyBorder="1" applyAlignment="1">
      <alignment horizontal="center" vertical="center" wrapText="1"/>
    </xf>
    <xf numFmtId="0" fontId="18" fillId="0" borderId="1" xfId="0" quotePrefix="1" applyFont="1" applyBorder="1" applyAlignment="1">
      <alignment horizontal="center" vertical="center" wrapText="1"/>
    </xf>
    <xf numFmtId="0" fontId="12" fillId="0" borderId="3" xfId="0" quotePrefix="1" applyFont="1" applyBorder="1" applyAlignment="1">
      <alignment horizontal="center" vertical="center" wrapText="1"/>
    </xf>
    <xf numFmtId="0" fontId="12" fillId="0" borderId="7"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7" xfId="0" quotePrefix="1" applyFont="1" applyBorder="1" applyAlignment="1">
      <alignment horizontal="center" vertical="center" wrapText="1"/>
    </xf>
    <xf numFmtId="0" fontId="7" fillId="0" borderId="4" xfId="0" quotePrefix="1" applyFont="1" applyBorder="1" applyAlignment="1">
      <alignment horizontal="center" vertical="center" wrapText="1"/>
    </xf>
    <xf numFmtId="2" fontId="7" fillId="0" borderId="3" xfId="0" quotePrefix="1" applyNumberFormat="1" applyFont="1" applyBorder="1" applyAlignment="1">
      <alignment horizontal="center" vertical="center" wrapText="1"/>
    </xf>
    <xf numFmtId="2" fontId="7" fillId="0" borderId="7" xfId="0" quotePrefix="1" applyNumberFormat="1" applyFont="1" applyBorder="1" applyAlignment="1">
      <alignment horizontal="center" vertical="center" wrapText="1"/>
    </xf>
    <xf numFmtId="2" fontId="7" fillId="0" borderId="4" xfId="0" quotePrefix="1" applyNumberFormat="1" applyFont="1" applyBorder="1" applyAlignment="1">
      <alignment horizontal="center" vertical="center" wrapText="1"/>
    </xf>
    <xf numFmtId="2" fontId="18" fillId="0" borderId="3" xfId="0" quotePrefix="1" applyNumberFormat="1" applyFont="1" applyBorder="1" applyAlignment="1">
      <alignment horizontal="center" vertical="center" wrapText="1"/>
    </xf>
    <xf numFmtId="2" fontId="18" fillId="0" borderId="7" xfId="0" quotePrefix="1" applyNumberFormat="1" applyFont="1" applyBorder="1" applyAlignment="1">
      <alignment horizontal="center" vertical="center" wrapText="1"/>
    </xf>
    <xf numFmtId="2" fontId="18" fillId="0" borderId="4" xfId="0" quotePrefix="1"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19" fillId="0" borderId="3" xfId="0" quotePrefix="1" applyNumberFormat="1" applyFont="1" applyBorder="1" applyAlignment="1">
      <alignment horizontal="center" vertical="center" wrapText="1"/>
    </xf>
    <xf numFmtId="49" fontId="19" fillId="0" borderId="4" xfId="0" quotePrefix="1" applyNumberFormat="1" applyFont="1" applyBorder="1" applyAlignment="1">
      <alignment horizontal="center" vertical="center" wrapText="1"/>
    </xf>
    <xf numFmtId="49" fontId="12" fillId="0" borderId="3" xfId="0" quotePrefix="1" applyNumberFormat="1" applyFont="1" applyBorder="1" applyAlignment="1">
      <alignment horizontal="center" vertical="center" wrapText="1"/>
    </xf>
    <xf numFmtId="49" fontId="12" fillId="0" borderId="4" xfId="0" quotePrefix="1" applyNumberFormat="1" applyFont="1" applyBorder="1" applyAlignment="1">
      <alignment horizontal="center" vertical="center" wrapText="1"/>
    </xf>
    <xf numFmtId="49" fontId="7" fillId="0" borderId="3" xfId="0" quotePrefix="1" applyNumberFormat="1" applyFont="1" applyBorder="1" applyAlignment="1">
      <alignment horizontal="center" vertical="center" wrapText="1"/>
    </xf>
    <xf numFmtId="49" fontId="7" fillId="0" borderId="4" xfId="0" quotePrefix="1"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1"/>
  <sheetViews>
    <sheetView tabSelected="1" view="pageBreakPreview" topLeftCell="A212" zoomScale="55" zoomScaleNormal="100" zoomScaleSheetLayoutView="55" zoomScalePageLayoutView="55" workbookViewId="0">
      <selection activeCell="G216" sqref="G216"/>
    </sheetView>
  </sheetViews>
  <sheetFormatPr defaultRowHeight="18.75" x14ac:dyDescent="0.3"/>
  <cols>
    <col min="1" max="1" width="17.140625" style="1" customWidth="1"/>
    <col min="2" max="2" width="21.28515625" style="1" customWidth="1"/>
    <col min="3" max="3" width="16.7109375" style="1" customWidth="1"/>
    <col min="4" max="4" width="72.5703125" style="1" customWidth="1"/>
    <col min="5" max="5" width="127" style="25" customWidth="1"/>
    <col min="6" max="6" width="20.7109375" style="25" customWidth="1"/>
    <col min="7" max="7" width="21.42578125" style="25" customWidth="1"/>
    <col min="8" max="8" width="22.7109375" style="25" customWidth="1"/>
    <col min="9" max="9" width="14.85546875" style="25" bestFit="1" customWidth="1"/>
    <col min="10" max="10" width="9.5703125" style="25" bestFit="1" customWidth="1"/>
    <col min="11" max="16384" width="9.140625" style="25"/>
  </cols>
  <sheetData>
    <row r="1" spans="1:8" x14ac:dyDescent="0.3">
      <c r="C1" s="14"/>
      <c r="D1" s="14"/>
      <c r="E1" s="23"/>
      <c r="F1" s="24"/>
      <c r="G1" s="24"/>
      <c r="H1" s="5" t="s">
        <v>264</v>
      </c>
    </row>
    <row r="2" spans="1:8" ht="21" customHeight="1" x14ac:dyDescent="0.3">
      <c r="C2" s="14"/>
      <c r="D2" s="14"/>
      <c r="E2" s="23"/>
      <c r="H2" s="5" t="s">
        <v>114</v>
      </c>
    </row>
    <row r="3" spans="1:8" x14ac:dyDescent="0.3">
      <c r="C3" s="14"/>
      <c r="D3" s="14"/>
      <c r="E3" s="23"/>
      <c r="H3" s="5" t="s">
        <v>285</v>
      </c>
    </row>
    <row r="4" spans="1:8" s="38" customFormat="1" ht="66" customHeight="1" x14ac:dyDescent="0.35">
      <c r="A4" s="37"/>
      <c r="B4" s="37"/>
      <c r="C4" s="180" t="s">
        <v>190</v>
      </c>
      <c r="D4" s="180"/>
      <c r="E4" s="180"/>
      <c r="F4" s="180"/>
      <c r="G4" s="180"/>
      <c r="H4" s="180"/>
    </row>
    <row r="5" spans="1:8" s="38" customFormat="1" ht="23.25" x14ac:dyDescent="0.35">
      <c r="A5" s="37"/>
      <c r="B5" s="37"/>
      <c r="C5" s="39"/>
      <c r="D5" s="39"/>
      <c r="E5" s="40"/>
      <c r="F5" s="40"/>
      <c r="G5" s="40"/>
      <c r="H5" s="41" t="s">
        <v>98</v>
      </c>
    </row>
    <row r="6" spans="1:8" s="1" customFormat="1" ht="67.5" customHeight="1" x14ac:dyDescent="0.3">
      <c r="A6" s="187" t="s">
        <v>107</v>
      </c>
      <c r="B6" s="187" t="s">
        <v>108</v>
      </c>
      <c r="C6" s="187" t="s">
        <v>109</v>
      </c>
      <c r="D6" s="187" t="s">
        <v>110</v>
      </c>
      <c r="E6" s="184" t="s">
        <v>111</v>
      </c>
      <c r="F6" s="184" t="s">
        <v>99</v>
      </c>
      <c r="G6" s="184" t="s">
        <v>100</v>
      </c>
      <c r="H6" s="181" t="s">
        <v>127</v>
      </c>
    </row>
    <row r="7" spans="1:8" s="1" customFormat="1" ht="264" customHeight="1" x14ac:dyDescent="0.3">
      <c r="A7" s="188"/>
      <c r="B7" s="188"/>
      <c r="C7" s="188"/>
      <c r="D7" s="188"/>
      <c r="E7" s="186"/>
      <c r="F7" s="185"/>
      <c r="G7" s="186"/>
      <c r="H7" s="181"/>
    </row>
    <row r="8" spans="1:8" s="38" customFormat="1" ht="15.75" hidden="1" customHeight="1" x14ac:dyDescent="0.35">
      <c r="A8" s="186"/>
      <c r="B8" s="186"/>
      <c r="C8" s="186"/>
      <c r="D8" s="186"/>
      <c r="E8" s="26"/>
      <c r="F8" s="27"/>
      <c r="G8" s="26"/>
      <c r="H8" s="28"/>
    </row>
    <row r="9" spans="1:8" s="38" customFormat="1" ht="45" hidden="1" x14ac:dyDescent="0.35">
      <c r="A9" s="45"/>
      <c r="B9" s="45"/>
      <c r="C9" s="46">
        <v>15</v>
      </c>
      <c r="D9" s="47" t="s">
        <v>27</v>
      </c>
      <c r="E9" s="42"/>
      <c r="F9" s="43"/>
      <c r="G9" s="42"/>
      <c r="H9" s="44"/>
    </row>
    <row r="10" spans="1:8" s="38" customFormat="1" ht="166.5" hidden="1" customHeight="1" x14ac:dyDescent="0.35">
      <c r="A10" s="45"/>
      <c r="B10" s="45"/>
      <c r="C10" s="48" t="s">
        <v>31</v>
      </c>
      <c r="D10" s="49" t="s">
        <v>101</v>
      </c>
      <c r="E10" s="50" t="s">
        <v>25</v>
      </c>
      <c r="F10" s="51">
        <v>1406500</v>
      </c>
      <c r="G10" s="50"/>
      <c r="H10" s="47" t="e">
        <f>F10+#REF!</f>
        <v>#REF!</v>
      </c>
    </row>
    <row r="11" spans="1:8" s="38" customFormat="1" ht="143.25" hidden="1" customHeight="1" x14ac:dyDescent="0.35">
      <c r="A11" s="45"/>
      <c r="B11" s="45"/>
      <c r="C11" s="48" t="s">
        <v>32</v>
      </c>
      <c r="D11" s="49" t="s">
        <v>102</v>
      </c>
      <c r="E11" s="52" t="s">
        <v>23</v>
      </c>
      <c r="F11" s="51">
        <v>260400</v>
      </c>
      <c r="G11" s="53"/>
      <c r="H11" s="47" t="e">
        <f>F11+#REF!</f>
        <v>#REF!</v>
      </c>
    </row>
    <row r="12" spans="1:8" s="38" customFormat="1" ht="263.25" hidden="1" customHeight="1" x14ac:dyDescent="0.35">
      <c r="A12" s="45"/>
      <c r="B12" s="45"/>
      <c r="C12" s="48" t="s">
        <v>33</v>
      </c>
      <c r="D12" s="49" t="s">
        <v>58</v>
      </c>
      <c r="E12" s="54" t="s">
        <v>73</v>
      </c>
      <c r="F12" s="55"/>
      <c r="G12" s="54" t="s">
        <v>73</v>
      </c>
      <c r="H12" s="47" t="e">
        <f>F12+#REF!</f>
        <v>#REF!</v>
      </c>
    </row>
    <row r="13" spans="1:8" s="38" customFormat="1" ht="267.75" hidden="1" customHeight="1" x14ac:dyDescent="0.35">
      <c r="A13" s="45"/>
      <c r="B13" s="45"/>
      <c r="C13" s="189" t="s">
        <v>34</v>
      </c>
      <c r="D13" s="56" t="s">
        <v>103</v>
      </c>
      <c r="E13" s="57" t="s">
        <v>25</v>
      </c>
      <c r="F13" s="173">
        <v>210000</v>
      </c>
      <c r="G13" s="57"/>
      <c r="H13" s="182" t="e">
        <f>F13+#REF!</f>
        <v>#REF!</v>
      </c>
    </row>
    <row r="14" spans="1:8" s="38" customFormat="1" ht="189.75" hidden="1" customHeight="1" x14ac:dyDescent="0.35">
      <c r="A14" s="45"/>
      <c r="B14" s="45"/>
      <c r="C14" s="190"/>
      <c r="D14" s="58" t="s">
        <v>104</v>
      </c>
      <c r="E14" s="59"/>
      <c r="F14" s="174"/>
      <c r="G14" s="60"/>
      <c r="H14" s="183"/>
    </row>
    <row r="15" spans="1:8" s="38" customFormat="1" ht="267.75" hidden="1" customHeight="1" x14ac:dyDescent="0.35">
      <c r="A15" s="45"/>
      <c r="B15" s="45"/>
      <c r="C15" s="189" t="s">
        <v>35</v>
      </c>
      <c r="D15" s="56" t="s">
        <v>105</v>
      </c>
      <c r="E15" s="175" t="s">
        <v>23</v>
      </c>
      <c r="F15" s="173">
        <v>7400</v>
      </c>
      <c r="G15" s="171"/>
      <c r="H15" s="169" t="e">
        <f>F15+#REF!</f>
        <v>#REF!</v>
      </c>
    </row>
    <row r="16" spans="1:8" s="38" customFormat="1" ht="31.5" hidden="1" customHeight="1" x14ac:dyDescent="0.35">
      <c r="A16" s="45"/>
      <c r="B16" s="45"/>
      <c r="C16" s="190"/>
      <c r="D16" s="61" t="s">
        <v>106</v>
      </c>
      <c r="E16" s="176"/>
      <c r="F16" s="174"/>
      <c r="G16" s="172"/>
      <c r="H16" s="170"/>
    </row>
    <row r="17" spans="1:8" s="38" customFormat="1" ht="144" hidden="1" customHeight="1" x14ac:dyDescent="0.35">
      <c r="A17" s="45"/>
      <c r="B17" s="45"/>
      <c r="C17" s="48" t="s">
        <v>36</v>
      </c>
      <c r="D17" s="49" t="s">
        <v>0</v>
      </c>
      <c r="E17" s="50" t="s">
        <v>25</v>
      </c>
      <c r="F17" s="51">
        <v>46200</v>
      </c>
      <c r="G17" s="50"/>
      <c r="H17" s="47" t="e">
        <f>F17+#REF!</f>
        <v>#REF!</v>
      </c>
    </row>
    <row r="18" spans="1:8" s="38" customFormat="1" ht="91.5" hidden="1" customHeight="1" x14ac:dyDescent="0.35">
      <c r="A18" s="45"/>
      <c r="B18" s="45"/>
      <c r="C18" s="48" t="s">
        <v>37</v>
      </c>
      <c r="D18" s="49" t="s">
        <v>1</v>
      </c>
      <c r="E18" s="52" t="s">
        <v>23</v>
      </c>
      <c r="F18" s="62">
        <v>8100</v>
      </c>
      <c r="G18" s="60"/>
      <c r="H18" s="47" t="e">
        <f>F18+#REF!</f>
        <v>#REF!</v>
      </c>
    </row>
    <row r="19" spans="1:8" s="38" customFormat="1" ht="63" hidden="1" customHeight="1" x14ac:dyDescent="0.35">
      <c r="A19" s="45"/>
      <c r="B19" s="45"/>
      <c r="C19" s="48" t="s">
        <v>38</v>
      </c>
      <c r="D19" s="49" t="s">
        <v>2</v>
      </c>
      <c r="E19" s="63"/>
      <c r="F19" s="64">
        <v>0</v>
      </c>
      <c r="G19" s="60"/>
      <c r="H19" s="47" t="e">
        <f>F19+#REF!</f>
        <v>#REF!</v>
      </c>
    </row>
    <row r="20" spans="1:8" s="38" customFormat="1" ht="239.25" hidden="1" customHeight="1" x14ac:dyDescent="0.35">
      <c r="A20" s="45"/>
      <c r="B20" s="45"/>
      <c r="C20" s="48" t="s">
        <v>38</v>
      </c>
      <c r="D20" s="49" t="s">
        <v>2</v>
      </c>
      <c r="E20" s="54" t="s">
        <v>59</v>
      </c>
      <c r="F20" s="62"/>
      <c r="G20" s="60"/>
      <c r="H20" s="47" t="e">
        <f>F20+#REF!</f>
        <v>#REF!</v>
      </c>
    </row>
    <row r="21" spans="1:8" s="38" customFormat="1" ht="239.25" hidden="1" customHeight="1" x14ac:dyDescent="0.35">
      <c r="A21" s="45"/>
      <c r="B21" s="45"/>
      <c r="C21" s="48" t="s">
        <v>38</v>
      </c>
      <c r="D21" s="49" t="s">
        <v>93</v>
      </c>
      <c r="E21" s="54" t="s">
        <v>73</v>
      </c>
      <c r="F21" s="62">
        <v>200</v>
      </c>
      <c r="G21" s="60"/>
      <c r="H21" s="47">
        <v>200</v>
      </c>
    </row>
    <row r="22" spans="1:8" s="38" customFormat="1" ht="156" hidden="1" customHeight="1" x14ac:dyDescent="0.35">
      <c r="A22" s="45"/>
      <c r="B22" s="45"/>
      <c r="C22" s="48" t="s">
        <v>39</v>
      </c>
      <c r="D22" s="49" t="s">
        <v>3</v>
      </c>
      <c r="E22" s="50" t="s">
        <v>25</v>
      </c>
      <c r="F22" s="51">
        <v>375000</v>
      </c>
      <c r="G22" s="50"/>
      <c r="H22" s="47" t="e">
        <f>F22+#REF!</f>
        <v>#REF!</v>
      </c>
    </row>
    <row r="23" spans="1:8" s="38" customFormat="1" ht="138" hidden="1" customHeight="1" x14ac:dyDescent="0.35">
      <c r="A23" s="45"/>
      <c r="B23" s="45"/>
      <c r="C23" s="48" t="s">
        <v>40</v>
      </c>
      <c r="D23" s="49" t="s">
        <v>4</v>
      </c>
      <c r="E23" s="52" t="s">
        <v>23</v>
      </c>
      <c r="F23" s="51">
        <v>43700</v>
      </c>
      <c r="G23" s="53"/>
      <c r="H23" s="47" t="e">
        <f>F23+#REF!</f>
        <v>#REF!</v>
      </c>
    </row>
    <row r="24" spans="1:8" s="38" customFormat="1" ht="236.25" hidden="1" customHeight="1" x14ac:dyDescent="0.35">
      <c r="A24" s="45"/>
      <c r="B24" s="45"/>
      <c r="C24" s="48" t="s">
        <v>41</v>
      </c>
      <c r="D24" s="65" t="s">
        <v>5</v>
      </c>
      <c r="E24" s="54" t="s">
        <v>73</v>
      </c>
      <c r="F24" s="51">
        <v>42700</v>
      </c>
      <c r="G24" s="53"/>
      <c r="H24" s="47" t="e">
        <f>F24+#REF!</f>
        <v>#REF!</v>
      </c>
    </row>
    <row r="25" spans="1:8" s="38" customFormat="1" ht="116.25" hidden="1" x14ac:dyDescent="0.35">
      <c r="A25" s="45"/>
      <c r="B25" s="45"/>
      <c r="C25" s="48" t="s">
        <v>42</v>
      </c>
      <c r="D25" s="65" t="s">
        <v>6</v>
      </c>
      <c r="E25" s="50" t="s">
        <v>25</v>
      </c>
      <c r="F25" s="51">
        <v>240600</v>
      </c>
      <c r="G25" s="50"/>
      <c r="H25" s="47" t="e">
        <f>F25+#REF!</f>
        <v>#REF!</v>
      </c>
    </row>
    <row r="26" spans="1:8" s="38" customFormat="1" ht="69.75" hidden="1" x14ac:dyDescent="0.35">
      <c r="A26" s="45"/>
      <c r="B26" s="45"/>
      <c r="C26" s="48" t="s">
        <v>43</v>
      </c>
      <c r="D26" s="65" t="s">
        <v>56</v>
      </c>
      <c r="E26" s="52" t="s">
        <v>23</v>
      </c>
      <c r="F26" s="51">
        <v>61500</v>
      </c>
      <c r="G26" s="60"/>
      <c r="H26" s="47" t="e">
        <f>F26+#REF!</f>
        <v>#REF!</v>
      </c>
    </row>
    <row r="27" spans="1:8" s="38" customFormat="1" ht="69.75" hidden="1" x14ac:dyDescent="0.35">
      <c r="A27" s="45"/>
      <c r="B27" s="45"/>
      <c r="C27" s="48" t="s">
        <v>44</v>
      </c>
      <c r="D27" s="65" t="s">
        <v>7</v>
      </c>
      <c r="E27" s="66" t="s">
        <v>24</v>
      </c>
      <c r="F27" s="51">
        <v>355000</v>
      </c>
      <c r="G27" s="53"/>
      <c r="H27" s="47" t="e">
        <f>F27+#REF!</f>
        <v>#REF!</v>
      </c>
    </row>
    <row r="28" spans="1:8" s="38" customFormat="1" ht="69.75" hidden="1" x14ac:dyDescent="0.35">
      <c r="A28" s="45"/>
      <c r="B28" s="45"/>
      <c r="C28" s="48" t="s">
        <v>45</v>
      </c>
      <c r="D28" s="65" t="s">
        <v>8</v>
      </c>
      <c r="E28" s="66" t="s">
        <v>24</v>
      </c>
      <c r="F28" s="51">
        <v>8400900</v>
      </c>
      <c r="G28" s="53"/>
      <c r="H28" s="47" t="e">
        <f>F28+#REF!</f>
        <v>#REF!</v>
      </c>
    </row>
    <row r="29" spans="1:8" s="38" customFormat="1" ht="69.75" hidden="1" x14ac:dyDescent="0.35">
      <c r="A29" s="45"/>
      <c r="B29" s="45"/>
      <c r="C29" s="48" t="s">
        <v>46</v>
      </c>
      <c r="D29" s="65" t="s">
        <v>57</v>
      </c>
      <c r="E29" s="66" t="s">
        <v>24</v>
      </c>
      <c r="F29" s="51">
        <v>15818000</v>
      </c>
      <c r="G29" s="53"/>
      <c r="H29" s="47" t="e">
        <f>F29+#REF!</f>
        <v>#REF!</v>
      </c>
    </row>
    <row r="30" spans="1:8" s="38" customFormat="1" ht="69.75" hidden="1" x14ac:dyDescent="0.35">
      <c r="A30" s="45"/>
      <c r="B30" s="45"/>
      <c r="C30" s="48" t="s">
        <v>47</v>
      </c>
      <c r="D30" s="65" t="s">
        <v>9</v>
      </c>
      <c r="E30" s="66" t="s">
        <v>24</v>
      </c>
      <c r="F30" s="51">
        <v>1596400</v>
      </c>
      <c r="G30" s="53"/>
      <c r="H30" s="47" t="e">
        <f>F30+#REF!</f>
        <v>#REF!</v>
      </c>
    </row>
    <row r="31" spans="1:8" s="38" customFormat="1" ht="69.75" hidden="1" x14ac:dyDescent="0.35">
      <c r="A31" s="45"/>
      <c r="B31" s="45"/>
      <c r="C31" s="48" t="s">
        <v>48</v>
      </c>
      <c r="D31" s="65" t="s">
        <v>10</v>
      </c>
      <c r="E31" s="66" t="s">
        <v>24</v>
      </c>
      <c r="F31" s="51">
        <v>6181400</v>
      </c>
      <c r="G31" s="53"/>
      <c r="H31" s="47" t="e">
        <f>F31+#REF!</f>
        <v>#REF!</v>
      </c>
    </row>
    <row r="32" spans="1:8" s="38" customFormat="1" ht="69.75" hidden="1" x14ac:dyDescent="0.35">
      <c r="A32" s="45"/>
      <c r="B32" s="45"/>
      <c r="C32" s="48" t="s">
        <v>49</v>
      </c>
      <c r="D32" s="65" t="s">
        <v>11</v>
      </c>
      <c r="E32" s="66" t="s">
        <v>24</v>
      </c>
      <c r="F32" s="51">
        <v>960700</v>
      </c>
      <c r="G32" s="53"/>
      <c r="H32" s="47" t="e">
        <f>F32+#REF!</f>
        <v>#REF!</v>
      </c>
    </row>
    <row r="33" spans="1:8" s="38" customFormat="1" ht="69.75" hidden="1" x14ac:dyDescent="0.35">
      <c r="A33" s="45"/>
      <c r="B33" s="45"/>
      <c r="C33" s="48" t="s">
        <v>50</v>
      </c>
      <c r="D33" s="65" t="s">
        <v>12</v>
      </c>
      <c r="E33" s="66" t="s">
        <v>24</v>
      </c>
      <c r="F33" s="51">
        <v>21700</v>
      </c>
      <c r="G33" s="53"/>
      <c r="H33" s="47" t="e">
        <f>F33+#REF!</f>
        <v>#REF!</v>
      </c>
    </row>
    <row r="34" spans="1:8" s="38" customFormat="1" ht="69.75" hidden="1" x14ac:dyDescent="0.35">
      <c r="A34" s="45"/>
      <c r="B34" s="45"/>
      <c r="C34" s="48" t="s">
        <v>51</v>
      </c>
      <c r="D34" s="65" t="s">
        <v>13</v>
      </c>
      <c r="E34" s="66" t="s">
        <v>24</v>
      </c>
      <c r="F34" s="51">
        <v>5886700</v>
      </c>
      <c r="G34" s="53"/>
      <c r="H34" s="47" t="e">
        <f>F34+#REF!</f>
        <v>#REF!</v>
      </c>
    </row>
    <row r="35" spans="1:8" s="38" customFormat="1" ht="116.25" hidden="1" x14ac:dyDescent="0.35">
      <c r="A35" s="45"/>
      <c r="B35" s="45"/>
      <c r="C35" s="48" t="s">
        <v>52</v>
      </c>
      <c r="D35" s="65" t="s">
        <v>14</v>
      </c>
      <c r="E35" s="50" t="s">
        <v>25</v>
      </c>
      <c r="F35" s="51">
        <v>295200</v>
      </c>
      <c r="G35" s="50"/>
      <c r="H35" s="47" t="e">
        <f>F35+#REF!</f>
        <v>#REF!</v>
      </c>
    </row>
    <row r="36" spans="1:8" s="38" customFormat="1" ht="88.5" hidden="1" customHeight="1" x14ac:dyDescent="0.35">
      <c r="A36" s="45"/>
      <c r="B36" s="45"/>
      <c r="C36" s="48" t="s">
        <v>53</v>
      </c>
      <c r="D36" s="65" t="s">
        <v>15</v>
      </c>
      <c r="E36" s="52" t="s">
        <v>23</v>
      </c>
      <c r="F36" s="51">
        <v>513900</v>
      </c>
      <c r="G36" s="53"/>
      <c r="H36" s="47" t="e">
        <f>F36+#REF!</f>
        <v>#REF!</v>
      </c>
    </row>
    <row r="37" spans="1:8" s="38" customFormat="1" ht="69.75" hidden="1" x14ac:dyDescent="0.35">
      <c r="A37" s="45"/>
      <c r="B37" s="45"/>
      <c r="C37" s="48" t="s">
        <v>54</v>
      </c>
      <c r="D37" s="65" t="s">
        <v>16</v>
      </c>
      <c r="E37" s="66" t="s">
        <v>24</v>
      </c>
      <c r="F37" s="51">
        <v>4812400</v>
      </c>
      <c r="G37" s="53"/>
      <c r="H37" s="47" t="e">
        <f>F37+#REF!</f>
        <v>#REF!</v>
      </c>
    </row>
    <row r="38" spans="1:8" s="38" customFormat="1" ht="23.25" hidden="1" x14ac:dyDescent="0.35">
      <c r="A38" s="45"/>
      <c r="B38" s="45"/>
      <c r="C38" s="48"/>
      <c r="D38" s="65"/>
      <c r="E38" s="60"/>
      <c r="F38" s="55"/>
      <c r="G38" s="53"/>
      <c r="H38" s="47" t="e">
        <f>F38+#REF!</f>
        <v>#REF!</v>
      </c>
    </row>
    <row r="39" spans="1:8" s="38" customFormat="1" ht="229.5" hidden="1" customHeight="1" x14ac:dyDescent="0.35">
      <c r="A39" s="45"/>
      <c r="B39" s="45"/>
      <c r="C39" s="48">
        <v>170102</v>
      </c>
      <c r="D39" s="65" t="s">
        <v>17</v>
      </c>
      <c r="E39" s="54" t="s">
        <v>73</v>
      </c>
      <c r="F39" s="51">
        <v>376700</v>
      </c>
      <c r="G39" s="53"/>
      <c r="H39" s="47" t="e">
        <f>F39+#REF!</f>
        <v>#REF!</v>
      </c>
    </row>
    <row r="40" spans="1:8" s="38" customFormat="1" ht="224.25" hidden="1" customHeight="1" x14ac:dyDescent="0.35">
      <c r="A40" s="45"/>
      <c r="B40" s="45"/>
      <c r="C40" s="48">
        <v>170302</v>
      </c>
      <c r="D40" s="65" t="s">
        <v>18</v>
      </c>
      <c r="E40" s="54" t="s">
        <v>73</v>
      </c>
      <c r="F40" s="51">
        <v>30100</v>
      </c>
      <c r="G40" s="53"/>
      <c r="H40" s="62" t="e">
        <f>F40+#REF!</f>
        <v>#REF!</v>
      </c>
    </row>
    <row r="41" spans="1:8" s="38" customFormat="1" ht="116.25" hidden="1" x14ac:dyDescent="0.35">
      <c r="A41" s="45"/>
      <c r="B41" s="45"/>
      <c r="C41" s="48" t="s">
        <v>30</v>
      </c>
      <c r="D41" s="65" t="s">
        <v>19</v>
      </c>
      <c r="E41" s="66" t="s">
        <v>26</v>
      </c>
      <c r="F41" s="51">
        <v>1319900</v>
      </c>
      <c r="G41" s="53"/>
      <c r="H41" s="47" t="e">
        <f>F41+#REF!</f>
        <v>#REF!</v>
      </c>
    </row>
    <row r="42" spans="1:8" s="38" customFormat="1" ht="23.25" hidden="1" x14ac:dyDescent="0.35">
      <c r="A42" s="45"/>
      <c r="B42" s="45"/>
      <c r="C42" s="48"/>
      <c r="D42" s="65"/>
      <c r="E42" s="60"/>
      <c r="F42" s="51"/>
      <c r="G42" s="60"/>
      <c r="H42" s="47" t="e">
        <f>F42+#REF!</f>
        <v>#REF!</v>
      </c>
    </row>
    <row r="43" spans="1:8" s="38" customFormat="1" ht="23.25" hidden="1" x14ac:dyDescent="0.35">
      <c r="A43" s="45"/>
      <c r="B43" s="45"/>
      <c r="C43" s="48"/>
      <c r="D43" s="65"/>
      <c r="E43" s="60"/>
      <c r="F43" s="51"/>
      <c r="G43" s="53"/>
      <c r="H43" s="47" t="e">
        <f>F43+#REF!</f>
        <v>#REF!</v>
      </c>
    </row>
    <row r="44" spans="1:8" s="38" customFormat="1" ht="23.25" hidden="1" x14ac:dyDescent="0.35">
      <c r="A44" s="45"/>
      <c r="B44" s="45"/>
      <c r="C44" s="48"/>
      <c r="D44" s="47" t="s">
        <v>28</v>
      </c>
      <c r="E44" s="60"/>
      <c r="F44" s="62">
        <v>49271300</v>
      </c>
      <c r="G44" s="53"/>
      <c r="H44" s="47" t="e">
        <f>F44+#REF!</f>
        <v>#REF!</v>
      </c>
    </row>
    <row r="45" spans="1:8" s="38" customFormat="1" ht="6.75" hidden="1" customHeight="1" x14ac:dyDescent="0.35">
      <c r="A45" s="45"/>
      <c r="B45" s="45"/>
      <c r="C45" s="48"/>
      <c r="D45" s="47"/>
      <c r="E45" s="60"/>
      <c r="F45" s="62"/>
      <c r="G45" s="53"/>
      <c r="H45" s="47"/>
    </row>
    <row r="46" spans="1:8" s="38" customFormat="1" ht="23.25" hidden="1" x14ac:dyDescent="0.35">
      <c r="A46" s="45"/>
      <c r="B46" s="45"/>
      <c r="C46" s="67" t="s">
        <v>21</v>
      </c>
      <c r="D46" s="68" t="s">
        <v>55</v>
      </c>
      <c r="E46" s="60"/>
      <c r="F46" s="62"/>
      <c r="G46" s="53"/>
      <c r="H46" s="47"/>
    </row>
    <row r="47" spans="1:8" s="38" customFormat="1" ht="71.25" hidden="1" customHeight="1" x14ac:dyDescent="0.35">
      <c r="A47" s="45"/>
      <c r="B47" s="45"/>
      <c r="C47" s="69">
        <v>70201</v>
      </c>
      <c r="D47" s="70" t="s">
        <v>29</v>
      </c>
      <c r="E47" s="60"/>
      <c r="F47" s="62"/>
      <c r="G47" s="71" t="s">
        <v>61</v>
      </c>
      <c r="H47" s="51">
        <v>377171</v>
      </c>
    </row>
    <row r="48" spans="1:8" s="38" customFormat="1" ht="409.5" hidden="1" x14ac:dyDescent="0.35">
      <c r="A48" s="45"/>
      <c r="B48" s="45"/>
      <c r="C48" s="48"/>
      <c r="D48" s="47"/>
      <c r="E48" s="60"/>
      <c r="F48" s="62"/>
      <c r="G48" s="72" t="s">
        <v>244</v>
      </c>
      <c r="H48" s="73">
        <v>377171</v>
      </c>
    </row>
    <row r="49" spans="1:8" s="38" customFormat="1" ht="69.75" hidden="1" customHeight="1" x14ac:dyDescent="0.35">
      <c r="A49" s="45"/>
      <c r="B49" s="45"/>
      <c r="C49" s="48" t="s">
        <v>62</v>
      </c>
      <c r="D49" s="65" t="s">
        <v>63</v>
      </c>
      <c r="E49" s="60"/>
      <c r="F49" s="62"/>
      <c r="G49" s="71" t="s">
        <v>61</v>
      </c>
      <c r="H49" s="47">
        <v>1210300</v>
      </c>
    </row>
    <row r="50" spans="1:8" s="38" customFormat="1" ht="64.5" hidden="1" customHeight="1" x14ac:dyDescent="0.35">
      <c r="A50" s="45"/>
      <c r="B50" s="45"/>
      <c r="C50" s="48"/>
      <c r="D50" s="47"/>
      <c r="E50" s="60"/>
      <c r="F50" s="62"/>
      <c r="G50" s="71" t="s">
        <v>71</v>
      </c>
      <c r="H50" s="65">
        <v>1076076</v>
      </c>
    </row>
    <row r="51" spans="1:8" s="38" customFormat="1" ht="372" hidden="1" x14ac:dyDescent="0.35">
      <c r="A51" s="45"/>
      <c r="B51" s="45"/>
      <c r="C51" s="48"/>
      <c r="D51" s="47"/>
      <c r="E51" s="60"/>
      <c r="F51" s="62"/>
      <c r="G51" s="71" t="s">
        <v>72</v>
      </c>
      <c r="H51" s="65">
        <v>134224</v>
      </c>
    </row>
    <row r="52" spans="1:8" s="38" customFormat="1" ht="23.25" hidden="1" x14ac:dyDescent="0.35">
      <c r="A52" s="45"/>
      <c r="B52" s="45"/>
      <c r="C52" s="48"/>
      <c r="D52" s="47" t="s">
        <v>28</v>
      </c>
      <c r="E52" s="60"/>
      <c r="F52" s="62"/>
      <c r="G52" s="53"/>
      <c r="H52" s="47">
        <v>1587471</v>
      </c>
    </row>
    <row r="53" spans="1:8" s="38" customFormat="1" ht="6.75" hidden="1" customHeight="1" x14ac:dyDescent="0.35">
      <c r="A53" s="45"/>
      <c r="B53" s="45"/>
      <c r="C53" s="48"/>
      <c r="D53" s="47"/>
      <c r="E53" s="60"/>
      <c r="F53" s="62"/>
      <c r="G53" s="53"/>
      <c r="H53" s="47"/>
    </row>
    <row r="54" spans="1:8" s="38" customFormat="1" ht="18.75" hidden="1" customHeight="1" x14ac:dyDescent="0.35">
      <c r="A54" s="45"/>
      <c r="B54" s="45"/>
      <c r="C54" s="48"/>
      <c r="D54" s="47" t="s">
        <v>64</v>
      </c>
      <c r="E54" s="60"/>
      <c r="F54" s="62"/>
      <c r="G54" s="53"/>
      <c r="H54" s="47"/>
    </row>
    <row r="55" spans="1:8" s="38" customFormat="1" ht="72.75" hidden="1" customHeight="1" x14ac:dyDescent="0.35">
      <c r="A55" s="45"/>
      <c r="B55" s="45"/>
      <c r="C55" s="48" t="s">
        <v>65</v>
      </c>
      <c r="D55" s="65" t="s">
        <v>66</v>
      </c>
      <c r="E55" s="60"/>
      <c r="F55" s="62"/>
      <c r="G55" s="71" t="s">
        <v>61</v>
      </c>
      <c r="H55" s="47">
        <v>99000</v>
      </c>
    </row>
    <row r="56" spans="1:8" s="38" customFormat="1" ht="70.5" hidden="1" customHeight="1" x14ac:dyDescent="0.35">
      <c r="A56" s="45"/>
      <c r="B56" s="45"/>
      <c r="C56" s="48"/>
      <c r="D56" s="47"/>
      <c r="E56" s="60"/>
      <c r="F56" s="62"/>
      <c r="G56" s="71" t="s">
        <v>69</v>
      </c>
      <c r="H56" s="65">
        <v>99000</v>
      </c>
    </row>
    <row r="57" spans="1:8" s="38" customFormat="1" ht="21.75" hidden="1" customHeight="1" x14ac:dyDescent="0.35">
      <c r="A57" s="45"/>
      <c r="B57" s="45"/>
      <c r="C57" s="48"/>
      <c r="D57" s="47" t="s">
        <v>28</v>
      </c>
      <c r="E57" s="60"/>
      <c r="F57" s="62"/>
      <c r="G57" s="53"/>
      <c r="H57" s="47">
        <v>99000</v>
      </c>
    </row>
    <row r="58" spans="1:8" s="38" customFormat="1" ht="6.75" hidden="1" customHeight="1" x14ac:dyDescent="0.35">
      <c r="A58" s="45"/>
      <c r="B58" s="45"/>
      <c r="C58" s="48"/>
      <c r="D58" s="47"/>
      <c r="E58" s="60"/>
      <c r="F58" s="62"/>
      <c r="G58" s="53"/>
      <c r="H58" s="47"/>
    </row>
    <row r="59" spans="1:8" s="38" customFormat="1" ht="21" hidden="1" customHeight="1" x14ac:dyDescent="0.35">
      <c r="A59" s="45"/>
      <c r="B59" s="45"/>
      <c r="C59" s="48"/>
      <c r="D59" s="47" t="s">
        <v>97</v>
      </c>
      <c r="E59" s="60"/>
      <c r="F59" s="62"/>
      <c r="G59" s="53"/>
      <c r="H59" s="47"/>
    </row>
    <row r="60" spans="1:8" s="38" customFormat="1" ht="66" hidden="1" customHeight="1" x14ac:dyDescent="0.35">
      <c r="A60" s="45"/>
      <c r="B60" s="45"/>
      <c r="C60" s="48" t="s">
        <v>67</v>
      </c>
      <c r="D60" s="65" t="s">
        <v>68</v>
      </c>
      <c r="E60" s="60"/>
      <c r="F60" s="62"/>
      <c r="G60" s="71" t="s">
        <v>61</v>
      </c>
      <c r="H60" s="47">
        <v>39269</v>
      </c>
    </row>
    <row r="61" spans="1:8" s="38" customFormat="1" ht="38.25" hidden="1" customHeight="1" x14ac:dyDescent="0.35">
      <c r="A61" s="45"/>
      <c r="B61" s="45"/>
      <c r="C61" s="48"/>
      <c r="D61" s="65"/>
      <c r="E61" s="60"/>
      <c r="F61" s="62"/>
      <c r="G61" s="71" t="s">
        <v>70</v>
      </c>
      <c r="H61" s="65">
        <v>39269</v>
      </c>
    </row>
    <row r="62" spans="1:8" s="38" customFormat="1" ht="18" hidden="1" customHeight="1" x14ac:dyDescent="0.35">
      <c r="A62" s="45"/>
      <c r="B62" s="45"/>
      <c r="C62" s="48"/>
      <c r="D62" s="47" t="s">
        <v>28</v>
      </c>
      <c r="E62" s="60"/>
      <c r="F62" s="62"/>
      <c r="G62" s="53"/>
      <c r="H62" s="47">
        <v>39269</v>
      </c>
    </row>
    <row r="63" spans="1:8" s="38" customFormat="1" ht="18" hidden="1" customHeight="1" x14ac:dyDescent="0.35">
      <c r="A63" s="45"/>
      <c r="B63" s="45"/>
      <c r="C63" s="74" t="s">
        <v>85</v>
      </c>
      <c r="D63" s="47" t="s">
        <v>96</v>
      </c>
      <c r="E63" s="60"/>
      <c r="F63" s="62"/>
      <c r="G63" s="53"/>
      <c r="H63" s="47"/>
    </row>
    <row r="64" spans="1:8" s="38" customFormat="1" ht="72" hidden="1" customHeight="1" x14ac:dyDescent="0.35">
      <c r="A64" s="45"/>
      <c r="B64" s="45"/>
      <c r="C64" s="48" t="s">
        <v>65</v>
      </c>
      <c r="D64" s="65" t="s">
        <v>75</v>
      </c>
      <c r="E64" s="60"/>
      <c r="F64" s="62"/>
      <c r="G64" s="71" t="s">
        <v>76</v>
      </c>
      <c r="H64" s="47">
        <v>99000</v>
      </c>
    </row>
    <row r="65" spans="1:8" s="38" customFormat="1" ht="58.5" hidden="1" customHeight="1" x14ac:dyDescent="0.35">
      <c r="A65" s="45"/>
      <c r="B65" s="45"/>
      <c r="C65" s="48"/>
      <c r="D65" s="47"/>
      <c r="E65" s="60"/>
      <c r="F65" s="62"/>
      <c r="G65" s="71" t="s">
        <v>77</v>
      </c>
      <c r="H65" s="65">
        <v>99000</v>
      </c>
    </row>
    <row r="66" spans="1:8" s="38" customFormat="1" ht="18" hidden="1" customHeight="1" x14ac:dyDescent="0.35">
      <c r="A66" s="45"/>
      <c r="B66" s="45"/>
      <c r="C66" s="48"/>
      <c r="D66" s="47" t="s">
        <v>78</v>
      </c>
      <c r="E66" s="60"/>
      <c r="F66" s="62"/>
      <c r="G66" s="53"/>
      <c r="H66" s="47">
        <v>99000</v>
      </c>
    </row>
    <row r="67" spans="1:8" s="38" customFormat="1" ht="6.75" hidden="1" customHeight="1" x14ac:dyDescent="0.35">
      <c r="A67" s="45"/>
      <c r="B67" s="45"/>
      <c r="C67" s="48"/>
      <c r="D67" s="47"/>
      <c r="E67" s="60"/>
      <c r="F67" s="62"/>
      <c r="G67" s="53"/>
      <c r="H67" s="47"/>
    </row>
    <row r="68" spans="1:8" s="38" customFormat="1" ht="18" hidden="1" customHeight="1" x14ac:dyDescent="0.35">
      <c r="A68" s="45"/>
      <c r="B68" s="45"/>
      <c r="C68" s="74" t="s">
        <v>86</v>
      </c>
      <c r="D68" s="47" t="s">
        <v>79</v>
      </c>
      <c r="E68" s="60"/>
      <c r="F68" s="62"/>
      <c r="G68" s="53"/>
      <c r="H68" s="47"/>
    </row>
    <row r="69" spans="1:8" s="38" customFormat="1" ht="59.25" hidden="1" customHeight="1" x14ac:dyDescent="0.35">
      <c r="A69" s="45"/>
      <c r="B69" s="45"/>
      <c r="C69" s="48" t="s">
        <v>88</v>
      </c>
      <c r="D69" s="65" t="s">
        <v>89</v>
      </c>
      <c r="E69" s="75" t="s">
        <v>90</v>
      </c>
      <c r="F69" s="62">
        <v>85100</v>
      </c>
      <c r="G69" s="53"/>
      <c r="H69" s="47">
        <v>85100</v>
      </c>
    </row>
    <row r="70" spans="1:8" s="38" customFormat="1" ht="73.5" hidden="1" customHeight="1" x14ac:dyDescent="0.35">
      <c r="A70" s="45"/>
      <c r="B70" s="45"/>
      <c r="C70" s="48" t="s">
        <v>80</v>
      </c>
      <c r="D70" s="65" t="s">
        <v>81</v>
      </c>
      <c r="E70" s="60"/>
      <c r="F70" s="62"/>
      <c r="G70" s="71" t="s">
        <v>76</v>
      </c>
      <c r="H70" s="47">
        <v>99000</v>
      </c>
    </row>
    <row r="71" spans="1:8" s="38" customFormat="1" ht="62.25" hidden="1" customHeight="1" x14ac:dyDescent="0.35">
      <c r="A71" s="45"/>
      <c r="B71" s="45"/>
      <c r="C71" s="48"/>
      <c r="D71" s="47"/>
      <c r="E71" s="60"/>
      <c r="F71" s="62"/>
      <c r="G71" s="71" t="s">
        <v>82</v>
      </c>
      <c r="H71" s="65">
        <v>99000</v>
      </c>
    </row>
    <row r="72" spans="1:8" s="38" customFormat="1" ht="21.75" hidden="1" customHeight="1" x14ac:dyDescent="0.35">
      <c r="A72" s="45"/>
      <c r="B72" s="45"/>
      <c r="C72" s="48"/>
      <c r="D72" s="47" t="s">
        <v>78</v>
      </c>
      <c r="E72" s="60"/>
      <c r="F72" s="62">
        <v>85100</v>
      </c>
      <c r="G72" s="53"/>
      <c r="H72" s="47">
        <v>184100</v>
      </c>
    </row>
    <row r="73" spans="1:8" s="38" customFormat="1" ht="7.5" hidden="1" customHeight="1" x14ac:dyDescent="0.35">
      <c r="A73" s="45"/>
      <c r="B73" s="45"/>
      <c r="C73" s="48"/>
      <c r="D73" s="47"/>
      <c r="E73" s="60"/>
      <c r="F73" s="62"/>
      <c r="G73" s="53"/>
      <c r="H73" s="47"/>
    </row>
    <row r="74" spans="1:8" s="38" customFormat="1" ht="21.75" hidden="1" customHeight="1" x14ac:dyDescent="0.35">
      <c r="A74" s="45"/>
      <c r="B74" s="45"/>
      <c r="C74" s="74" t="s">
        <v>87</v>
      </c>
      <c r="D74" s="47" t="s">
        <v>55</v>
      </c>
      <c r="E74" s="60"/>
      <c r="F74" s="62"/>
      <c r="G74" s="53"/>
      <c r="H74" s="47"/>
    </row>
    <row r="75" spans="1:8" s="38" customFormat="1" ht="75.75" hidden="1" customHeight="1" x14ac:dyDescent="0.35">
      <c r="A75" s="45"/>
      <c r="B75" s="45"/>
      <c r="C75" s="48" t="s">
        <v>62</v>
      </c>
      <c r="D75" s="65" t="s">
        <v>83</v>
      </c>
      <c r="E75" s="60"/>
      <c r="F75" s="62"/>
      <c r="G75" s="71" t="s">
        <v>76</v>
      </c>
      <c r="H75" s="47">
        <v>1149552</v>
      </c>
    </row>
    <row r="76" spans="1:8" s="38" customFormat="1" ht="57" hidden="1" customHeight="1" x14ac:dyDescent="0.35">
      <c r="A76" s="45"/>
      <c r="B76" s="45"/>
      <c r="C76" s="48"/>
      <c r="D76" s="47"/>
      <c r="E76" s="60"/>
      <c r="F76" s="62"/>
      <c r="G76" s="71" t="s">
        <v>84</v>
      </c>
      <c r="H76" s="65">
        <v>963762</v>
      </c>
    </row>
    <row r="77" spans="1:8" s="38" customFormat="1" ht="57" hidden="1" customHeight="1" x14ac:dyDescent="0.35">
      <c r="A77" s="45"/>
      <c r="B77" s="45"/>
      <c r="C77" s="48"/>
      <c r="D77" s="47"/>
      <c r="E77" s="60"/>
      <c r="F77" s="62"/>
      <c r="G77" s="71" t="s">
        <v>94</v>
      </c>
      <c r="H77" s="65">
        <v>185790</v>
      </c>
    </row>
    <row r="78" spans="1:8" s="38" customFormat="1" ht="18" hidden="1" customHeight="1" x14ac:dyDescent="0.35">
      <c r="A78" s="45"/>
      <c r="B78" s="45"/>
      <c r="C78" s="48"/>
      <c r="D78" s="47" t="s">
        <v>78</v>
      </c>
      <c r="E78" s="60"/>
      <c r="F78" s="62"/>
      <c r="G78" s="75"/>
      <c r="H78" s="47">
        <v>1149552</v>
      </c>
    </row>
    <row r="79" spans="1:8" s="38" customFormat="1" ht="18" hidden="1" customHeight="1" x14ac:dyDescent="0.35">
      <c r="A79" s="45"/>
      <c r="B79" s="45"/>
      <c r="C79" s="76" t="s">
        <v>74</v>
      </c>
      <c r="D79" s="47" t="s">
        <v>97</v>
      </c>
      <c r="E79" s="60"/>
      <c r="F79" s="62"/>
      <c r="G79" s="75"/>
      <c r="H79" s="47"/>
    </row>
    <row r="80" spans="1:8" s="38" customFormat="1" ht="86.25" hidden="1" customHeight="1" x14ac:dyDescent="0.35">
      <c r="A80" s="45"/>
      <c r="B80" s="45"/>
      <c r="C80" s="48" t="s">
        <v>91</v>
      </c>
      <c r="D80" s="65" t="s">
        <v>92</v>
      </c>
      <c r="E80" s="60"/>
      <c r="F80" s="62"/>
      <c r="G80" s="75" t="s">
        <v>95</v>
      </c>
      <c r="H80" s="47">
        <v>264600</v>
      </c>
    </row>
    <row r="81" spans="1:8" s="38" customFormat="1" ht="18" hidden="1" customHeight="1" x14ac:dyDescent="0.35">
      <c r="A81" s="45"/>
      <c r="B81" s="45"/>
      <c r="C81" s="48"/>
      <c r="D81" s="47" t="s">
        <v>78</v>
      </c>
      <c r="E81" s="60"/>
      <c r="F81" s="62"/>
      <c r="G81" s="75"/>
      <c r="H81" s="47">
        <v>264600</v>
      </c>
    </row>
    <row r="82" spans="1:8" s="38" customFormat="1" ht="23.25" hidden="1" x14ac:dyDescent="0.35">
      <c r="A82" s="45"/>
      <c r="B82" s="45"/>
      <c r="C82" s="48"/>
      <c r="D82" s="47" t="s">
        <v>20</v>
      </c>
      <c r="E82" s="75"/>
      <c r="F82" s="62">
        <v>49271300</v>
      </c>
      <c r="G82" s="42"/>
      <c r="H82" s="77" t="e">
        <f>F82+#REF!</f>
        <v>#REF!</v>
      </c>
    </row>
    <row r="83" spans="1:8" s="38" customFormat="1" ht="23.25" hidden="1" x14ac:dyDescent="0.35">
      <c r="A83" s="45"/>
      <c r="B83" s="45"/>
      <c r="C83" s="48"/>
      <c r="D83" s="47"/>
      <c r="E83" s="75"/>
      <c r="F83" s="51"/>
      <c r="G83" s="42"/>
      <c r="H83" s="44"/>
    </row>
    <row r="84" spans="1:8" s="38" customFormat="1" ht="23.25" hidden="1" x14ac:dyDescent="0.35">
      <c r="A84" s="45"/>
      <c r="B84" s="45"/>
      <c r="C84" s="48"/>
      <c r="D84" s="47"/>
      <c r="E84" s="75"/>
      <c r="F84" s="47"/>
      <c r="G84" s="42"/>
      <c r="H84" s="44"/>
    </row>
    <row r="85" spans="1:8" s="38" customFormat="1" ht="23.25" hidden="1" x14ac:dyDescent="0.35">
      <c r="A85" s="45"/>
      <c r="B85" s="45"/>
      <c r="C85" s="48"/>
      <c r="D85" s="65"/>
      <c r="E85" s="60"/>
      <c r="F85" s="64"/>
      <c r="G85" s="42"/>
      <c r="H85" s="47"/>
    </row>
    <row r="86" spans="1:8" s="38" customFormat="1" ht="23.25" hidden="1" x14ac:dyDescent="0.35">
      <c r="A86" s="45"/>
      <c r="B86" s="45"/>
      <c r="C86" s="48"/>
      <c r="D86" s="65"/>
      <c r="E86" s="60"/>
      <c r="F86" s="73"/>
      <c r="G86" s="42"/>
      <c r="H86" s="47"/>
    </row>
    <row r="87" spans="1:8" s="38" customFormat="1" ht="2.25" customHeight="1" x14ac:dyDescent="0.35">
      <c r="A87" s="45"/>
      <c r="B87" s="45"/>
      <c r="C87" s="48"/>
      <c r="D87" s="49"/>
      <c r="E87" s="60"/>
      <c r="F87" s="62"/>
      <c r="G87" s="42"/>
      <c r="H87" s="47"/>
    </row>
    <row r="88" spans="1:8" ht="15.75" customHeight="1" x14ac:dyDescent="0.3">
      <c r="A88" s="4">
        <v>1</v>
      </c>
      <c r="B88" s="4">
        <v>2</v>
      </c>
      <c r="C88" s="3" t="s">
        <v>112</v>
      </c>
      <c r="D88" s="2">
        <v>4</v>
      </c>
      <c r="E88" s="2">
        <v>5</v>
      </c>
      <c r="F88" s="2">
        <v>6</v>
      </c>
      <c r="G88" s="2">
        <v>7</v>
      </c>
      <c r="H88" s="2" t="s">
        <v>113</v>
      </c>
    </row>
    <row r="89" spans="1:8" s="38" customFormat="1" ht="23.25" hidden="1" x14ac:dyDescent="0.35">
      <c r="A89" s="45"/>
      <c r="B89" s="45"/>
      <c r="C89" s="48"/>
      <c r="D89" s="47"/>
      <c r="E89" s="42"/>
      <c r="F89" s="47"/>
      <c r="G89" s="42"/>
      <c r="H89" s="44"/>
    </row>
    <row r="90" spans="1:8" s="38" customFormat="1" ht="23.25" hidden="1" x14ac:dyDescent="0.35">
      <c r="A90" s="45"/>
      <c r="B90" s="45"/>
      <c r="C90" s="48"/>
      <c r="D90" s="47"/>
      <c r="E90" s="75"/>
      <c r="F90" s="62"/>
      <c r="G90" s="75"/>
      <c r="H90" s="44"/>
    </row>
    <row r="91" spans="1:8" s="38" customFormat="1" ht="23.25" hidden="1" x14ac:dyDescent="0.35">
      <c r="A91" s="45"/>
      <c r="B91" s="45"/>
      <c r="C91" s="48"/>
      <c r="D91" s="65"/>
      <c r="E91" s="75"/>
      <c r="F91" s="73"/>
      <c r="G91" s="60"/>
      <c r="H91" s="44" t="e">
        <f>F91+#REF!</f>
        <v>#REF!</v>
      </c>
    </row>
    <row r="92" spans="1:8" s="38" customFormat="1" ht="23.25" hidden="1" x14ac:dyDescent="0.35">
      <c r="A92" s="45"/>
      <c r="B92" s="45"/>
      <c r="C92" s="48"/>
      <c r="D92" s="47"/>
      <c r="E92" s="75"/>
      <c r="F92" s="73"/>
      <c r="G92" s="75"/>
      <c r="H92" s="44" t="e">
        <f>F92+#REF!</f>
        <v>#REF!</v>
      </c>
    </row>
    <row r="93" spans="1:8" s="38" customFormat="1" ht="23.25" hidden="1" x14ac:dyDescent="0.35">
      <c r="A93" s="45"/>
      <c r="B93" s="45"/>
      <c r="C93" s="48"/>
      <c r="D93" s="65"/>
      <c r="E93" s="75"/>
      <c r="F93" s="73"/>
      <c r="G93" s="75"/>
      <c r="H93" s="44"/>
    </row>
    <row r="94" spans="1:8" s="38" customFormat="1" ht="23.25" hidden="1" x14ac:dyDescent="0.35">
      <c r="A94" s="45"/>
      <c r="B94" s="45"/>
      <c r="C94" s="48"/>
      <c r="D94" s="47"/>
      <c r="E94" s="78"/>
      <c r="F94" s="51"/>
      <c r="G94" s="78"/>
      <c r="H94" s="44" t="e">
        <f>F94+#REF!</f>
        <v>#REF!</v>
      </c>
    </row>
    <row r="95" spans="1:8" s="38" customFormat="1" ht="23.25" hidden="1" x14ac:dyDescent="0.35">
      <c r="A95" s="45"/>
      <c r="B95" s="45"/>
      <c r="C95" s="48"/>
      <c r="D95" s="47"/>
      <c r="E95" s="78"/>
      <c r="F95" s="51"/>
      <c r="G95" s="78"/>
      <c r="H95" s="44"/>
    </row>
    <row r="96" spans="1:8" s="38" customFormat="1" ht="23.25" hidden="1" x14ac:dyDescent="0.35">
      <c r="A96" s="45"/>
      <c r="B96" s="45"/>
      <c r="C96" s="48"/>
      <c r="D96" s="65"/>
      <c r="E96" s="78"/>
      <c r="F96" s="51"/>
      <c r="G96" s="60"/>
      <c r="H96" s="44" t="e">
        <f>F96+#REF!</f>
        <v>#REF!</v>
      </c>
    </row>
    <row r="97" spans="1:8" s="38" customFormat="1" ht="23.25" hidden="1" x14ac:dyDescent="0.35">
      <c r="A97" s="45"/>
      <c r="B97" s="45"/>
      <c r="C97" s="48"/>
      <c r="D97" s="47"/>
      <c r="E97" s="78"/>
      <c r="F97" s="51"/>
      <c r="G97" s="75"/>
      <c r="H97" s="44" t="e">
        <f>F97+#REF!</f>
        <v>#REF!</v>
      </c>
    </row>
    <row r="98" spans="1:8" s="38" customFormat="1" ht="23.25" hidden="1" x14ac:dyDescent="0.35">
      <c r="A98" s="45"/>
      <c r="B98" s="45"/>
      <c r="C98" s="48"/>
      <c r="D98" s="47"/>
      <c r="E98" s="78"/>
      <c r="F98" s="51"/>
      <c r="G98" s="75"/>
      <c r="H98" s="44"/>
    </row>
    <row r="99" spans="1:8" s="38" customFormat="1" ht="23.25" hidden="1" x14ac:dyDescent="0.35">
      <c r="A99" s="45"/>
      <c r="B99" s="45"/>
      <c r="C99" s="48"/>
      <c r="D99" s="47"/>
      <c r="E99" s="78"/>
      <c r="F99" s="51"/>
      <c r="G99" s="78"/>
      <c r="H99" s="44"/>
    </row>
    <row r="100" spans="1:8" s="38" customFormat="1" ht="23.25" hidden="1" x14ac:dyDescent="0.35">
      <c r="A100" s="45"/>
      <c r="B100" s="45"/>
      <c r="C100" s="48"/>
      <c r="D100" s="65"/>
      <c r="E100" s="79"/>
      <c r="F100" s="73"/>
      <c r="G100" s="78"/>
      <c r="H100" s="44" t="e">
        <f>F100+#REF!</f>
        <v>#REF!</v>
      </c>
    </row>
    <row r="101" spans="1:8" s="38" customFormat="1" ht="23.25" hidden="1" x14ac:dyDescent="0.35">
      <c r="A101" s="45"/>
      <c r="B101" s="45"/>
      <c r="C101" s="48"/>
      <c r="D101" s="65"/>
      <c r="E101" s="79"/>
      <c r="F101" s="73"/>
      <c r="G101" s="78"/>
      <c r="H101" s="44" t="e">
        <f>F101+#REF!</f>
        <v>#REF!</v>
      </c>
    </row>
    <row r="102" spans="1:8" s="38" customFormat="1" ht="23.25" hidden="1" x14ac:dyDescent="0.35">
      <c r="A102" s="45"/>
      <c r="B102" s="45"/>
      <c r="C102" s="48"/>
      <c r="D102" s="65"/>
      <c r="E102" s="79"/>
      <c r="F102" s="73"/>
      <c r="G102" s="78"/>
      <c r="H102" s="44" t="e">
        <f>F102+#REF!</f>
        <v>#REF!</v>
      </c>
    </row>
    <row r="103" spans="1:8" s="38" customFormat="1" ht="23.25" hidden="1" x14ac:dyDescent="0.35">
      <c r="A103" s="45"/>
      <c r="B103" s="45"/>
      <c r="C103" s="48"/>
      <c r="D103" s="65"/>
      <c r="E103" s="79"/>
      <c r="F103" s="80"/>
      <c r="G103" s="81"/>
      <c r="H103" s="44" t="e">
        <f>F103+#REF!</f>
        <v>#REF!</v>
      </c>
    </row>
    <row r="104" spans="1:8" s="38" customFormat="1" ht="23.25" hidden="1" x14ac:dyDescent="0.35">
      <c r="A104" s="45"/>
      <c r="B104" s="45"/>
      <c r="C104" s="48"/>
      <c r="D104" s="65"/>
      <c r="E104" s="79"/>
      <c r="F104" s="80"/>
      <c r="G104" s="81"/>
      <c r="H104" s="44" t="e">
        <f>F104+#REF!</f>
        <v>#REF!</v>
      </c>
    </row>
    <row r="105" spans="1:8" s="38" customFormat="1" ht="23.25" hidden="1" x14ac:dyDescent="0.35">
      <c r="A105" s="45"/>
      <c r="B105" s="45"/>
      <c r="C105" s="48"/>
      <c r="D105" s="47"/>
      <c r="E105" s="81"/>
      <c r="F105" s="51"/>
      <c r="G105" s="78"/>
      <c r="H105" s="44" t="e">
        <f>F105+#REF!</f>
        <v>#REF!</v>
      </c>
    </row>
    <row r="106" spans="1:8" s="38" customFormat="1" ht="23.25" hidden="1" x14ac:dyDescent="0.35">
      <c r="A106" s="45"/>
      <c r="B106" s="45"/>
      <c r="C106" s="48"/>
      <c r="D106" s="47"/>
      <c r="E106" s="81"/>
      <c r="F106" s="51"/>
      <c r="G106" s="78"/>
      <c r="H106" s="44"/>
    </row>
    <row r="107" spans="1:8" s="38" customFormat="1" ht="23.25" hidden="1" x14ac:dyDescent="0.35">
      <c r="A107" s="45"/>
      <c r="B107" s="45"/>
      <c r="C107" s="48"/>
      <c r="D107" s="47"/>
      <c r="E107" s="81"/>
      <c r="F107" s="82"/>
      <c r="G107" s="81"/>
      <c r="H107" s="44"/>
    </row>
    <row r="108" spans="1:8" s="38" customFormat="1" ht="23.25" hidden="1" x14ac:dyDescent="0.35">
      <c r="A108" s="45"/>
      <c r="B108" s="45"/>
      <c r="C108" s="48"/>
      <c r="D108" s="65"/>
      <c r="E108" s="60"/>
      <c r="F108" s="80"/>
      <c r="G108" s="75"/>
      <c r="H108" s="44" t="e">
        <f>F108+#REF!</f>
        <v>#REF!</v>
      </c>
    </row>
    <row r="109" spans="1:8" s="38" customFormat="1" ht="23.25" hidden="1" x14ac:dyDescent="0.35">
      <c r="A109" s="45"/>
      <c r="B109" s="45"/>
      <c r="C109" s="48"/>
      <c r="D109" s="65"/>
      <c r="E109" s="60"/>
      <c r="F109" s="80"/>
      <c r="G109" s="75"/>
      <c r="H109" s="44" t="e">
        <f>F109+#REF!</f>
        <v>#REF!</v>
      </c>
    </row>
    <row r="110" spans="1:8" s="38" customFormat="1" ht="23.25" hidden="1" x14ac:dyDescent="0.35">
      <c r="A110" s="45"/>
      <c r="B110" s="45"/>
      <c r="C110" s="48"/>
      <c r="D110" s="47"/>
      <c r="E110" s="75"/>
      <c r="F110" s="82"/>
      <c r="G110" s="81"/>
      <c r="H110" s="44" t="e">
        <f>F110+#REF!</f>
        <v>#REF!</v>
      </c>
    </row>
    <row r="111" spans="1:8" s="38" customFormat="1" ht="23.25" hidden="1" x14ac:dyDescent="0.35">
      <c r="A111" s="45"/>
      <c r="B111" s="45"/>
      <c r="C111" s="48"/>
      <c r="D111" s="47"/>
      <c r="E111" s="75"/>
      <c r="F111" s="82"/>
      <c r="G111" s="81"/>
      <c r="H111" s="44"/>
    </row>
    <row r="112" spans="1:8" s="38" customFormat="1" ht="23.25" hidden="1" x14ac:dyDescent="0.35">
      <c r="A112" s="45"/>
      <c r="B112" s="45"/>
      <c r="C112" s="48"/>
      <c r="D112" s="47"/>
      <c r="E112" s="75"/>
      <c r="F112" s="82"/>
      <c r="G112" s="75"/>
      <c r="H112" s="44"/>
    </row>
    <row r="113" spans="1:8" s="38" customFormat="1" ht="23.25" hidden="1" x14ac:dyDescent="0.35">
      <c r="A113" s="45"/>
      <c r="B113" s="45"/>
      <c r="C113" s="48"/>
      <c r="D113" s="65"/>
      <c r="E113" s="75"/>
      <c r="F113" s="80"/>
      <c r="G113" s="60"/>
      <c r="H113" s="44" t="e">
        <f>F113+#REF!</f>
        <v>#REF!</v>
      </c>
    </row>
    <row r="114" spans="1:8" s="38" customFormat="1" ht="23.25" hidden="1" x14ac:dyDescent="0.35">
      <c r="A114" s="45"/>
      <c r="B114" s="45"/>
      <c r="C114" s="48"/>
      <c r="D114" s="65"/>
      <c r="E114" s="75"/>
      <c r="F114" s="80"/>
      <c r="G114" s="60"/>
      <c r="H114" s="44" t="e">
        <f>F114+#REF!</f>
        <v>#REF!</v>
      </c>
    </row>
    <row r="115" spans="1:8" s="38" customFormat="1" ht="23.25" hidden="1" x14ac:dyDescent="0.35">
      <c r="A115" s="45"/>
      <c r="B115" s="45"/>
      <c r="C115" s="48"/>
      <c r="D115" s="65"/>
      <c r="E115" s="75"/>
      <c r="F115" s="80"/>
      <c r="G115" s="60"/>
      <c r="H115" s="44" t="e">
        <f>F115+#REF!</f>
        <v>#REF!</v>
      </c>
    </row>
    <row r="116" spans="1:8" s="38" customFormat="1" ht="42.75" hidden="1" customHeight="1" x14ac:dyDescent="0.35">
      <c r="A116" s="45"/>
      <c r="B116" s="45"/>
      <c r="C116" s="83"/>
      <c r="D116" s="45"/>
      <c r="E116" s="60"/>
      <c r="F116" s="82"/>
      <c r="G116" s="60"/>
      <c r="H116" s="44" t="e">
        <f>F116+#REF!</f>
        <v>#REF!</v>
      </c>
    </row>
    <row r="117" spans="1:8" s="38" customFormat="1" ht="23.25" hidden="1" x14ac:dyDescent="0.35">
      <c r="A117" s="45"/>
      <c r="B117" s="45"/>
      <c r="C117" s="48"/>
      <c r="D117" s="65"/>
      <c r="E117" s="84"/>
      <c r="F117" s="80"/>
      <c r="G117" s="60"/>
      <c r="H117" s="85"/>
    </row>
    <row r="118" spans="1:8" s="38" customFormat="1" ht="23.25" hidden="1" x14ac:dyDescent="0.35">
      <c r="A118" s="45"/>
      <c r="B118" s="45"/>
      <c r="C118" s="48"/>
      <c r="D118" s="65"/>
      <c r="E118" s="84"/>
      <c r="F118" s="80"/>
      <c r="G118" s="60"/>
      <c r="H118" s="44"/>
    </row>
    <row r="119" spans="1:8" s="38" customFormat="1" ht="23.25" hidden="1" x14ac:dyDescent="0.35">
      <c r="A119" s="45"/>
      <c r="B119" s="45"/>
      <c r="C119" s="48"/>
      <c r="D119" s="65"/>
      <c r="E119" s="84"/>
      <c r="F119" s="80"/>
      <c r="G119" s="84"/>
      <c r="H119" s="85"/>
    </row>
    <row r="120" spans="1:8" s="38" customFormat="1" ht="23.25" hidden="1" x14ac:dyDescent="0.35">
      <c r="A120" s="45"/>
      <c r="B120" s="45"/>
      <c r="C120" s="48"/>
      <c r="D120" s="47"/>
      <c r="E120" s="75"/>
      <c r="F120" s="82"/>
      <c r="G120" s="75"/>
      <c r="H120" s="44"/>
    </row>
    <row r="121" spans="1:8" s="38" customFormat="1" ht="23.25" hidden="1" x14ac:dyDescent="0.35">
      <c r="A121" s="45"/>
      <c r="B121" s="45"/>
      <c r="C121" s="48"/>
      <c r="D121" s="47"/>
      <c r="E121" s="75"/>
      <c r="F121" s="80"/>
      <c r="G121" s="75"/>
      <c r="H121" s="44"/>
    </row>
    <row r="122" spans="1:8" s="38" customFormat="1" ht="23.25" hidden="1" x14ac:dyDescent="0.35">
      <c r="A122" s="45"/>
      <c r="B122" s="45"/>
      <c r="C122" s="48"/>
      <c r="D122" s="47"/>
      <c r="E122" s="75"/>
      <c r="F122" s="80"/>
      <c r="G122" s="75"/>
      <c r="H122" s="44" t="e">
        <f>F122+#REF!</f>
        <v>#REF!</v>
      </c>
    </row>
    <row r="123" spans="1:8" s="38" customFormat="1" ht="23.25" hidden="1" x14ac:dyDescent="0.35">
      <c r="A123" s="45"/>
      <c r="B123" s="45"/>
      <c r="C123" s="48"/>
      <c r="D123" s="47"/>
      <c r="E123" s="75"/>
      <c r="F123" s="80"/>
      <c r="G123" s="75"/>
      <c r="H123" s="44"/>
    </row>
    <row r="124" spans="1:8" s="38" customFormat="1" ht="23.25" hidden="1" x14ac:dyDescent="0.35">
      <c r="A124" s="45"/>
      <c r="B124" s="45"/>
      <c r="C124" s="48"/>
      <c r="D124" s="47"/>
      <c r="E124" s="75"/>
      <c r="F124" s="80"/>
      <c r="G124" s="60"/>
      <c r="H124" s="47" t="e">
        <f>F124+#REF!</f>
        <v>#REF!</v>
      </c>
    </row>
    <row r="125" spans="1:8" s="38" customFormat="1" ht="86.25" hidden="1" customHeight="1" x14ac:dyDescent="0.35">
      <c r="A125" s="45"/>
      <c r="B125" s="45"/>
      <c r="C125" s="48"/>
      <c r="D125" s="86"/>
      <c r="E125" s="75"/>
      <c r="F125" s="80"/>
      <c r="G125" s="86"/>
      <c r="H125" s="47" t="e">
        <f>F125+#REF!</f>
        <v>#REF!</v>
      </c>
    </row>
    <row r="126" spans="1:8" s="38" customFormat="1" ht="65.25" hidden="1" customHeight="1" x14ac:dyDescent="0.35">
      <c r="A126" s="45"/>
      <c r="B126" s="45"/>
      <c r="C126" s="48"/>
      <c r="D126" s="86"/>
      <c r="E126" s="60"/>
      <c r="F126" s="82"/>
      <c r="G126" s="60"/>
      <c r="H126" s="47" t="e">
        <f>F126+#REF!</f>
        <v>#REF!</v>
      </c>
    </row>
    <row r="127" spans="1:8" s="38" customFormat="1" ht="23.25" hidden="1" x14ac:dyDescent="0.35">
      <c r="A127" s="45"/>
      <c r="B127" s="45"/>
      <c r="C127" s="48"/>
      <c r="D127" s="65"/>
      <c r="E127" s="75"/>
      <c r="F127" s="80"/>
      <c r="G127" s="75"/>
      <c r="H127" s="65" t="e">
        <f>F127+#REF!</f>
        <v>#REF!</v>
      </c>
    </row>
    <row r="128" spans="1:8" s="38" customFormat="1" ht="23.25" x14ac:dyDescent="0.35">
      <c r="A128" s="87"/>
      <c r="B128" s="45"/>
      <c r="C128" s="88"/>
      <c r="D128" s="68" t="s">
        <v>115</v>
      </c>
      <c r="E128" s="81"/>
      <c r="F128" s="89"/>
      <c r="G128" s="75"/>
      <c r="H128" s="47"/>
    </row>
    <row r="129" spans="1:9" s="38" customFormat="1" ht="23.25" hidden="1" x14ac:dyDescent="0.35">
      <c r="A129" s="87"/>
      <c r="B129" s="45"/>
      <c r="C129" s="88"/>
      <c r="D129" s="68"/>
      <c r="E129" s="60"/>
      <c r="F129" s="82"/>
      <c r="G129" s="81"/>
      <c r="H129" s="44" t="e">
        <f>F129+#REF!</f>
        <v>#REF!</v>
      </c>
    </row>
    <row r="130" spans="1:9" s="38" customFormat="1" ht="23.25" hidden="1" x14ac:dyDescent="0.35">
      <c r="A130" s="87"/>
      <c r="B130" s="45"/>
      <c r="C130" s="88"/>
      <c r="D130" s="86"/>
      <c r="E130" s="81"/>
      <c r="F130" s="80"/>
      <c r="G130" s="81"/>
      <c r="H130" s="85" t="e">
        <f>F130+#REF!</f>
        <v>#REF!</v>
      </c>
    </row>
    <row r="131" spans="1:9" s="38" customFormat="1" ht="12" hidden="1" customHeight="1" x14ac:dyDescent="0.35">
      <c r="A131" s="87"/>
      <c r="B131" s="45"/>
      <c r="C131" s="88"/>
      <c r="D131" s="86"/>
      <c r="E131" s="81"/>
      <c r="F131" s="80"/>
      <c r="G131" s="81"/>
      <c r="H131" s="44"/>
    </row>
    <row r="132" spans="1:9" s="93" customFormat="1" ht="22.5" customHeight="1" x14ac:dyDescent="0.35">
      <c r="A132" s="90" t="s">
        <v>140</v>
      </c>
      <c r="B132" s="90"/>
      <c r="C132" s="90"/>
      <c r="D132" s="91" t="s">
        <v>141</v>
      </c>
      <c r="E132" s="75"/>
      <c r="F132" s="92">
        <f>F133+F137+F142+F145+F147+F162+F164+F176+F194+F192+F196+F157+F179+F199</f>
        <v>2169905</v>
      </c>
      <c r="G132" s="92">
        <f>G133+G137+G142+G145+G147+G162+G164+G176+G194+G192+G196+G157+G179+G199</f>
        <v>2785072</v>
      </c>
      <c r="H132" s="92">
        <f>H133+H137+H142+H145+H147+H162+H164+H176+H194+H192+H196+H157+H179+H199</f>
        <v>4954977</v>
      </c>
      <c r="I132" s="150">
        <f>F132+G132-H132</f>
        <v>0</v>
      </c>
    </row>
    <row r="133" spans="1:9" s="38" customFormat="1" ht="44.25" customHeight="1" x14ac:dyDescent="0.35">
      <c r="A133" s="94"/>
      <c r="B133" s="95"/>
      <c r="C133" s="96"/>
      <c r="D133" s="97"/>
      <c r="E133" s="98" t="s">
        <v>117</v>
      </c>
      <c r="F133" s="99">
        <f>SUM(F134:F136)</f>
        <v>48800</v>
      </c>
      <c r="G133" s="99">
        <f>SUM(G134:G136)</f>
        <v>633505</v>
      </c>
      <c r="H133" s="99">
        <f>SUM(H134:H136)</f>
        <v>682305</v>
      </c>
    </row>
    <row r="134" spans="1:9" s="38" customFormat="1" ht="69.75" customHeight="1" x14ac:dyDescent="0.35">
      <c r="A134" s="213" t="s">
        <v>142</v>
      </c>
      <c r="B134" s="215" t="s">
        <v>143</v>
      </c>
      <c r="C134" s="217" t="s">
        <v>123</v>
      </c>
      <c r="D134" s="164" t="s">
        <v>144</v>
      </c>
      <c r="E134" s="97" t="s">
        <v>191</v>
      </c>
      <c r="F134" s="100"/>
      <c r="G134" s="101">
        <f>10000+20305+13200</f>
        <v>43505</v>
      </c>
      <c r="H134" s="100">
        <f>G134+F134</f>
        <v>43505</v>
      </c>
    </row>
    <row r="135" spans="1:9" s="38" customFormat="1" ht="76.5" customHeight="1" x14ac:dyDescent="0.35">
      <c r="A135" s="214"/>
      <c r="B135" s="216"/>
      <c r="C135" s="218"/>
      <c r="D135" s="165"/>
      <c r="E135" s="97" t="s">
        <v>206</v>
      </c>
      <c r="F135" s="100">
        <f>20000+28800</f>
        <v>48800</v>
      </c>
      <c r="G135" s="101"/>
      <c r="H135" s="100">
        <f>G135+F135</f>
        <v>48800</v>
      </c>
    </row>
    <row r="136" spans="1:9" s="38" customFormat="1" ht="76.5" customHeight="1" x14ac:dyDescent="0.35">
      <c r="A136" s="214"/>
      <c r="B136" s="216"/>
      <c r="C136" s="218"/>
      <c r="D136" s="165"/>
      <c r="E136" s="97" t="s">
        <v>276</v>
      </c>
      <c r="F136" s="100"/>
      <c r="G136" s="101">
        <v>590000</v>
      </c>
      <c r="H136" s="100">
        <f>G136+F136</f>
        <v>590000</v>
      </c>
    </row>
    <row r="137" spans="1:9" s="38" customFormat="1" ht="33.75" customHeight="1" x14ac:dyDescent="0.35">
      <c r="A137" s="94"/>
      <c r="B137" s="95"/>
      <c r="C137" s="96"/>
      <c r="D137" s="104"/>
      <c r="E137" s="98" t="s">
        <v>130</v>
      </c>
      <c r="F137" s="105">
        <f>F139+F141</f>
        <v>20000</v>
      </c>
      <c r="G137" s="105">
        <f t="shared" ref="G137:H137" si="0">G139+G141</f>
        <v>0</v>
      </c>
      <c r="H137" s="105">
        <f t="shared" si="0"/>
        <v>20000</v>
      </c>
    </row>
    <row r="138" spans="1:9" s="38" customFormat="1" ht="33.75" customHeight="1" x14ac:dyDescent="0.35">
      <c r="A138" s="107" t="s">
        <v>156</v>
      </c>
      <c r="B138" s="107" t="s">
        <v>157</v>
      </c>
      <c r="C138" s="108"/>
      <c r="D138" s="109" t="s">
        <v>158</v>
      </c>
      <c r="E138" s="98"/>
      <c r="F138" s="105">
        <f>F139</f>
        <v>3000</v>
      </c>
      <c r="G138" s="99"/>
      <c r="H138" s="105">
        <f>F138+G138</f>
        <v>3000</v>
      </c>
    </row>
    <row r="139" spans="1:9" s="38" customFormat="1" ht="45" customHeight="1" x14ac:dyDescent="0.35">
      <c r="A139" s="111" t="s">
        <v>145</v>
      </c>
      <c r="B139" s="111" t="s">
        <v>146</v>
      </c>
      <c r="C139" s="112" t="s">
        <v>131</v>
      </c>
      <c r="D139" s="104" t="s">
        <v>132</v>
      </c>
      <c r="E139" s="97" t="s">
        <v>134</v>
      </c>
      <c r="F139" s="100">
        <v>3000</v>
      </c>
      <c r="G139" s="101"/>
      <c r="H139" s="100">
        <f>F139+G139</f>
        <v>3000</v>
      </c>
    </row>
    <row r="140" spans="1:9" s="38" customFormat="1" ht="45" customHeight="1" x14ac:dyDescent="0.35">
      <c r="A140" s="107" t="s">
        <v>159</v>
      </c>
      <c r="B140" s="107" t="s">
        <v>160</v>
      </c>
      <c r="C140" s="108"/>
      <c r="D140" s="109" t="s">
        <v>161</v>
      </c>
      <c r="E140" s="97"/>
      <c r="F140" s="105">
        <f>F141</f>
        <v>17000</v>
      </c>
      <c r="G140" s="99"/>
      <c r="H140" s="105">
        <f>F140+G140</f>
        <v>17000</v>
      </c>
    </row>
    <row r="141" spans="1:9" s="38" customFormat="1" ht="45.75" customHeight="1" x14ac:dyDescent="0.35">
      <c r="A141" s="111" t="s">
        <v>147</v>
      </c>
      <c r="B141" s="111" t="s">
        <v>148</v>
      </c>
      <c r="C141" s="112" t="s">
        <v>133</v>
      </c>
      <c r="D141" s="104" t="s">
        <v>149</v>
      </c>
      <c r="E141" s="97" t="s">
        <v>135</v>
      </c>
      <c r="F141" s="100">
        <v>17000</v>
      </c>
      <c r="G141" s="101"/>
      <c r="H141" s="100">
        <f>F141+G141</f>
        <v>17000</v>
      </c>
    </row>
    <row r="142" spans="1:9" s="38" customFormat="1" ht="44.25" customHeight="1" x14ac:dyDescent="0.35">
      <c r="A142" s="94"/>
      <c r="B142" s="95"/>
      <c r="C142" s="96"/>
      <c r="D142" s="97"/>
      <c r="E142" s="98" t="s">
        <v>117</v>
      </c>
      <c r="F142" s="99">
        <f>SUM(F143:F144)</f>
        <v>80050</v>
      </c>
      <c r="G142" s="99">
        <f t="shared" ref="G142:H142" si="1">SUM(G143:G144)</f>
        <v>0</v>
      </c>
      <c r="H142" s="99">
        <f t="shared" si="1"/>
        <v>80050</v>
      </c>
    </row>
    <row r="143" spans="1:9" s="38" customFormat="1" ht="69.75" customHeight="1" x14ac:dyDescent="0.35">
      <c r="A143" s="221" t="s">
        <v>265</v>
      </c>
      <c r="B143" s="204">
        <v>4060</v>
      </c>
      <c r="C143" s="223" t="s">
        <v>267</v>
      </c>
      <c r="D143" s="166" t="s">
        <v>266</v>
      </c>
      <c r="E143" s="97" t="s">
        <v>278</v>
      </c>
      <c r="F143" s="100">
        <f>22050+48000</f>
        <v>70050</v>
      </c>
      <c r="G143" s="101"/>
      <c r="H143" s="100">
        <f>G143+F143</f>
        <v>70050</v>
      </c>
    </row>
    <row r="144" spans="1:9" s="38" customFormat="1" ht="69.75" customHeight="1" x14ac:dyDescent="0.35">
      <c r="A144" s="222"/>
      <c r="B144" s="206"/>
      <c r="C144" s="224"/>
      <c r="D144" s="168"/>
      <c r="E144" s="97" t="s">
        <v>268</v>
      </c>
      <c r="F144" s="100">
        <v>10000</v>
      </c>
      <c r="G144" s="101"/>
      <c r="H144" s="100">
        <f>G144+F144</f>
        <v>10000</v>
      </c>
    </row>
    <row r="145" spans="1:12" s="38" customFormat="1" ht="33.75" customHeight="1" x14ac:dyDescent="0.35">
      <c r="A145" s="94"/>
      <c r="B145" s="95"/>
      <c r="C145" s="96"/>
      <c r="D145" s="104"/>
      <c r="E145" s="98" t="s">
        <v>130</v>
      </c>
      <c r="F145" s="105">
        <f>SUM(F146)</f>
        <v>108011</v>
      </c>
      <c r="G145" s="105">
        <f t="shared" ref="G145:H145" si="2">SUM(G146)</f>
        <v>0</v>
      </c>
      <c r="H145" s="105">
        <f t="shared" si="2"/>
        <v>108011</v>
      </c>
    </row>
    <row r="146" spans="1:12" s="38" customFormat="1" ht="45.75" customHeight="1" x14ac:dyDescent="0.35">
      <c r="A146" s="107" t="s">
        <v>203</v>
      </c>
      <c r="B146" s="113" t="s">
        <v>204</v>
      </c>
      <c r="C146" s="114" t="s">
        <v>137</v>
      </c>
      <c r="D146" s="109" t="s">
        <v>202</v>
      </c>
      <c r="E146" s="97" t="s">
        <v>205</v>
      </c>
      <c r="F146" s="100">
        <v>108011</v>
      </c>
      <c r="G146" s="101"/>
      <c r="H146" s="100">
        <f>F146+G146</f>
        <v>108011</v>
      </c>
    </row>
    <row r="147" spans="1:12" s="38" customFormat="1" ht="27.75" customHeight="1" x14ac:dyDescent="0.35">
      <c r="A147" s="87"/>
      <c r="B147" s="95"/>
      <c r="C147" s="96"/>
      <c r="D147" s="115"/>
      <c r="E147" s="98" t="s">
        <v>119</v>
      </c>
      <c r="F147" s="105">
        <f>F148</f>
        <v>547697</v>
      </c>
      <c r="G147" s="99">
        <f>G148</f>
        <v>177390</v>
      </c>
      <c r="H147" s="105">
        <f t="shared" ref="H147" si="3">H148</f>
        <v>725087</v>
      </c>
    </row>
    <row r="148" spans="1:12" s="38" customFormat="1" ht="69.75" customHeight="1" x14ac:dyDescent="0.35">
      <c r="A148" s="107" t="s">
        <v>153</v>
      </c>
      <c r="B148" s="107" t="s">
        <v>154</v>
      </c>
      <c r="C148" s="108"/>
      <c r="D148" s="109" t="s">
        <v>155</v>
      </c>
      <c r="E148" s="98"/>
      <c r="F148" s="105">
        <f>SUM(F149:F156)</f>
        <v>547697</v>
      </c>
      <c r="G148" s="105">
        <f>SUM(G149:G156)</f>
        <v>177390</v>
      </c>
      <c r="H148" s="105">
        <f>G148+F148</f>
        <v>725087</v>
      </c>
    </row>
    <row r="149" spans="1:12" s="38" customFormat="1" ht="132" customHeight="1" x14ac:dyDescent="0.35">
      <c r="A149" s="201" t="s">
        <v>150</v>
      </c>
      <c r="B149" s="204" t="s">
        <v>151</v>
      </c>
      <c r="C149" s="207" t="s">
        <v>124</v>
      </c>
      <c r="D149" s="166" t="s">
        <v>152</v>
      </c>
      <c r="E149" s="97" t="s">
        <v>287</v>
      </c>
      <c r="F149" s="100">
        <v>24350</v>
      </c>
      <c r="G149" s="101">
        <f>16000+78590+52800</f>
        <v>147390</v>
      </c>
      <c r="H149" s="100">
        <f t="shared" ref="H149:H164" si="4">F149+G149</f>
        <v>171740</v>
      </c>
    </row>
    <row r="150" spans="1:12" s="38" customFormat="1" ht="93" customHeight="1" x14ac:dyDescent="0.35">
      <c r="A150" s="202"/>
      <c r="B150" s="205"/>
      <c r="C150" s="208"/>
      <c r="D150" s="167"/>
      <c r="E150" s="97" t="s">
        <v>286</v>
      </c>
      <c r="F150" s="100"/>
      <c r="G150" s="101">
        <v>30000</v>
      </c>
      <c r="H150" s="100">
        <f t="shared" ref="H150" si="5">F150+G150</f>
        <v>30000</v>
      </c>
    </row>
    <row r="151" spans="1:12" s="38" customFormat="1" ht="42" customHeight="1" x14ac:dyDescent="0.35">
      <c r="A151" s="202"/>
      <c r="B151" s="205"/>
      <c r="C151" s="208"/>
      <c r="D151" s="167"/>
      <c r="E151" s="117" t="s">
        <v>269</v>
      </c>
      <c r="F151" s="100">
        <f>270732+30000-52800</f>
        <v>247932</v>
      </c>
      <c r="G151" s="101"/>
      <c r="H151" s="100">
        <f t="shared" ref="H151:H155" si="6">F151+G151</f>
        <v>247932</v>
      </c>
    </row>
    <row r="152" spans="1:12" s="38" customFormat="1" ht="42" customHeight="1" x14ac:dyDescent="0.35">
      <c r="A152" s="202"/>
      <c r="B152" s="205"/>
      <c r="C152" s="208"/>
      <c r="D152" s="167"/>
      <c r="E152" s="117" t="s">
        <v>232</v>
      </c>
      <c r="F152" s="100">
        <f>22840+26606+55934</f>
        <v>105380</v>
      </c>
      <c r="G152" s="101"/>
      <c r="H152" s="100">
        <f t="shared" si="6"/>
        <v>105380</v>
      </c>
    </row>
    <row r="153" spans="1:12" s="38" customFormat="1" ht="42" customHeight="1" x14ac:dyDescent="0.35">
      <c r="A153" s="202"/>
      <c r="B153" s="205"/>
      <c r="C153" s="208"/>
      <c r="D153" s="167"/>
      <c r="E153" s="117" t="s">
        <v>233</v>
      </c>
      <c r="F153" s="100">
        <v>16700</v>
      </c>
      <c r="G153" s="101"/>
      <c r="H153" s="100">
        <f>F153+G153</f>
        <v>16700</v>
      </c>
    </row>
    <row r="154" spans="1:12" s="38" customFormat="1" ht="42" customHeight="1" x14ac:dyDescent="0.35">
      <c r="A154" s="202"/>
      <c r="B154" s="205"/>
      <c r="C154" s="208"/>
      <c r="D154" s="167"/>
      <c r="E154" s="117" t="s">
        <v>256</v>
      </c>
      <c r="F154" s="100">
        <v>11000</v>
      </c>
      <c r="G154" s="101"/>
      <c r="H154" s="100">
        <f t="shared" ref="H154" si="7">F154+G154</f>
        <v>11000</v>
      </c>
    </row>
    <row r="155" spans="1:12" s="38" customFormat="1" ht="42" customHeight="1" x14ac:dyDescent="0.35">
      <c r="A155" s="202"/>
      <c r="B155" s="205"/>
      <c r="C155" s="208"/>
      <c r="D155" s="167"/>
      <c r="E155" s="117" t="s">
        <v>257</v>
      </c>
      <c r="F155" s="100">
        <f>18605+24000</f>
        <v>42605</v>
      </c>
      <c r="G155" s="101"/>
      <c r="H155" s="100">
        <f t="shared" si="6"/>
        <v>42605</v>
      </c>
      <c r="I155" s="103">
        <f>SUM(F154:F156)</f>
        <v>153335</v>
      </c>
    </row>
    <row r="156" spans="1:12" s="38" customFormat="1" ht="48.75" customHeight="1" x14ac:dyDescent="0.35">
      <c r="A156" s="203"/>
      <c r="B156" s="206"/>
      <c r="C156" s="209"/>
      <c r="D156" s="168"/>
      <c r="E156" s="117" t="s">
        <v>258</v>
      </c>
      <c r="F156" s="100">
        <v>99730</v>
      </c>
      <c r="G156" s="101"/>
      <c r="H156" s="100">
        <f>F156+G156</f>
        <v>99730</v>
      </c>
    </row>
    <row r="157" spans="1:12" s="38" customFormat="1" ht="44.25" customHeight="1" x14ac:dyDescent="0.35">
      <c r="A157" s="87"/>
      <c r="B157" s="95"/>
      <c r="C157" s="96"/>
      <c r="D157" s="118"/>
      <c r="E157" s="98" t="s">
        <v>117</v>
      </c>
      <c r="F157" s="105">
        <f>SUM(F159:F161)</f>
        <v>144240</v>
      </c>
      <c r="G157" s="105">
        <f t="shared" ref="G157:H157" si="8">SUM(G159:G161)</f>
        <v>0</v>
      </c>
      <c r="H157" s="105">
        <f t="shared" si="8"/>
        <v>144240</v>
      </c>
    </row>
    <row r="158" spans="1:12" s="38" customFormat="1" ht="87" customHeight="1" x14ac:dyDescent="0.35">
      <c r="A158" s="107" t="s">
        <v>153</v>
      </c>
      <c r="B158" s="107" t="s">
        <v>154</v>
      </c>
      <c r="C158" s="108"/>
      <c r="D158" s="109" t="s">
        <v>155</v>
      </c>
      <c r="E158" s="98"/>
      <c r="F158" s="105">
        <f>SUM(F159:F161)</f>
        <v>144240</v>
      </c>
      <c r="G158" s="105">
        <f>SUM(G159:G163)</f>
        <v>0</v>
      </c>
      <c r="H158" s="105">
        <f>G158+F158</f>
        <v>144240</v>
      </c>
    </row>
    <row r="159" spans="1:12" s="38" customFormat="1" ht="101.25" customHeight="1" x14ac:dyDescent="0.35">
      <c r="A159" s="191" t="s">
        <v>246</v>
      </c>
      <c r="B159" s="194" t="s">
        <v>214</v>
      </c>
      <c r="C159" s="197" t="s">
        <v>124</v>
      </c>
      <c r="D159" s="177" t="s">
        <v>215</v>
      </c>
      <c r="E159" s="97" t="s">
        <v>216</v>
      </c>
      <c r="F159" s="100">
        <v>43840</v>
      </c>
      <c r="G159" s="99"/>
      <c r="H159" s="100">
        <f t="shared" ref="H159:H160" si="9">F159+G159</f>
        <v>43840</v>
      </c>
      <c r="L159" s="119"/>
    </row>
    <row r="160" spans="1:12" s="38" customFormat="1" ht="93" customHeight="1" x14ac:dyDescent="0.35">
      <c r="A160" s="192"/>
      <c r="B160" s="195"/>
      <c r="C160" s="198"/>
      <c r="D160" s="178"/>
      <c r="E160" s="97" t="s">
        <v>231</v>
      </c>
      <c r="F160" s="100">
        <v>18900</v>
      </c>
      <c r="G160" s="99"/>
      <c r="H160" s="100">
        <f t="shared" si="9"/>
        <v>18900</v>
      </c>
      <c r="L160" s="119"/>
    </row>
    <row r="161" spans="1:13" s="38" customFormat="1" ht="93" customHeight="1" x14ac:dyDescent="0.35">
      <c r="A161" s="193"/>
      <c r="B161" s="196"/>
      <c r="C161" s="199"/>
      <c r="D161" s="179"/>
      <c r="E161" s="97" t="s">
        <v>279</v>
      </c>
      <c r="F161" s="100">
        <v>81500</v>
      </c>
      <c r="G161" s="99"/>
      <c r="H161" s="100">
        <f t="shared" si="4"/>
        <v>81500</v>
      </c>
      <c r="L161" s="119"/>
    </row>
    <row r="162" spans="1:13" s="38" customFormat="1" ht="44.25" customHeight="1" x14ac:dyDescent="0.35">
      <c r="A162" s="87"/>
      <c r="B162" s="95"/>
      <c r="C162" s="96"/>
      <c r="D162" s="118"/>
      <c r="E162" s="98" t="s">
        <v>162</v>
      </c>
      <c r="F162" s="105">
        <f>F163</f>
        <v>145630</v>
      </c>
      <c r="G162" s="101"/>
      <c r="H162" s="105">
        <f t="shared" si="4"/>
        <v>145630</v>
      </c>
    </row>
    <row r="163" spans="1:13" s="38" customFormat="1" ht="51.75" customHeight="1" x14ac:dyDescent="0.35">
      <c r="A163" s="107" t="s">
        <v>163</v>
      </c>
      <c r="B163" s="107" t="s">
        <v>164</v>
      </c>
      <c r="C163" s="120" t="s">
        <v>124</v>
      </c>
      <c r="D163" s="109" t="s">
        <v>165</v>
      </c>
      <c r="E163" s="97" t="s">
        <v>280</v>
      </c>
      <c r="F163" s="100">
        <f>81740+40350+8900+12000+2640</f>
        <v>145630</v>
      </c>
      <c r="G163" s="99"/>
      <c r="H163" s="100">
        <f t="shared" si="4"/>
        <v>145630</v>
      </c>
      <c r="L163" s="119"/>
    </row>
    <row r="164" spans="1:13" s="38" customFormat="1" ht="44.25" customHeight="1" x14ac:dyDescent="0.35">
      <c r="A164" s="94"/>
      <c r="B164" s="95"/>
      <c r="C164" s="96"/>
      <c r="D164" s="118"/>
      <c r="E164" s="98" t="s">
        <v>117</v>
      </c>
      <c r="F164" s="121">
        <f>SUM(F165:F175)</f>
        <v>913200</v>
      </c>
      <c r="G164" s="121">
        <f>SUM(G165:G175)</f>
        <v>232847</v>
      </c>
      <c r="H164" s="121">
        <f t="shared" si="4"/>
        <v>1146047</v>
      </c>
      <c r="M164" s="119"/>
    </row>
    <row r="165" spans="1:13" s="38" customFormat="1" ht="44.25" customHeight="1" x14ac:dyDescent="0.35">
      <c r="A165" s="200" t="s">
        <v>163</v>
      </c>
      <c r="B165" s="191" t="s">
        <v>164</v>
      </c>
      <c r="C165" s="210" t="s">
        <v>124</v>
      </c>
      <c r="D165" s="161" t="s">
        <v>165</v>
      </c>
      <c r="E165" s="75" t="s">
        <v>192</v>
      </c>
      <c r="F165" s="122">
        <v>27000</v>
      </c>
      <c r="G165" s="121"/>
      <c r="H165" s="100">
        <f t="shared" ref="H165:H166" si="10">F165+G165</f>
        <v>27000</v>
      </c>
      <c r="M165" s="119"/>
    </row>
    <row r="166" spans="1:13" s="38" customFormat="1" ht="44.25" customHeight="1" x14ac:dyDescent="0.35">
      <c r="A166" s="200"/>
      <c r="B166" s="192"/>
      <c r="C166" s="211"/>
      <c r="D166" s="162"/>
      <c r="E166" s="97" t="s">
        <v>270</v>
      </c>
      <c r="F166" s="122">
        <f>10000+30000</f>
        <v>40000</v>
      </c>
      <c r="G166" s="121"/>
      <c r="H166" s="100">
        <f t="shared" si="10"/>
        <v>40000</v>
      </c>
      <c r="M166" s="119"/>
    </row>
    <row r="167" spans="1:13" s="38" customFormat="1" ht="51.75" customHeight="1" x14ac:dyDescent="0.35">
      <c r="A167" s="200"/>
      <c r="B167" s="192"/>
      <c r="C167" s="211"/>
      <c r="D167" s="162"/>
      <c r="E167" s="97" t="s">
        <v>207</v>
      </c>
      <c r="F167" s="100">
        <f>21560+9500</f>
        <v>31060</v>
      </c>
      <c r="G167" s="101">
        <f>307950-75103-117153</f>
        <v>115694</v>
      </c>
      <c r="H167" s="100">
        <f t="shared" ref="H167:H175" si="11">F167+G167</f>
        <v>146754</v>
      </c>
      <c r="M167" s="37"/>
    </row>
    <row r="168" spans="1:13" s="38" customFormat="1" ht="85.5" customHeight="1" x14ac:dyDescent="0.35">
      <c r="A168" s="200"/>
      <c r="B168" s="192"/>
      <c r="C168" s="211"/>
      <c r="D168" s="162"/>
      <c r="E168" s="97" t="s">
        <v>275</v>
      </c>
      <c r="F168" s="100"/>
      <c r="G168" s="101">
        <v>117153</v>
      </c>
      <c r="H168" s="100">
        <f t="shared" ref="H168" si="12">F168+G168</f>
        <v>117153</v>
      </c>
      <c r="M168" s="37"/>
    </row>
    <row r="169" spans="1:13" s="38" customFormat="1" ht="51.75" customHeight="1" x14ac:dyDescent="0.35">
      <c r="A169" s="200"/>
      <c r="B169" s="192"/>
      <c r="C169" s="211"/>
      <c r="D169" s="162"/>
      <c r="E169" s="97" t="s">
        <v>234</v>
      </c>
      <c r="F169" s="100">
        <v>10000</v>
      </c>
      <c r="G169" s="101"/>
      <c r="H169" s="100">
        <f t="shared" si="11"/>
        <v>10000</v>
      </c>
      <c r="J169" s="103"/>
      <c r="M169" s="37"/>
    </row>
    <row r="170" spans="1:13" s="38" customFormat="1" ht="51.75" customHeight="1" x14ac:dyDescent="0.35">
      <c r="A170" s="200"/>
      <c r="B170" s="192"/>
      <c r="C170" s="211"/>
      <c r="D170" s="162"/>
      <c r="E170" s="97" t="s">
        <v>235</v>
      </c>
      <c r="F170" s="100">
        <f>64460+14420</f>
        <v>78880</v>
      </c>
      <c r="G170" s="101"/>
      <c r="H170" s="100">
        <f t="shared" si="11"/>
        <v>78880</v>
      </c>
      <c r="M170" s="37"/>
    </row>
    <row r="171" spans="1:13" s="38" customFormat="1" ht="51.75" customHeight="1" x14ac:dyDescent="0.35">
      <c r="A171" s="200"/>
      <c r="B171" s="192"/>
      <c r="C171" s="211"/>
      <c r="D171" s="162"/>
      <c r="E171" s="97" t="s">
        <v>236</v>
      </c>
      <c r="F171" s="100">
        <f>76145+1528</f>
        <v>77673</v>
      </c>
      <c r="G171" s="101"/>
      <c r="H171" s="100">
        <f t="shared" si="11"/>
        <v>77673</v>
      </c>
      <c r="M171" s="37"/>
    </row>
    <row r="172" spans="1:13" s="38" customFormat="1" ht="51.75" customHeight="1" x14ac:dyDescent="0.35">
      <c r="A172" s="200"/>
      <c r="B172" s="192"/>
      <c r="C172" s="211"/>
      <c r="D172" s="162"/>
      <c r="E172" s="97" t="s">
        <v>237</v>
      </c>
      <c r="F172" s="100">
        <f>21317+3500</f>
        <v>24817</v>
      </c>
      <c r="G172" s="101"/>
      <c r="H172" s="100">
        <f t="shared" si="11"/>
        <v>24817</v>
      </c>
      <c r="M172" s="37"/>
    </row>
    <row r="173" spans="1:13" s="38" customFormat="1" ht="70.5" customHeight="1" x14ac:dyDescent="0.35">
      <c r="A173" s="200"/>
      <c r="B173" s="192"/>
      <c r="C173" s="211"/>
      <c r="D173" s="162"/>
      <c r="E173" s="97" t="s">
        <v>259</v>
      </c>
      <c r="F173" s="100">
        <v>20870</v>
      </c>
      <c r="G173" s="101"/>
      <c r="H173" s="100">
        <f t="shared" si="11"/>
        <v>20870</v>
      </c>
      <c r="M173" s="37"/>
    </row>
    <row r="174" spans="1:13" s="38" customFormat="1" ht="51.75" customHeight="1" x14ac:dyDescent="0.35">
      <c r="A174" s="200"/>
      <c r="B174" s="192"/>
      <c r="C174" s="211"/>
      <c r="D174" s="162"/>
      <c r="E174" s="97" t="s">
        <v>260</v>
      </c>
      <c r="F174" s="100">
        <v>23500</v>
      </c>
      <c r="G174" s="101"/>
      <c r="H174" s="100">
        <f t="shared" ref="H174" si="13">F174+G174</f>
        <v>23500</v>
      </c>
      <c r="M174" s="37"/>
    </row>
    <row r="175" spans="1:13" s="38" customFormat="1" ht="141.75" customHeight="1" x14ac:dyDescent="0.35">
      <c r="A175" s="200"/>
      <c r="B175" s="193"/>
      <c r="C175" s="212"/>
      <c r="D175" s="163"/>
      <c r="E175" s="97" t="s">
        <v>281</v>
      </c>
      <c r="F175" s="100">
        <f>300000+65000+7100+91760+115540</f>
        <v>579400</v>
      </c>
      <c r="G175" s="101"/>
      <c r="H175" s="100">
        <f t="shared" si="11"/>
        <v>579400</v>
      </c>
      <c r="M175" s="37"/>
    </row>
    <row r="176" spans="1:13" s="38" customFormat="1" ht="27.75" customHeight="1" x14ac:dyDescent="0.35">
      <c r="A176" s="87"/>
      <c r="B176" s="95"/>
      <c r="C176" s="96"/>
      <c r="D176" s="115"/>
      <c r="E176" s="98" t="s">
        <v>119</v>
      </c>
      <c r="F176" s="106">
        <f>F177</f>
        <v>0</v>
      </c>
      <c r="G176" s="99">
        <f>G177</f>
        <v>10000</v>
      </c>
      <c r="H176" s="105">
        <f t="shared" ref="H176" si="14">H177</f>
        <v>10000</v>
      </c>
    </row>
    <row r="177" spans="1:13" s="38" customFormat="1" ht="29.25" customHeight="1" x14ac:dyDescent="0.35">
      <c r="A177" s="123" t="s">
        <v>166</v>
      </c>
      <c r="B177" s="123">
        <v>7300</v>
      </c>
      <c r="C177" s="124"/>
      <c r="D177" s="125" t="s">
        <v>167</v>
      </c>
      <c r="E177" s="87"/>
      <c r="F177" s="100"/>
      <c r="G177" s="99">
        <f>G178</f>
        <v>10000</v>
      </c>
      <c r="H177" s="105">
        <f>F177+G177</f>
        <v>10000</v>
      </c>
    </row>
    <row r="178" spans="1:13" s="38" customFormat="1" ht="93" customHeight="1" x14ac:dyDescent="0.35">
      <c r="A178" s="107" t="s">
        <v>168</v>
      </c>
      <c r="B178" s="113" t="s">
        <v>169</v>
      </c>
      <c r="C178" s="114" t="s">
        <v>125</v>
      </c>
      <c r="D178" s="126" t="s">
        <v>170</v>
      </c>
      <c r="E178" s="127" t="s">
        <v>171</v>
      </c>
      <c r="F178" s="100"/>
      <c r="G178" s="101">
        <v>10000</v>
      </c>
      <c r="H178" s="100">
        <f>F178+G178</f>
        <v>10000</v>
      </c>
    </row>
    <row r="179" spans="1:13" s="38" customFormat="1" ht="44.25" customHeight="1" x14ac:dyDescent="0.35">
      <c r="A179" s="94"/>
      <c r="B179" s="95"/>
      <c r="C179" s="96"/>
      <c r="D179" s="118"/>
      <c r="E179" s="98" t="s">
        <v>117</v>
      </c>
      <c r="F179" s="121">
        <f>F180</f>
        <v>0</v>
      </c>
      <c r="G179" s="121">
        <f>G180</f>
        <v>1729130</v>
      </c>
      <c r="H179" s="121">
        <f t="shared" ref="H179:H186" si="15">F179+G179</f>
        <v>1729130</v>
      </c>
      <c r="M179" s="119"/>
    </row>
    <row r="180" spans="1:13" s="38" customFormat="1" ht="56.25" customHeight="1" x14ac:dyDescent="0.35">
      <c r="A180" s="123" t="s">
        <v>166</v>
      </c>
      <c r="B180" s="123">
        <v>7300</v>
      </c>
      <c r="C180" s="124"/>
      <c r="D180" s="125" t="s">
        <v>167</v>
      </c>
      <c r="E180" s="87"/>
      <c r="F180" s="100">
        <f>SUM(F181:F182)</f>
        <v>0</v>
      </c>
      <c r="G180" s="100">
        <f>SUM(G181:G182)</f>
        <v>1729130</v>
      </c>
      <c r="H180" s="100">
        <f>SUM(H181:H182)</f>
        <v>1729130</v>
      </c>
    </row>
    <row r="181" spans="1:13" s="38" customFormat="1" ht="56.25" customHeight="1" x14ac:dyDescent="0.35">
      <c r="A181" s="155" t="s">
        <v>245</v>
      </c>
      <c r="B181" s="113">
        <v>7350</v>
      </c>
      <c r="C181" s="156" t="s">
        <v>125</v>
      </c>
      <c r="D181" s="126" t="s">
        <v>208</v>
      </c>
      <c r="E181" s="127" t="s">
        <v>213</v>
      </c>
      <c r="F181" s="100"/>
      <c r="G181" s="101">
        <f>267430+50000</f>
        <v>317430</v>
      </c>
      <c r="H181" s="100">
        <f t="shared" si="15"/>
        <v>317430</v>
      </c>
    </row>
    <row r="182" spans="1:13" s="38" customFormat="1" ht="41.25" customHeight="1" x14ac:dyDescent="0.35">
      <c r="A182" s="110" t="s">
        <v>250</v>
      </c>
      <c r="B182" s="110">
        <v>7360</v>
      </c>
      <c r="C182" s="128"/>
      <c r="D182" s="129" t="s">
        <v>198</v>
      </c>
      <c r="E182" s="87"/>
      <c r="F182" s="106">
        <f>F183</f>
        <v>0</v>
      </c>
      <c r="G182" s="105">
        <f>SUM(G183:G191)</f>
        <v>1411700</v>
      </c>
      <c r="H182" s="105">
        <f t="shared" si="15"/>
        <v>1411700</v>
      </c>
    </row>
    <row r="183" spans="1:13" s="38" customFormat="1" ht="54.75" customHeight="1" x14ac:dyDescent="0.35">
      <c r="A183" s="201" t="s">
        <v>252</v>
      </c>
      <c r="B183" s="204" t="s">
        <v>253</v>
      </c>
      <c r="C183" s="207" t="s">
        <v>201</v>
      </c>
      <c r="D183" s="166" t="s">
        <v>254</v>
      </c>
      <c r="E183" s="130" t="s">
        <v>220</v>
      </c>
      <c r="F183" s="122"/>
      <c r="G183" s="131">
        <v>137812</v>
      </c>
      <c r="H183" s="100">
        <f t="shared" si="15"/>
        <v>137812</v>
      </c>
      <c r="M183" s="119"/>
    </row>
    <row r="184" spans="1:13" s="38" customFormat="1" ht="51.75" customHeight="1" x14ac:dyDescent="0.35">
      <c r="A184" s="202"/>
      <c r="B184" s="205"/>
      <c r="C184" s="208"/>
      <c r="D184" s="167"/>
      <c r="E184" s="102" t="s">
        <v>218</v>
      </c>
      <c r="F184" s="100"/>
      <c r="G184" s="101">
        <v>299815</v>
      </c>
      <c r="H184" s="100">
        <f t="shared" ref="H184:H185" si="16">G184+F184</f>
        <v>299815</v>
      </c>
      <c r="I184" s="103">
        <f>G184+G185</f>
        <v>598340</v>
      </c>
    </row>
    <row r="185" spans="1:13" s="38" customFormat="1" ht="87" customHeight="1" x14ac:dyDescent="0.35">
      <c r="A185" s="202"/>
      <c r="B185" s="205"/>
      <c r="C185" s="208"/>
      <c r="D185" s="167"/>
      <c r="E185" s="102" t="s">
        <v>219</v>
      </c>
      <c r="F185" s="100"/>
      <c r="G185" s="101">
        <v>298525</v>
      </c>
      <c r="H185" s="100">
        <f t="shared" si="16"/>
        <v>298525</v>
      </c>
    </row>
    <row r="186" spans="1:13" s="38" customFormat="1" ht="54.75" customHeight="1" x14ac:dyDescent="0.35">
      <c r="A186" s="202"/>
      <c r="B186" s="205"/>
      <c r="C186" s="208"/>
      <c r="D186" s="167"/>
      <c r="E186" s="130" t="s">
        <v>221</v>
      </c>
      <c r="F186" s="122"/>
      <c r="G186" s="131">
        <v>155676</v>
      </c>
      <c r="H186" s="100">
        <f t="shared" si="15"/>
        <v>155676</v>
      </c>
      <c r="M186" s="119"/>
    </row>
    <row r="187" spans="1:13" s="38" customFormat="1" ht="54.75" customHeight="1" x14ac:dyDescent="0.35">
      <c r="A187" s="202"/>
      <c r="B187" s="205"/>
      <c r="C187" s="208"/>
      <c r="D187" s="167"/>
      <c r="E187" s="130" t="s">
        <v>222</v>
      </c>
      <c r="F187" s="100"/>
      <c r="G187" s="131">
        <v>118072</v>
      </c>
      <c r="H187" s="100">
        <f>F187+G187</f>
        <v>118072</v>
      </c>
      <c r="M187" s="37"/>
    </row>
    <row r="188" spans="1:13" s="38" customFormat="1" ht="54.75" customHeight="1" x14ac:dyDescent="0.35">
      <c r="A188" s="202"/>
      <c r="B188" s="205"/>
      <c r="C188" s="208"/>
      <c r="D188" s="167"/>
      <c r="E188" s="130" t="s">
        <v>223</v>
      </c>
      <c r="F188" s="100"/>
      <c r="G188" s="131">
        <v>171281</v>
      </c>
      <c r="H188" s="100">
        <f>F188+G188</f>
        <v>171281</v>
      </c>
      <c r="M188" s="37"/>
    </row>
    <row r="189" spans="1:13" s="38" customFormat="1" ht="54.75" customHeight="1" x14ac:dyDescent="0.35">
      <c r="A189" s="202"/>
      <c r="B189" s="205"/>
      <c r="C189" s="208"/>
      <c r="D189" s="167"/>
      <c r="E189" s="130" t="s">
        <v>224</v>
      </c>
      <c r="F189" s="100"/>
      <c r="G189" s="131">
        <v>65220</v>
      </c>
      <c r="H189" s="100">
        <f>F189+G189</f>
        <v>65220</v>
      </c>
      <c r="M189" s="37"/>
    </row>
    <row r="190" spans="1:13" s="38" customFormat="1" ht="54.75" customHeight="1" x14ac:dyDescent="0.35">
      <c r="A190" s="202"/>
      <c r="B190" s="205"/>
      <c r="C190" s="208"/>
      <c r="D190" s="167"/>
      <c r="E190" s="130" t="s">
        <v>225</v>
      </c>
      <c r="F190" s="100"/>
      <c r="G190" s="131">
        <v>88133</v>
      </c>
      <c r="H190" s="100">
        <f>F190+G190</f>
        <v>88133</v>
      </c>
      <c r="M190" s="37"/>
    </row>
    <row r="191" spans="1:13" s="38" customFormat="1" ht="54.75" customHeight="1" x14ac:dyDescent="0.35">
      <c r="A191" s="203"/>
      <c r="B191" s="206"/>
      <c r="C191" s="209"/>
      <c r="D191" s="168"/>
      <c r="E191" s="130" t="s">
        <v>226</v>
      </c>
      <c r="F191" s="100"/>
      <c r="G191" s="131">
        <v>77166</v>
      </c>
      <c r="H191" s="100">
        <f>F191+G191</f>
        <v>77166</v>
      </c>
      <c r="M191" s="37"/>
    </row>
    <row r="192" spans="1:13" s="136" customFormat="1" ht="87.75" customHeight="1" x14ac:dyDescent="0.35">
      <c r="A192" s="132"/>
      <c r="B192" s="133"/>
      <c r="C192" s="134"/>
      <c r="D192" s="135"/>
      <c r="E192" s="98" t="s">
        <v>196</v>
      </c>
      <c r="F192" s="105">
        <f>SUM(F193)</f>
        <v>10000</v>
      </c>
      <c r="G192" s="99">
        <f t="shared" ref="G192" si="17">SUM(G193)</f>
        <v>0</v>
      </c>
      <c r="H192" s="105">
        <f>SUM(H193)</f>
        <v>10000</v>
      </c>
    </row>
    <row r="193" spans="1:9" s="136" customFormat="1" ht="63" customHeight="1" x14ac:dyDescent="0.35">
      <c r="A193" s="94" t="s">
        <v>247</v>
      </c>
      <c r="B193" s="95">
        <v>8110</v>
      </c>
      <c r="C193" s="96" t="s">
        <v>193</v>
      </c>
      <c r="D193" s="104" t="s">
        <v>194</v>
      </c>
      <c r="E193" s="97" t="s">
        <v>195</v>
      </c>
      <c r="F193" s="100">
        <v>10000</v>
      </c>
      <c r="G193" s="101"/>
      <c r="H193" s="100">
        <f>F193+G193</f>
        <v>10000</v>
      </c>
    </row>
    <row r="194" spans="1:9" s="38" customFormat="1" ht="48" customHeight="1" x14ac:dyDescent="0.35">
      <c r="A194" s="87"/>
      <c r="B194" s="95"/>
      <c r="C194" s="96"/>
      <c r="D194" s="118"/>
      <c r="E194" s="138" t="s">
        <v>122</v>
      </c>
      <c r="F194" s="99">
        <f>F195</f>
        <v>0</v>
      </c>
      <c r="G194" s="99">
        <f>G195</f>
        <v>2200</v>
      </c>
      <c r="H194" s="99">
        <f t="shared" ref="H194" si="18">H195</f>
        <v>2200</v>
      </c>
    </row>
    <row r="195" spans="1:9" s="136" customFormat="1" ht="60.75" customHeight="1" x14ac:dyDescent="0.35">
      <c r="A195" s="111" t="s">
        <v>248</v>
      </c>
      <c r="B195" s="111">
        <v>8340</v>
      </c>
      <c r="C195" s="96" t="s">
        <v>242</v>
      </c>
      <c r="D195" s="104" t="s">
        <v>243</v>
      </c>
      <c r="E195" s="97" t="s">
        <v>121</v>
      </c>
      <c r="F195" s="140"/>
      <c r="G195" s="101">
        <v>2200</v>
      </c>
      <c r="H195" s="100">
        <f>F195+G195</f>
        <v>2200</v>
      </c>
    </row>
    <row r="196" spans="1:9" s="136" customFormat="1" ht="54" customHeight="1" x14ac:dyDescent="0.35">
      <c r="A196" s="132"/>
      <c r="B196" s="133"/>
      <c r="C196" s="134"/>
      <c r="D196" s="135"/>
      <c r="E196" s="98" t="s">
        <v>117</v>
      </c>
      <c r="F196" s="105">
        <f>SUM(F197:F198)</f>
        <v>92277</v>
      </c>
      <c r="G196" s="105">
        <f t="shared" ref="G196" si="19">SUM(G197:G198)</f>
        <v>0</v>
      </c>
      <c r="H196" s="105">
        <f>SUM(H197:H198)</f>
        <v>92277</v>
      </c>
    </row>
    <row r="197" spans="1:9" s="136" customFormat="1" ht="182.25" customHeight="1" x14ac:dyDescent="0.35">
      <c r="A197" s="213" t="s">
        <v>203</v>
      </c>
      <c r="B197" s="226">
        <v>9770</v>
      </c>
      <c r="C197" s="217" t="s">
        <v>137</v>
      </c>
      <c r="D197" s="166" t="s">
        <v>202</v>
      </c>
      <c r="E197" s="97" t="s">
        <v>261</v>
      </c>
      <c r="F197" s="100">
        <v>8677</v>
      </c>
      <c r="G197" s="101"/>
      <c r="H197" s="100">
        <f>F197+G197</f>
        <v>8677</v>
      </c>
    </row>
    <row r="198" spans="1:9" s="136" customFormat="1" ht="171.75" customHeight="1" x14ac:dyDescent="0.35">
      <c r="A198" s="225"/>
      <c r="B198" s="227"/>
      <c r="C198" s="228"/>
      <c r="D198" s="168"/>
      <c r="E198" s="97" t="s">
        <v>271</v>
      </c>
      <c r="F198" s="100">
        <v>83600</v>
      </c>
      <c r="G198" s="101"/>
      <c r="H198" s="100">
        <f>F198+G198</f>
        <v>83600</v>
      </c>
    </row>
    <row r="199" spans="1:9" s="136" customFormat="1" ht="112.5" customHeight="1" x14ac:dyDescent="0.35">
      <c r="A199" s="132"/>
      <c r="B199" s="133"/>
      <c r="C199" s="134"/>
      <c r="D199" s="135"/>
      <c r="E199" s="98" t="s">
        <v>274</v>
      </c>
      <c r="F199" s="105">
        <f>SUM(F200)</f>
        <v>60000</v>
      </c>
      <c r="G199" s="99">
        <f t="shared" ref="G199:H199" si="20">SUM(G200)</f>
        <v>0</v>
      </c>
      <c r="H199" s="105">
        <f t="shared" si="20"/>
        <v>60000</v>
      </c>
    </row>
    <row r="200" spans="1:9" s="136" customFormat="1" ht="81" customHeight="1" x14ac:dyDescent="0.35">
      <c r="A200" s="94" t="s">
        <v>249</v>
      </c>
      <c r="B200" s="95">
        <v>9800</v>
      </c>
      <c r="C200" s="96" t="s">
        <v>137</v>
      </c>
      <c r="D200" s="104" t="s">
        <v>197</v>
      </c>
      <c r="E200" s="97" t="s">
        <v>241</v>
      </c>
      <c r="F200" s="100">
        <v>60000</v>
      </c>
      <c r="G200" s="101"/>
      <c r="H200" s="100">
        <f>F200+G200</f>
        <v>60000</v>
      </c>
    </row>
    <row r="201" spans="1:9" s="143" customFormat="1" ht="44.25" customHeight="1" x14ac:dyDescent="0.35">
      <c r="A201" s="107" t="s">
        <v>172</v>
      </c>
      <c r="B201" s="141"/>
      <c r="C201" s="108"/>
      <c r="D201" s="109" t="s">
        <v>173</v>
      </c>
      <c r="E201" s="142"/>
      <c r="F201" s="116">
        <f>F202+F224+F227</f>
        <v>1528734</v>
      </c>
      <c r="G201" s="116">
        <f t="shared" ref="G201:H201" si="21">G202+G224+G227</f>
        <v>3555010</v>
      </c>
      <c r="H201" s="116">
        <f t="shared" si="21"/>
        <v>5083744</v>
      </c>
      <c r="I201" s="160">
        <f>F201+G201-H201</f>
        <v>0</v>
      </c>
    </row>
    <row r="202" spans="1:9" s="136" customFormat="1" ht="42" customHeight="1" x14ac:dyDescent="0.35">
      <c r="A202" s="137"/>
      <c r="B202" s="144"/>
      <c r="C202" s="134"/>
      <c r="D202" s="139"/>
      <c r="E202" s="98" t="s">
        <v>117</v>
      </c>
      <c r="F202" s="105">
        <f>SUM(F203:F221)</f>
        <v>1267598</v>
      </c>
      <c r="G202" s="105">
        <f>SUM(G203:G221)</f>
        <v>694210</v>
      </c>
      <c r="H202" s="105">
        <f>SUM(H203:H221)</f>
        <v>1961808</v>
      </c>
      <c r="I202" s="158">
        <f>F202+G202-H202</f>
        <v>0</v>
      </c>
    </row>
    <row r="203" spans="1:9" s="136" customFormat="1" ht="78.75" customHeight="1" x14ac:dyDescent="0.35">
      <c r="A203" s="191" t="s">
        <v>174</v>
      </c>
      <c r="B203" s="191" t="s">
        <v>128</v>
      </c>
      <c r="C203" s="210" t="s">
        <v>129</v>
      </c>
      <c r="D203" s="161" t="s">
        <v>175</v>
      </c>
      <c r="E203" s="127" t="s">
        <v>210</v>
      </c>
      <c r="F203" s="100">
        <f>20000+10500</f>
        <v>30500</v>
      </c>
      <c r="G203" s="101"/>
      <c r="H203" s="100">
        <f>F203</f>
        <v>30500</v>
      </c>
    </row>
    <row r="204" spans="1:9" s="136" customFormat="1" ht="53.25" customHeight="1" x14ac:dyDescent="0.35">
      <c r="A204" s="192"/>
      <c r="B204" s="192"/>
      <c r="C204" s="211"/>
      <c r="D204" s="162"/>
      <c r="E204" s="127" t="s">
        <v>209</v>
      </c>
      <c r="F204" s="100">
        <v>5500</v>
      </c>
      <c r="G204" s="101">
        <v>114940</v>
      </c>
      <c r="H204" s="100">
        <f t="shared" ref="H204" si="22">F204+G204</f>
        <v>120440</v>
      </c>
    </row>
    <row r="205" spans="1:9" s="136" customFormat="1" ht="115.5" customHeight="1" x14ac:dyDescent="0.35">
      <c r="A205" s="192"/>
      <c r="B205" s="192"/>
      <c r="C205" s="211"/>
      <c r="D205" s="162"/>
      <c r="E205" s="127" t="s">
        <v>238</v>
      </c>
      <c r="F205" s="100">
        <f>27470+2400</f>
        <v>29870</v>
      </c>
      <c r="G205" s="101"/>
      <c r="H205" s="100">
        <f t="shared" ref="H205" si="23">F205+G205</f>
        <v>29870</v>
      </c>
    </row>
    <row r="206" spans="1:9" s="136" customFormat="1" ht="138.75" customHeight="1" x14ac:dyDescent="0.35">
      <c r="A206" s="192"/>
      <c r="B206" s="192"/>
      <c r="C206" s="211"/>
      <c r="D206" s="162"/>
      <c r="E206" s="127" t="s">
        <v>239</v>
      </c>
      <c r="F206" s="100">
        <v>312000</v>
      </c>
      <c r="G206" s="101"/>
      <c r="H206" s="100">
        <f t="shared" ref="H206:H207" si="24">F206+G206</f>
        <v>312000</v>
      </c>
    </row>
    <row r="207" spans="1:9" s="136" customFormat="1" ht="143.25" customHeight="1" x14ac:dyDescent="0.35">
      <c r="A207" s="192"/>
      <c r="B207" s="192"/>
      <c r="C207" s="211"/>
      <c r="D207" s="162"/>
      <c r="E207" s="127" t="s">
        <v>282</v>
      </c>
      <c r="F207" s="100">
        <v>34340</v>
      </c>
      <c r="G207" s="101"/>
      <c r="H207" s="100">
        <f t="shared" si="24"/>
        <v>34340</v>
      </c>
    </row>
    <row r="208" spans="1:9" s="136" customFormat="1" ht="185.25" customHeight="1" x14ac:dyDescent="0.35">
      <c r="A208" s="192"/>
      <c r="B208" s="192"/>
      <c r="C208" s="211"/>
      <c r="D208" s="162"/>
      <c r="E208" s="127" t="s">
        <v>283</v>
      </c>
      <c r="F208" s="100">
        <v>47430</v>
      </c>
      <c r="G208" s="101"/>
      <c r="H208" s="100">
        <f t="shared" ref="H208:H224" si="25">F208+G208</f>
        <v>47430</v>
      </c>
    </row>
    <row r="209" spans="1:9" s="136" customFormat="1" ht="55.5" customHeight="1" x14ac:dyDescent="0.35">
      <c r="A209" s="193"/>
      <c r="B209" s="193"/>
      <c r="C209" s="212"/>
      <c r="D209" s="163"/>
      <c r="E209" s="127" t="s">
        <v>277</v>
      </c>
      <c r="F209" s="100"/>
      <c r="G209" s="101">
        <f>8490+8000+1000-3400</f>
        <v>14090</v>
      </c>
      <c r="H209" s="100">
        <f t="shared" si="25"/>
        <v>14090</v>
      </c>
    </row>
    <row r="210" spans="1:9" s="136" customFormat="1" ht="54.75" customHeight="1" x14ac:dyDescent="0.35">
      <c r="A210" s="191" t="s">
        <v>176</v>
      </c>
      <c r="B210" s="191" t="s">
        <v>138</v>
      </c>
      <c r="C210" s="210" t="s">
        <v>139</v>
      </c>
      <c r="D210" s="161" t="s">
        <v>177</v>
      </c>
      <c r="E210" s="127" t="s">
        <v>211</v>
      </c>
      <c r="F210" s="100">
        <v>4600</v>
      </c>
      <c r="G210" s="101">
        <f>150000-11400-3700</f>
        <v>134900</v>
      </c>
      <c r="H210" s="100">
        <f t="shared" si="25"/>
        <v>139500</v>
      </c>
    </row>
    <row r="211" spans="1:9" s="136" customFormat="1" ht="54.75" customHeight="1" x14ac:dyDescent="0.35">
      <c r="A211" s="192"/>
      <c r="B211" s="192"/>
      <c r="C211" s="211"/>
      <c r="D211" s="162"/>
      <c r="E211" s="127" t="s">
        <v>217</v>
      </c>
      <c r="F211" s="100">
        <v>60000</v>
      </c>
      <c r="G211" s="101">
        <v>120000</v>
      </c>
      <c r="H211" s="100">
        <f t="shared" si="25"/>
        <v>180000</v>
      </c>
    </row>
    <row r="212" spans="1:9" s="136" customFormat="1" ht="48" customHeight="1" x14ac:dyDescent="0.35">
      <c r="A212" s="192"/>
      <c r="B212" s="192"/>
      <c r="C212" s="211"/>
      <c r="D212" s="162"/>
      <c r="E212" s="127" t="s">
        <v>212</v>
      </c>
      <c r="F212" s="100">
        <v>130447</v>
      </c>
      <c r="G212" s="101">
        <v>84650</v>
      </c>
      <c r="H212" s="100">
        <f t="shared" si="25"/>
        <v>215097</v>
      </c>
    </row>
    <row r="213" spans="1:9" s="136" customFormat="1" ht="48" customHeight="1" x14ac:dyDescent="0.35">
      <c r="A213" s="192"/>
      <c r="B213" s="192"/>
      <c r="C213" s="211"/>
      <c r="D213" s="162"/>
      <c r="E213" s="127" t="s">
        <v>188</v>
      </c>
      <c r="F213" s="100">
        <v>132000</v>
      </c>
      <c r="G213" s="101">
        <v>140000</v>
      </c>
      <c r="H213" s="100">
        <f t="shared" si="25"/>
        <v>272000</v>
      </c>
    </row>
    <row r="214" spans="1:9" s="136" customFormat="1" ht="104.25" customHeight="1" x14ac:dyDescent="0.35">
      <c r="A214" s="192"/>
      <c r="B214" s="192"/>
      <c r="C214" s="211"/>
      <c r="D214" s="162"/>
      <c r="E214" s="145" t="s">
        <v>240</v>
      </c>
      <c r="F214" s="100">
        <v>52000</v>
      </c>
      <c r="G214" s="101"/>
      <c r="H214" s="100">
        <f t="shared" ref="H214:H215" si="26">F214+G214</f>
        <v>52000</v>
      </c>
    </row>
    <row r="215" spans="1:9" s="136" customFormat="1" ht="75" customHeight="1" x14ac:dyDescent="0.35">
      <c r="A215" s="192"/>
      <c r="B215" s="192"/>
      <c r="C215" s="211"/>
      <c r="D215" s="162"/>
      <c r="E215" s="102" t="s">
        <v>229</v>
      </c>
      <c r="F215" s="146"/>
      <c r="G215" s="131">
        <v>6630</v>
      </c>
      <c r="H215" s="100">
        <f t="shared" si="26"/>
        <v>6630</v>
      </c>
    </row>
    <row r="216" spans="1:9" s="136" customFormat="1" ht="75" customHeight="1" x14ac:dyDescent="0.35">
      <c r="A216" s="192"/>
      <c r="B216" s="192"/>
      <c r="C216" s="211"/>
      <c r="D216" s="162"/>
      <c r="E216" s="157" t="s">
        <v>262</v>
      </c>
      <c r="F216" s="131">
        <v>60203</v>
      </c>
      <c r="G216" s="131"/>
      <c r="H216" s="100">
        <f t="shared" ref="H216" si="27">F216+G216</f>
        <v>60203</v>
      </c>
    </row>
    <row r="217" spans="1:9" s="136" customFormat="1" ht="99.75" customHeight="1" x14ac:dyDescent="0.35">
      <c r="A217" s="192"/>
      <c r="B217" s="192"/>
      <c r="C217" s="211"/>
      <c r="D217" s="162"/>
      <c r="E217" s="157" t="s">
        <v>263</v>
      </c>
      <c r="F217" s="131">
        <v>24158</v>
      </c>
      <c r="G217" s="131"/>
      <c r="H217" s="100">
        <f t="shared" ref="H217:H220" si="28">F217+G217</f>
        <v>24158</v>
      </c>
    </row>
    <row r="218" spans="1:9" s="136" customFormat="1" ht="319.5" customHeight="1" x14ac:dyDescent="0.35">
      <c r="A218" s="192"/>
      <c r="B218" s="192"/>
      <c r="C218" s="211"/>
      <c r="D218" s="162"/>
      <c r="E218" s="127" t="s">
        <v>284</v>
      </c>
      <c r="F218" s="131">
        <f>164750-143000+108270+7680</f>
        <v>137700</v>
      </c>
      <c r="G218" s="131"/>
      <c r="H218" s="100">
        <f t="shared" ref="H218:H219" si="29">F218+G218</f>
        <v>137700</v>
      </c>
    </row>
    <row r="219" spans="1:9" s="136" customFormat="1" ht="43.5" customHeight="1" x14ac:dyDescent="0.35">
      <c r="A219" s="192"/>
      <c r="B219" s="192"/>
      <c r="C219" s="211"/>
      <c r="D219" s="162"/>
      <c r="E219" s="102" t="s">
        <v>272</v>
      </c>
      <c r="F219" s="146">
        <v>143000</v>
      </c>
      <c r="G219" s="131"/>
      <c r="H219" s="100">
        <f t="shared" si="29"/>
        <v>143000</v>
      </c>
    </row>
    <row r="220" spans="1:9" s="136" customFormat="1" ht="42" customHeight="1" x14ac:dyDescent="0.35">
      <c r="A220" s="193"/>
      <c r="B220" s="193"/>
      <c r="C220" s="212"/>
      <c r="D220" s="163"/>
      <c r="E220" s="102" t="s">
        <v>230</v>
      </c>
      <c r="F220" s="146"/>
      <c r="G220" s="131">
        <v>54000</v>
      </c>
      <c r="H220" s="100">
        <f t="shared" si="28"/>
        <v>54000</v>
      </c>
    </row>
    <row r="221" spans="1:9" s="148" customFormat="1" ht="48" customHeight="1" x14ac:dyDescent="0.35">
      <c r="A221" s="107" t="s">
        <v>178</v>
      </c>
      <c r="B221" s="107" t="s">
        <v>179</v>
      </c>
      <c r="C221" s="108"/>
      <c r="D221" s="109" t="s">
        <v>180</v>
      </c>
      <c r="E221" s="147"/>
      <c r="F221" s="105">
        <f>SUM(F222:F223)</f>
        <v>63850</v>
      </c>
      <c r="G221" s="105">
        <f>SUM(G222:G223)</f>
        <v>25000</v>
      </c>
      <c r="H221" s="105">
        <f>SUM(H222:H223)</f>
        <v>88850</v>
      </c>
      <c r="I221" s="159">
        <f>F221+G221-H221</f>
        <v>0</v>
      </c>
    </row>
    <row r="222" spans="1:9" s="136" customFormat="1" ht="51" customHeight="1" x14ac:dyDescent="0.35">
      <c r="A222" s="111" t="s">
        <v>181</v>
      </c>
      <c r="B222" s="111" t="s">
        <v>182</v>
      </c>
      <c r="C222" s="112" t="s">
        <v>60</v>
      </c>
      <c r="D222" s="104" t="s">
        <v>183</v>
      </c>
      <c r="E222" s="127" t="s">
        <v>184</v>
      </c>
      <c r="F222" s="100"/>
      <c r="G222" s="101">
        <v>25000</v>
      </c>
      <c r="H222" s="100">
        <f t="shared" si="25"/>
        <v>25000</v>
      </c>
    </row>
    <row r="223" spans="1:9" s="136" customFormat="1" ht="39.75" customHeight="1" x14ac:dyDescent="0.35">
      <c r="A223" s="111" t="s">
        <v>185</v>
      </c>
      <c r="B223" s="111" t="s">
        <v>186</v>
      </c>
      <c r="C223" s="112" t="s">
        <v>60</v>
      </c>
      <c r="D223" s="104" t="s">
        <v>187</v>
      </c>
      <c r="E223" s="127" t="s">
        <v>273</v>
      </c>
      <c r="F223" s="100">
        <f>23850+5000+35000</f>
        <v>63850</v>
      </c>
      <c r="G223" s="101"/>
      <c r="H223" s="100">
        <f>F223</f>
        <v>63850</v>
      </c>
    </row>
    <row r="224" spans="1:9" s="38" customFormat="1" ht="26.25" customHeight="1" x14ac:dyDescent="0.35">
      <c r="A224" s="94"/>
      <c r="B224" s="48"/>
      <c r="C224" s="96"/>
      <c r="D224" s="97"/>
      <c r="E224" s="98" t="s">
        <v>118</v>
      </c>
      <c r="F224" s="105">
        <f>F225</f>
        <v>261136</v>
      </c>
      <c r="G224" s="101"/>
      <c r="H224" s="105">
        <f t="shared" si="25"/>
        <v>261136</v>
      </c>
    </row>
    <row r="225" spans="1:9" s="136" customFormat="1" ht="49.5" customHeight="1" x14ac:dyDescent="0.35">
      <c r="A225" s="110" t="s">
        <v>178</v>
      </c>
      <c r="B225" s="110" t="s">
        <v>179</v>
      </c>
      <c r="C225" s="128"/>
      <c r="D225" s="129" t="s">
        <v>180</v>
      </c>
      <c r="E225" s="127"/>
      <c r="F225" s="100">
        <f>SUM(F226:F226)</f>
        <v>261136</v>
      </c>
      <c r="G225" s="101"/>
      <c r="H225" s="100">
        <f>F225</f>
        <v>261136</v>
      </c>
    </row>
    <row r="226" spans="1:9" s="136" customFormat="1" ht="39.75" customHeight="1" x14ac:dyDescent="0.35">
      <c r="A226" s="111" t="s">
        <v>185</v>
      </c>
      <c r="B226" s="111" t="s">
        <v>186</v>
      </c>
      <c r="C226" s="112" t="s">
        <v>60</v>
      </c>
      <c r="D226" s="104" t="s">
        <v>187</v>
      </c>
      <c r="E226" s="127" t="s">
        <v>189</v>
      </c>
      <c r="F226" s="100">
        <f>296136-35000</f>
        <v>261136</v>
      </c>
      <c r="G226" s="101"/>
      <c r="H226" s="100">
        <f>F226</f>
        <v>261136</v>
      </c>
    </row>
    <row r="227" spans="1:9" s="38" customFormat="1" ht="42.75" customHeight="1" x14ac:dyDescent="0.35">
      <c r="A227" s="94"/>
      <c r="B227" s="48"/>
      <c r="C227" s="96"/>
      <c r="D227" s="97"/>
      <c r="E227" s="98" t="s">
        <v>117</v>
      </c>
      <c r="F227" s="105">
        <f>F228</f>
        <v>0</v>
      </c>
      <c r="G227" s="105">
        <f>G228</f>
        <v>2860800</v>
      </c>
      <c r="H227" s="105">
        <f>F227+G227</f>
        <v>2860800</v>
      </c>
    </row>
    <row r="228" spans="1:9" s="38" customFormat="1" ht="41.25" customHeight="1" x14ac:dyDescent="0.35">
      <c r="A228" s="110" t="s">
        <v>250</v>
      </c>
      <c r="B228" s="110">
        <v>7360</v>
      </c>
      <c r="C228" s="128"/>
      <c r="D228" s="129" t="s">
        <v>198</v>
      </c>
      <c r="E228" s="87"/>
      <c r="F228" s="106">
        <f>F231</f>
        <v>0</v>
      </c>
      <c r="G228" s="105">
        <f>SUM(G229:G231)</f>
        <v>2860800</v>
      </c>
      <c r="H228" s="105">
        <f>SUM(H229:H231)</f>
        <v>2860800</v>
      </c>
    </row>
    <row r="229" spans="1:9" s="38" customFormat="1" ht="275.25" customHeight="1" x14ac:dyDescent="0.35">
      <c r="A229" s="111" t="s">
        <v>251</v>
      </c>
      <c r="B229" s="111">
        <v>7363</v>
      </c>
      <c r="C229" s="112" t="s">
        <v>201</v>
      </c>
      <c r="D229" s="104" t="s">
        <v>199</v>
      </c>
      <c r="E229" s="127" t="s">
        <v>200</v>
      </c>
      <c r="F229" s="100"/>
      <c r="G229" s="101">
        <f>1500+3700</f>
        <v>5200</v>
      </c>
      <c r="H229" s="100">
        <f t="shared" ref="H229:H231" si="30">F229+G229</f>
        <v>5200</v>
      </c>
    </row>
    <row r="230" spans="1:9" s="136" customFormat="1" ht="69" customHeight="1" x14ac:dyDescent="0.35">
      <c r="A230" s="219" t="s">
        <v>255</v>
      </c>
      <c r="B230" s="194">
        <v>7362</v>
      </c>
      <c r="C230" s="207" t="s">
        <v>201</v>
      </c>
      <c r="D230" s="177" t="s">
        <v>254</v>
      </c>
      <c r="E230" s="102" t="s">
        <v>227</v>
      </c>
      <c r="F230" s="146"/>
      <c r="G230" s="131">
        <v>1413400</v>
      </c>
      <c r="H230" s="100">
        <f t="shared" si="30"/>
        <v>1413400</v>
      </c>
    </row>
    <row r="231" spans="1:9" s="136" customFormat="1" ht="69" customHeight="1" x14ac:dyDescent="0.35">
      <c r="A231" s="220"/>
      <c r="B231" s="196"/>
      <c r="C231" s="209"/>
      <c r="D231" s="179"/>
      <c r="E231" s="102" t="s">
        <v>228</v>
      </c>
      <c r="F231" s="146"/>
      <c r="G231" s="131">
        <v>1442200</v>
      </c>
      <c r="H231" s="100">
        <f t="shared" si="30"/>
        <v>1442200</v>
      </c>
    </row>
    <row r="232" spans="1:9" s="93" customFormat="1" ht="48.75" customHeight="1" x14ac:dyDescent="0.35">
      <c r="A232" s="149"/>
      <c r="B232" s="149"/>
      <c r="C232" s="88"/>
      <c r="D232" s="47" t="s">
        <v>126</v>
      </c>
      <c r="E232" s="75"/>
      <c r="F232" s="99">
        <f>F132+F201</f>
        <v>3698639</v>
      </c>
      <c r="G232" s="99">
        <f>G132+G201</f>
        <v>6340082</v>
      </c>
      <c r="H232" s="99">
        <f>H132+H201</f>
        <v>10038721</v>
      </c>
      <c r="I232" s="150">
        <f>F232+G232-H232</f>
        <v>0</v>
      </c>
    </row>
    <row r="233" spans="1:9" s="29" customFormat="1" ht="18.75" hidden="1" customHeight="1" x14ac:dyDescent="0.3">
      <c r="A233" s="15"/>
      <c r="B233" s="15"/>
      <c r="C233" s="16"/>
      <c r="D233" s="9"/>
      <c r="E233" s="7"/>
      <c r="F233" s="10"/>
      <c r="G233" s="8"/>
      <c r="H233" s="11" t="e">
        <f>F233+#REF!</f>
        <v>#REF!</v>
      </c>
    </row>
    <row r="234" spans="1:9" s="29" customFormat="1" ht="18.75" hidden="1" customHeight="1" x14ac:dyDescent="0.3">
      <c r="A234" s="15"/>
      <c r="B234" s="15"/>
      <c r="C234" s="16"/>
      <c r="D234" s="9"/>
      <c r="E234" s="8"/>
      <c r="F234" s="12"/>
      <c r="G234" s="8"/>
      <c r="H234" s="11" t="e">
        <f>F234+#REF!</f>
        <v>#REF!</v>
      </c>
    </row>
    <row r="235" spans="1:9" s="29" customFormat="1" ht="18.75" hidden="1" customHeight="1" x14ac:dyDescent="0.3">
      <c r="A235" s="15"/>
      <c r="B235" s="15"/>
      <c r="C235" s="16"/>
      <c r="D235" s="9"/>
      <c r="E235" s="8"/>
      <c r="F235" s="12"/>
      <c r="G235" s="7"/>
      <c r="H235" s="11" t="e">
        <f>F235+#REF!</f>
        <v>#REF!</v>
      </c>
    </row>
    <row r="236" spans="1:9" s="29" customFormat="1" ht="18.75" hidden="1" customHeight="1" x14ac:dyDescent="0.3">
      <c r="A236" s="15"/>
      <c r="B236" s="15"/>
      <c r="C236" s="16"/>
      <c r="D236" s="9"/>
      <c r="E236" s="8"/>
      <c r="F236" s="12"/>
      <c r="G236" s="7"/>
      <c r="H236" s="11" t="e">
        <f>F236+#REF!</f>
        <v>#REF!</v>
      </c>
    </row>
    <row r="237" spans="1:9" s="29" customFormat="1" ht="18.75" hidden="1" customHeight="1" x14ac:dyDescent="0.3">
      <c r="A237" s="15"/>
      <c r="B237" s="15"/>
      <c r="C237" s="16"/>
      <c r="D237" s="9"/>
      <c r="E237" s="8"/>
      <c r="F237" s="12"/>
      <c r="G237" s="8"/>
      <c r="H237" s="9" t="e">
        <f>F237+#REF!</f>
        <v>#REF!</v>
      </c>
    </row>
    <row r="238" spans="1:9" s="29" customFormat="1" ht="18.75" hidden="1" customHeight="1" x14ac:dyDescent="0.3">
      <c r="A238" s="15"/>
      <c r="B238" s="15"/>
      <c r="C238" s="16"/>
      <c r="D238" s="9"/>
      <c r="E238" s="8"/>
      <c r="F238" s="12"/>
      <c r="G238" s="8"/>
      <c r="H238" s="9" t="e">
        <f>F238+#REF!</f>
        <v>#REF!</v>
      </c>
    </row>
    <row r="239" spans="1:9" s="29" customFormat="1" ht="18.75" hidden="1" customHeight="1" x14ac:dyDescent="0.3">
      <c r="A239" s="15"/>
      <c r="B239" s="15"/>
      <c r="C239" s="16"/>
      <c r="D239" s="9"/>
      <c r="E239" s="8"/>
      <c r="F239" s="12"/>
      <c r="G239" s="8"/>
      <c r="H239" s="9" t="e">
        <f>F239+#REF!</f>
        <v>#REF!</v>
      </c>
    </row>
    <row r="240" spans="1:9" s="29" customFormat="1" ht="18.75" hidden="1" customHeight="1" x14ac:dyDescent="0.3">
      <c r="A240" s="15"/>
      <c r="B240" s="15"/>
      <c r="C240" s="16"/>
      <c r="D240" s="11"/>
      <c r="E240" s="8"/>
      <c r="F240" s="11"/>
      <c r="G240" s="8"/>
      <c r="H240" s="11" t="e">
        <f>F240+#REF!</f>
        <v>#REF!</v>
      </c>
    </row>
    <row r="241" spans="1:8" s="29" customFormat="1" ht="18.75" hidden="1" customHeight="1" x14ac:dyDescent="0.3">
      <c r="A241" s="15"/>
      <c r="B241" s="15"/>
      <c r="C241" s="16"/>
      <c r="D241" s="11"/>
      <c r="E241" s="8"/>
      <c r="F241" s="11"/>
      <c r="G241" s="8"/>
      <c r="H241" s="11"/>
    </row>
    <row r="242" spans="1:8" s="29" customFormat="1" ht="18.75" hidden="1" customHeight="1" x14ac:dyDescent="0.3">
      <c r="A242" s="15"/>
      <c r="B242" s="15"/>
      <c r="C242" s="6"/>
      <c r="D242" s="11"/>
      <c r="E242" s="8"/>
      <c r="F242" s="11"/>
      <c r="G242" s="8"/>
      <c r="H242" s="11"/>
    </row>
    <row r="243" spans="1:8" s="29" customFormat="1" ht="18.75" hidden="1" customHeight="1" x14ac:dyDescent="0.3">
      <c r="A243" s="15"/>
      <c r="B243" s="15"/>
      <c r="C243" s="16"/>
      <c r="D243" s="9"/>
      <c r="E243" s="7"/>
      <c r="F243" s="11"/>
      <c r="G243" s="8"/>
      <c r="H243" s="11" t="e">
        <f>F243+#REF!</f>
        <v>#REF!</v>
      </c>
    </row>
    <row r="244" spans="1:8" s="29" customFormat="1" ht="18.75" hidden="1" customHeight="1" x14ac:dyDescent="0.3">
      <c r="A244" s="15"/>
      <c r="B244" s="15"/>
      <c r="C244" s="16"/>
      <c r="D244" s="9"/>
      <c r="E244" s="8"/>
      <c r="F244" s="9"/>
      <c r="G244" s="8"/>
      <c r="H244" s="9" t="e">
        <f>F244+#REF!</f>
        <v>#REF!</v>
      </c>
    </row>
    <row r="245" spans="1:8" s="29" customFormat="1" ht="18.75" hidden="1" customHeight="1" x14ac:dyDescent="0.3">
      <c r="A245" s="15"/>
      <c r="B245" s="15"/>
      <c r="C245" s="16"/>
      <c r="D245" s="9"/>
      <c r="E245" s="7"/>
      <c r="F245" s="11"/>
      <c r="G245" s="8"/>
      <c r="H245" s="11" t="e">
        <f>F245+#REF!</f>
        <v>#REF!</v>
      </c>
    </row>
    <row r="246" spans="1:8" s="29" customFormat="1" ht="18.75" hidden="1" customHeight="1" x14ac:dyDescent="0.3">
      <c r="A246" s="15"/>
      <c r="B246" s="15"/>
      <c r="C246" s="16"/>
      <c r="D246" s="9"/>
      <c r="E246" s="8"/>
      <c r="F246" s="9"/>
      <c r="G246" s="8"/>
      <c r="H246" s="9" t="e">
        <f>F246+#REF!</f>
        <v>#REF!</v>
      </c>
    </row>
    <row r="247" spans="1:8" s="29" customFormat="1" ht="18.75" hidden="1" customHeight="1" x14ac:dyDescent="0.3">
      <c r="A247" s="15"/>
      <c r="B247" s="15"/>
      <c r="C247" s="16"/>
      <c r="D247" s="9"/>
      <c r="E247" s="8"/>
      <c r="F247" s="9"/>
      <c r="G247" s="8"/>
      <c r="H247" s="9" t="e">
        <f>F247+#REF!</f>
        <v>#REF!</v>
      </c>
    </row>
    <row r="248" spans="1:8" s="29" customFormat="1" ht="18.75" hidden="1" customHeight="1" x14ac:dyDescent="0.3">
      <c r="A248" s="15"/>
      <c r="B248" s="15"/>
      <c r="C248" s="16"/>
      <c r="D248" s="11"/>
      <c r="E248" s="8"/>
      <c r="F248" s="11"/>
      <c r="G248" s="8"/>
      <c r="H248" s="11" t="e">
        <f>F248+#REF!</f>
        <v>#REF!</v>
      </c>
    </row>
    <row r="249" spans="1:8" s="29" customFormat="1" ht="18.75" hidden="1" customHeight="1" x14ac:dyDescent="0.3">
      <c r="A249" s="15"/>
      <c r="B249" s="15"/>
      <c r="C249" s="16"/>
      <c r="D249" s="11"/>
      <c r="E249" s="8"/>
      <c r="F249" s="11"/>
      <c r="G249" s="8"/>
      <c r="H249" s="11"/>
    </row>
    <row r="250" spans="1:8" s="29" customFormat="1" ht="18.75" hidden="1" customHeight="1" x14ac:dyDescent="0.3">
      <c r="A250" s="15"/>
      <c r="B250" s="15"/>
      <c r="C250" s="16"/>
      <c r="D250" s="11"/>
      <c r="E250" s="8"/>
      <c r="F250" s="11"/>
      <c r="G250" s="8"/>
      <c r="H250" s="11"/>
    </row>
    <row r="251" spans="1:8" s="29" customFormat="1" ht="18.75" hidden="1" customHeight="1" x14ac:dyDescent="0.3">
      <c r="A251" s="15"/>
      <c r="B251" s="15"/>
      <c r="C251" s="16"/>
      <c r="D251" s="11"/>
      <c r="E251" s="8"/>
      <c r="F251" s="11"/>
      <c r="G251" s="7"/>
      <c r="H251" s="11"/>
    </row>
    <row r="252" spans="1:8" s="29" customFormat="1" ht="18.75" hidden="1" customHeight="1" x14ac:dyDescent="0.3">
      <c r="A252" s="15"/>
      <c r="B252" s="15"/>
      <c r="C252" s="16"/>
      <c r="D252" s="9"/>
      <c r="E252" s="8"/>
      <c r="F252" s="11"/>
      <c r="G252" s="8"/>
      <c r="H252" s="9"/>
    </row>
    <row r="253" spans="1:8" s="29" customFormat="1" ht="18.75" hidden="1" customHeight="1" x14ac:dyDescent="0.3">
      <c r="A253" s="15"/>
      <c r="B253" s="15"/>
      <c r="C253" s="16"/>
      <c r="D253" s="11"/>
      <c r="E253" s="8"/>
      <c r="F253" s="11"/>
      <c r="G253" s="8"/>
      <c r="H253" s="11"/>
    </row>
    <row r="254" spans="1:8" s="29" customFormat="1" ht="18.75" hidden="1" customHeight="1" x14ac:dyDescent="0.3">
      <c r="A254" s="17"/>
      <c r="B254" s="17"/>
      <c r="C254" s="18"/>
      <c r="D254" s="11" t="s">
        <v>22</v>
      </c>
      <c r="E254" s="9"/>
      <c r="F254" s="10">
        <f>F82+F232</f>
        <v>52969939</v>
      </c>
      <c r="G254" s="9"/>
      <c r="H254" s="11" t="e">
        <f>F254+#REF!</f>
        <v>#REF!</v>
      </c>
    </row>
    <row r="255" spans="1:8" s="29" customFormat="1" x14ac:dyDescent="0.3">
      <c r="A255" s="19"/>
      <c r="B255" s="19"/>
      <c r="C255" s="20"/>
      <c r="D255" s="20"/>
      <c r="E255" s="30"/>
      <c r="F255" s="30"/>
      <c r="G255" s="31"/>
      <c r="H255" s="31"/>
    </row>
    <row r="256" spans="1:8" s="37" customFormat="1" ht="146.25" customHeight="1" x14ac:dyDescent="0.35">
      <c r="A256" s="151"/>
      <c r="B256" s="151"/>
      <c r="C256" s="152"/>
      <c r="D256" s="153" t="s">
        <v>120</v>
      </c>
      <c r="E256" s="22" t="s">
        <v>136</v>
      </c>
      <c r="F256" s="152"/>
      <c r="G256" s="22" t="s">
        <v>116</v>
      </c>
      <c r="H256" s="154"/>
    </row>
    <row r="257" spans="1:9" s="29" customFormat="1" x14ac:dyDescent="0.3">
      <c r="A257" s="13"/>
      <c r="B257" s="13"/>
      <c r="C257" s="21"/>
      <c r="D257" s="13"/>
      <c r="E257" s="32"/>
      <c r="F257" s="33"/>
    </row>
    <row r="258" spans="1:9" s="29" customFormat="1" x14ac:dyDescent="0.3">
      <c r="A258" s="13"/>
      <c r="B258" s="13"/>
      <c r="C258" s="21"/>
      <c r="D258" s="21"/>
      <c r="E258" s="33"/>
      <c r="F258" s="34"/>
      <c r="G258" s="35"/>
      <c r="H258" s="35"/>
      <c r="I258" s="36"/>
    </row>
    <row r="259" spans="1:9" s="29" customFormat="1" x14ac:dyDescent="0.3">
      <c r="A259" s="13"/>
      <c r="B259" s="13"/>
      <c r="C259" s="13"/>
      <c r="D259" s="13"/>
    </row>
    <row r="260" spans="1:9" s="29" customFormat="1" x14ac:dyDescent="0.3">
      <c r="A260" s="13"/>
      <c r="B260" s="13"/>
      <c r="C260" s="13"/>
      <c r="D260" s="13"/>
    </row>
    <row r="261" spans="1:9" s="29" customFormat="1" x14ac:dyDescent="0.3">
      <c r="A261" s="13"/>
      <c r="B261" s="13"/>
      <c r="C261" s="13"/>
      <c r="D261" s="13"/>
    </row>
  </sheetData>
  <mergeCells count="57">
    <mergeCell ref="A143:A144"/>
    <mergeCell ref="B143:B144"/>
    <mergeCell ref="C143:C144"/>
    <mergeCell ref="D143:D144"/>
    <mergeCell ref="A197:A198"/>
    <mergeCell ref="B197:B198"/>
    <mergeCell ref="C197:C198"/>
    <mergeCell ref="D197:D198"/>
    <mergeCell ref="A149:A156"/>
    <mergeCell ref="B149:B156"/>
    <mergeCell ref="C149:C156"/>
    <mergeCell ref="A210:A220"/>
    <mergeCell ref="B210:B220"/>
    <mergeCell ref="C210:C220"/>
    <mergeCell ref="D210:D220"/>
    <mergeCell ref="A230:A231"/>
    <mergeCell ref="B230:B231"/>
    <mergeCell ref="C230:C231"/>
    <mergeCell ref="D230:D231"/>
    <mergeCell ref="A6:A8"/>
    <mergeCell ref="B6:B8"/>
    <mergeCell ref="A134:A136"/>
    <mergeCell ref="B134:B136"/>
    <mergeCell ref="C134:C136"/>
    <mergeCell ref="C15:C16"/>
    <mergeCell ref="C6:C8"/>
    <mergeCell ref="A203:A209"/>
    <mergeCell ref="B159:B161"/>
    <mergeCell ref="C159:C161"/>
    <mergeCell ref="A165:A175"/>
    <mergeCell ref="A159:A161"/>
    <mergeCell ref="A183:A191"/>
    <mergeCell ref="B183:B191"/>
    <mergeCell ref="C183:C191"/>
    <mergeCell ref="B165:B175"/>
    <mergeCell ref="C165:C175"/>
    <mergeCell ref="B203:B209"/>
    <mergeCell ref="C203:C209"/>
    <mergeCell ref="C4:H4"/>
    <mergeCell ref="H6:H7"/>
    <mergeCell ref="H13:H14"/>
    <mergeCell ref="F6:F7"/>
    <mergeCell ref="G6:G7"/>
    <mergeCell ref="D6:D8"/>
    <mergeCell ref="C13:C14"/>
    <mergeCell ref="E6:E7"/>
    <mergeCell ref="F13:F14"/>
    <mergeCell ref="D203:D209"/>
    <mergeCell ref="D134:D136"/>
    <mergeCell ref="D183:D191"/>
    <mergeCell ref="H15:H16"/>
    <mergeCell ref="G15:G16"/>
    <mergeCell ref="F15:F16"/>
    <mergeCell ref="D165:D175"/>
    <mergeCell ref="D149:D156"/>
    <mergeCell ref="E15:E16"/>
    <mergeCell ref="D159:D161"/>
  </mergeCells>
  <phoneticPr fontId="0" type="noConversion"/>
  <pageMargins left="0.19685039370078741" right="0.11811023622047245" top="7.874015748031496E-2" bottom="7.874015748031496E-2" header="0" footer="0"/>
  <pageSetup paperSize="9" scale="43" orientation="landscape" horizontalDpi="300" verticalDpi="300" r:id="rId1"/>
  <headerFooter alignWithMargins="0">
    <oddFooter>&amp;R&amp;P</oddFooter>
  </headerFooter>
  <rowBreaks count="6" manualBreakCount="6">
    <brk id="146" max="7" man="1"/>
    <brk id="161" max="7" man="1"/>
    <brk id="178" max="7" man="1"/>
    <brk id="193" max="7" man="1"/>
    <brk id="202" max="7" man="1"/>
    <brk id="2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2018-10-11T12:09:27Z</cp:lastPrinted>
  <dcterms:created xsi:type="dcterms:W3CDTF">2009-01-02T13:46:32Z</dcterms:created>
  <dcterms:modified xsi:type="dcterms:W3CDTF">2018-10-11T12:12:48Z</dcterms:modified>
</cp:coreProperties>
</file>