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255" windowWidth="16185" windowHeight="11970"/>
  </bookViews>
  <sheets>
    <sheet name="Лист1" sheetId="1" r:id="rId1"/>
  </sheets>
  <externalReferences>
    <externalReference r:id="rId2"/>
  </externalReferences>
  <definedNames>
    <definedName name="_xlnm.Print_Area" localSheetId="0">Лист1!$A$1:$P$83</definedName>
  </definedNames>
  <calcPr calcId="144525"/>
</workbook>
</file>

<file path=xl/calcChain.xml><?xml version="1.0" encoding="utf-8"?>
<calcChain xmlns="http://schemas.openxmlformats.org/spreadsheetml/2006/main">
  <c r="F38" i="1" l="1"/>
  <c r="G38" i="1"/>
  <c r="H38" i="1"/>
  <c r="I38" i="1"/>
  <c r="J38" i="1"/>
  <c r="K38" i="1"/>
  <c r="L38" i="1"/>
  <c r="M38" i="1"/>
  <c r="N38" i="1"/>
  <c r="O38" i="1"/>
  <c r="E38" i="1"/>
  <c r="F51" i="1" l="1"/>
  <c r="F44" i="1"/>
  <c r="E72" i="1" l="1"/>
  <c r="J79" i="1"/>
  <c r="E79" i="1"/>
  <c r="P79" i="1" s="1"/>
  <c r="K67" i="1"/>
  <c r="J67" i="1" s="1"/>
  <c r="E67" i="1"/>
  <c r="J78" i="1"/>
  <c r="I78" i="1"/>
  <c r="H78" i="1"/>
  <c r="E78" i="1"/>
  <c r="P78" i="1" s="1"/>
  <c r="Q78" i="1" s="1"/>
  <c r="J77" i="1"/>
  <c r="I77" i="1"/>
  <c r="H77" i="1"/>
  <c r="E77" i="1"/>
  <c r="P77" i="1" s="1"/>
  <c r="Q77" i="1" s="1"/>
  <c r="J76" i="1"/>
  <c r="I76" i="1"/>
  <c r="H76" i="1"/>
  <c r="E76" i="1"/>
  <c r="P76" i="1" s="1"/>
  <c r="J75" i="1"/>
  <c r="I75" i="1"/>
  <c r="H75" i="1"/>
  <c r="E75" i="1"/>
  <c r="P75" i="1" s="1"/>
  <c r="J74" i="1"/>
  <c r="P74" i="1" s="1"/>
  <c r="E74" i="1"/>
  <c r="J73" i="1"/>
  <c r="I73" i="1"/>
  <c r="H73" i="1"/>
  <c r="E73" i="1"/>
  <c r="J72" i="1"/>
  <c r="I72" i="1"/>
  <c r="H72" i="1"/>
  <c r="P67" i="1" l="1"/>
  <c r="P73" i="1"/>
  <c r="P72" i="1"/>
  <c r="Q72" i="1" s="1"/>
  <c r="J68" i="1"/>
  <c r="E68" i="1"/>
  <c r="P68" i="1" s="1"/>
  <c r="J66" i="1"/>
  <c r="F66" i="1"/>
  <c r="E66" i="1"/>
  <c r="P66" i="1" s="1"/>
  <c r="J65" i="1"/>
  <c r="E65" i="1"/>
  <c r="P65" i="1" s="1"/>
  <c r="K64" i="1"/>
  <c r="J64" i="1"/>
  <c r="P64" i="1" s="1"/>
  <c r="E64" i="1"/>
  <c r="J63" i="1"/>
  <c r="G63" i="1"/>
  <c r="F63" i="1"/>
  <c r="E63" i="1"/>
  <c r="P63" i="1" s="1"/>
  <c r="J61" i="1"/>
  <c r="F61" i="1"/>
  <c r="E61" i="1"/>
  <c r="P61" i="1" s="1"/>
  <c r="P57" i="1"/>
  <c r="E52" i="1"/>
  <c r="P52" i="1" s="1"/>
  <c r="E51" i="1"/>
  <c r="P51" i="1" s="1"/>
  <c r="E55" i="1"/>
  <c r="P55" i="1" s="1"/>
  <c r="E54" i="1"/>
  <c r="P54" i="1" s="1"/>
  <c r="E53" i="1"/>
  <c r="P53" i="1" s="1"/>
  <c r="E50" i="1"/>
  <c r="P50" i="1" s="1"/>
  <c r="F49" i="1"/>
  <c r="E49" i="1" s="1"/>
  <c r="P49" i="1" s="1"/>
  <c r="E48" i="1"/>
  <c r="P48" i="1" s="1"/>
  <c r="E47" i="1"/>
  <c r="P47" i="1" s="1"/>
  <c r="F46" i="1"/>
  <c r="E46" i="1"/>
  <c r="P46" i="1" s="1"/>
  <c r="E45" i="1"/>
  <c r="P45" i="1" s="1"/>
  <c r="E44" i="1"/>
  <c r="E43" i="1"/>
  <c r="P43" i="1" s="1"/>
  <c r="O40" i="1"/>
  <c r="N40" i="1"/>
  <c r="M40" i="1"/>
  <c r="L40" i="1"/>
  <c r="K40" i="1"/>
  <c r="J40" i="1"/>
  <c r="I40" i="1"/>
  <c r="H40" i="1"/>
  <c r="G40" i="1"/>
  <c r="F40" i="1"/>
  <c r="E40" i="1"/>
  <c r="P38" i="1"/>
  <c r="E33" i="1"/>
  <c r="F33" i="1"/>
  <c r="G33" i="1"/>
  <c r="H33" i="1"/>
  <c r="I33" i="1"/>
  <c r="J33" i="1"/>
  <c r="K33" i="1"/>
  <c r="L33" i="1"/>
  <c r="M33" i="1"/>
  <c r="N33" i="1"/>
  <c r="O33" i="1"/>
  <c r="P33" i="1"/>
  <c r="J28" i="1"/>
  <c r="P28" i="1"/>
  <c r="F28" i="1"/>
  <c r="G28" i="1"/>
  <c r="H28" i="1"/>
  <c r="I28" i="1"/>
  <c r="K28" i="1"/>
  <c r="L28" i="1"/>
  <c r="M28" i="1"/>
  <c r="N28" i="1"/>
  <c r="O28" i="1"/>
  <c r="E28" i="1"/>
  <c r="E24" i="1"/>
  <c r="O24" i="1"/>
  <c r="N24" i="1"/>
  <c r="M24" i="1"/>
  <c r="L24" i="1"/>
  <c r="K24" i="1"/>
  <c r="J24" i="1"/>
  <c r="P24" i="1" s="1"/>
  <c r="I24" i="1"/>
  <c r="H24" i="1"/>
  <c r="G24" i="1"/>
  <c r="F24" i="1"/>
  <c r="E21" i="1"/>
  <c r="O21" i="1"/>
  <c r="N21" i="1"/>
  <c r="M21" i="1"/>
  <c r="L21" i="1"/>
  <c r="K21" i="1"/>
  <c r="J21" i="1"/>
  <c r="I21" i="1"/>
  <c r="H21" i="1"/>
  <c r="G21" i="1"/>
  <c r="F21" i="1"/>
  <c r="P21" i="1"/>
  <c r="E18" i="1"/>
  <c r="O18" i="1"/>
  <c r="N18" i="1"/>
  <c r="M18" i="1"/>
  <c r="L18" i="1"/>
  <c r="K18" i="1"/>
  <c r="J18" i="1"/>
  <c r="I18" i="1"/>
  <c r="H18" i="1"/>
  <c r="G18" i="1"/>
  <c r="F18" i="1"/>
  <c r="P18" i="1"/>
  <c r="E16" i="1"/>
  <c r="O16" i="1"/>
  <c r="N16" i="1"/>
  <c r="M16" i="1"/>
  <c r="L16" i="1"/>
  <c r="K16" i="1"/>
  <c r="J16" i="1"/>
  <c r="I16" i="1"/>
  <c r="H16" i="1"/>
  <c r="G16" i="1"/>
  <c r="F16" i="1"/>
  <c r="P16" i="1"/>
  <c r="P17" i="1"/>
  <c r="C46" i="1" l="1"/>
  <c r="P44" i="1"/>
  <c r="C44" i="1"/>
  <c r="B43" i="1"/>
  <c r="C43" i="1"/>
  <c r="C54" i="1"/>
  <c r="P71" i="1"/>
  <c r="P70" i="1"/>
  <c r="P69" i="1"/>
  <c r="P62" i="1"/>
  <c r="P60" i="1"/>
  <c r="P59" i="1"/>
  <c r="P58" i="1"/>
  <c r="P56" i="1"/>
  <c r="P42" i="1"/>
  <c r="P41" i="1"/>
  <c r="P39" i="1"/>
  <c r="P40" i="1" s="1"/>
  <c r="P37" i="1"/>
  <c r="P36" i="1"/>
  <c r="P35" i="1"/>
  <c r="P34" i="1"/>
  <c r="P32" i="1"/>
  <c r="P31" i="1"/>
  <c r="P30" i="1"/>
  <c r="P29" i="1"/>
  <c r="P27" i="1"/>
  <c r="P26" i="1"/>
  <c r="P25" i="1"/>
  <c r="P23" i="1"/>
  <c r="P22" i="1"/>
  <c r="P20" i="1"/>
  <c r="P19" i="1"/>
  <c r="P15" i="1"/>
  <c r="P14" i="1"/>
  <c r="A43" i="1" l="1"/>
</calcChain>
</file>

<file path=xl/sharedStrings.xml><?xml version="1.0" encoding="utf-8"?>
<sst xmlns="http://schemas.openxmlformats.org/spreadsheetml/2006/main" count="185" uniqueCount="165">
  <si>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</si>
  <si>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</si>
  <si>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</si>
  <si>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</si>
  <si>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</si>
  <si>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</si>
  <si>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</si>
  <si>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</si>
  <si>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</si>
  <si>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</si>
  <si>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</si>
  <si>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</si>
  <si>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</si>
  <si>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</si>
  <si>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</si>
  <si>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</si>
  <si>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</si>
  <si>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</si>
  <si>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</si>
  <si>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</si>
  <si>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</si>
  <si>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</si>
  <si>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</si>
  <si>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</si>
  <si>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</si>
  <si>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</si>
  <si>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</si>
  <si>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</si>
  <si>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</si>
  <si>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</si>
  <si>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</si>
  <si>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</si>
  <si>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</si>
  <si>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</si>
  <si>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</si>
  <si>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</si>
  <si>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</si>
  <si>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</si>
  <si>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</si>
  <si>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</si>
  <si>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</si>
  <si>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</si>
  <si>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</si>
  <si>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</si>
  <si>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</si>
  <si>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</si>
  <si>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</si>
  <si>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</si>
  <si>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</si>
  <si>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</si>
  <si>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</si>
  <si>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</si>
  <si>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</si>
  <si>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</si>
  <si>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</si>
  <si>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 об`єктів житлово-комунального господарства</t>
  </si>
  <si>
    <t>0117330</t>
  </si>
  <si>
    <t>7330</t>
  </si>
  <si>
    <t>Будівництво1 інших об`єктів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</si>
  <si>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</si>
  <si>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</si>
  <si>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</si>
  <si>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</si>
  <si>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</si>
  <si>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</si>
  <si>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</si>
  <si>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</si>
  <si>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</si>
  <si>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</si>
  <si>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</si>
  <si>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</si>
  <si>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</si>
  <si>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</si>
  <si>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</si>
  <si>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</si>
  <si>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</si>
  <si>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</si>
  <si>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</si>
  <si>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</si>
  <si>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</si>
  <si>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</si>
  <si>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</si>
  <si>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</si>
  <si>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</si>
  <si>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</si>
  <si>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</si>
  <si>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</si>
  <si>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</si>
  <si>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</si>
  <si>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</si>
  <si>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</si>
  <si>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</si>
  <si>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</si>
  <si>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</si>
  <si>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</si>
  <si>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</si>
  <si>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</si>
  <si>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</si>
  <si>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</si>
  <si>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</si>
  <si>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</si>
  <si>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</si>
  <si>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</si>
  <si>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</si>
  <si>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</si>
  <si>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</si>
  <si>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</si>
  <si>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</si>
  <si>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</si>
  <si>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</si>
  <si>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</si>
  <si>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</si>
  <si>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</si>
  <si>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</si>
  <si>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</si>
  <si>
    <t>4822083800</t>
  </si>
  <si>
    <t>(код бюджету)</t>
  </si>
  <si>
    <t>до рішення Прибужанівської сільської ради</t>
  </si>
  <si>
    <t>від 10.07.2020 №5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</si>
  <si>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</si>
  <si>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</si>
  <si>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</si>
  <si>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</si>
  <si>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</si>
  <si>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</si>
  <si>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</si>
  <si>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</si>
  <si>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</si>
  <si>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</si>
  <si>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</si>
  <si>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</si>
  <si>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</si>
  <si>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0119000</t>
  </si>
  <si>
    <t>Міжбюджетні трансферти</t>
  </si>
  <si>
    <t>у т.ч. субвенція з місцевого бюджету до бюджету Вознесенської міської об'єднаної територіальної громади  за рахунок    медичноїї  субвенції з державного бюджету місцевим бюджетам</t>
  </si>
  <si>
    <t xml:space="preserve">у т.ч. субвенція з місцевого бюджету до бюджету Олександрівської селищної об'єднаної територіальної громади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</si>
  <si>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</si>
  <si>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</si>
  <si>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 Вознесенської міської об'єднаної територіальної громади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</si>
  <si>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 Вознесенської міської об'єднаної територіальної громади на  відшкодування комунальних послуг та енергоносіїв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</si>
  <si>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для комунального підприємства "Комунальне некомерційне підприємство Вознесенська багатопрофільна лікарня"на придбання вакцини та імуноглобуліну для профілактики сказу особам, які були в контакті або зазнали укусів від хворих на сказ, підозрілих  на сказ або невідомих тварин.</t>
  </si>
  <si>
    <t>у т.ч. субвенція з сільського бюджету до  бюджету  Вознесенської міської об'єднаної територіальної громади на придбання інсуліну для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</si>
  <si>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безкоштовне зубопротезування пільговій категорії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</si>
  <si>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безкоштовний медогляд працівників освіти , та громадян Прибужанівської сільської ради на призовній дільниці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</si>
  <si>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</si>
  <si>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>у т.ч. субвенція з сільського бюджету обласному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закупівлю комп'ютерного обладнання, для закладів загальної середньої освіти</t>
  </si>
  <si>
    <t>у т.ч. субвенція з сільського бюджету до  бюджету  Вознесенської міської об'єднаної територіальної громади на утримання інклюзивно - ресурсного центру</t>
  </si>
  <si>
    <t xml:space="preserve">у т.ч. субвенція з сільського бюджету до  бюджету  Вознесенської міської об'єднаної територіальної громади на  закупівлю 
 тестів IgM/IgG для обстеження на COVID-19 
 комунальним підприємством "Комунальне 
 некомерційне підприємство Вознесенська 
 багатопрофільна лікарня"
</t>
  </si>
  <si>
    <t>Відділ освіти, молоді та спорту Прибужанівської сільської ради</t>
  </si>
  <si>
    <t>0611000</t>
  </si>
  <si>
    <t>Освіта</t>
  </si>
  <si>
    <t>у тому числі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</si>
  <si>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т.ч. видатки за рахунок  освітньої субвенції з державного бюджету місцевим бюджетам</t>
  </si>
  <si>
    <t xml:space="preserve">у т.ч. видатки за рахунок залишку коштів освітньої субвенції, що утворився на початок бюджетного періоду 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</si>
  <si>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</si>
  <si>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у т.ч.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</si>
  <si>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</si>
  <si>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</si>
  <si>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 Медичної субвенції з державного бюджету місцевим бюджетам</t>
  </si>
  <si>
    <t>видатки за рахунок залишку коштів медичної субвенції, що утворився на початок бюджетного періоду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</si>
  <si>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</si>
  <si>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</si>
  <si>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у тому числі 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</si>
  <si>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т.ч.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</si>
  <si>
    <t>у тому числі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</si>
</sst>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0"/>
      <color indexed="8"/>
      <name val="Calibri"/>
      <family val="2"/>
      <charset val="204"/>
    </font>
    <font>
      <i/>
      <sz val="10"/>
      <color theme="0"/>
      <name val="Calibri"/>
      <family val="2"/>
      <charset val="204"/>
    </font>
    <font>
      <i/>
      <sz val="10"/>
      <name val="Calibri"/>
      <family val="2"/>
      <charset val="204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3" fillId="0" borderId="0" xfId="0" applyFont="1"/>
    <xf numFmtId="0" fontId="4" fillId="0" borderId="2" xfId="0" quotePrefix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2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2" xfId="0" quotePrefix="1" applyFont="1" applyFill="1" applyBorder="1" applyAlignment="1">
      <alignment horizontal="center" vertical="center" wrapText="1"/>
    </xf>
    <xf numFmtId="2" fontId="6" fillId="0" borderId="2" xfId="0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4" fillId="0" borderId="2" xfId="0" applyFont="1" applyBorder="1"/>
    <xf numFmtId="2" fontId="4" fillId="0" borderId="3" xfId="0" quotePrefix="1" applyNumberFormat="1" applyFont="1" applyBorder="1" applyAlignment="1">
      <alignment horizontal="center" vertical="center" wrapText="1"/>
    </xf>
    <xf numFmtId="0" fontId="4" fillId="0" borderId="0" xfId="0" applyFont="1"/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0" xfId="0" applyFont="1"/>
    <xf numFmtId="4" fontId="8" fillId="0" borderId="2" xfId="0" quotePrefix="1" applyNumberFormat="1" applyFont="1" applyBorder="1" applyAlignment="1">
      <alignment horizontal="center" vertical="center" wrapText="1"/>
    </xf>
    <xf numFmtId="2" fontId="9" fillId="4" borderId="2" xfId="0" quotePrefix="1" applyNumberFormat="1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9" fillId="4" borderId="2" xfId="0" applyNumberFormat="1" applyFont="1" applyFill="1" applyBorder="1" applyAlignment="1">
      <alignment vertical="center" wrapText="1"/>
    </xf>
    <xf numFmtId="4" fontId="9" fillId="0" borderId="0" xfId="0" applyNumberFormat="1" applyFont="1"/>
    <xf numFmtId="4" fontId="9" fillId="4" borderId="0" xfId="0" applyNumberFormat="1" applyFont="1" applyFill="1" applyBorder="1" applyAlignment="1">
      <alignment vertical="center" wrapText="1"/>
    </xf>
    <xf numFmtId="0" fontId="9" fillId="0" borderId="0" xfId="0" applyFont="1"/>
    <xf numFmtId="0" fontId="8" fillId="0" borderId="2" xfId="0" quotePrefix="1" applyFont="1" applyBorder="1" applyAlignment="1">
      <alignment horizontal="center" vertical="center" wrapText="1"/>
    </xf>
    <xf numFmtId="2" fontId="9" fillId="0" borderId="2" xfId="0" quotePrefix="1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0" fontId="10" fillId="0" borderId="2" xfId="0" quotePrefix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2" fontId="10" fillId="0" borderId="0" xfId="0" applyNumberFormat="1" applyFont="1"/>
    <xf numFmtId="0" fontId="10" fillId="0" borderId="0" xfId="0" applyFont="1"/>
    <xf numFmtId="2" fontId="7" fillId="0" borderId="2" xfId="0" applyNumberFormat="1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4" fontId="7" fillId="0" borderId="0" xfId="0" applyNumberFormat="1" applyFont="1"/>
    <xf numFmtId="0" fontId="11" fillId="0" borderId="2" xfId="0" quotePrefix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2" fontId="12" fillId="0" borderId="2" xfId="0" quotePrefix="1" applyNumberFormat="1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4" fontId="12" fillId="0" borderId="0" xfId="0" applyNumberFormat="1" applyFont="1"/>
    <xf numFmtId="0" fontId="12" fillId="0" borderId="0" xfId="0" applyFont="1"/>
    <xf numFmtId="4" fontId="13" fillId="2" borderId="2" xfId="0" applyNumberFormat="1" applyFont="1" applyFill="1" applyBorder="1" applyAlignment="1">
      <alignment vertical="center" wrapText="1"/>
    </xf>
    <xf numFmtId="4" fontId="14" fillId="0" borderId="2" xfId="0" applyNumberFormat="1" applyFont="1" applyBorder="1" applyAlignment="1">
      <alignment vertical="center" wrapText="1"/>
    </xf>
    <xf numFmtId="4" fontId="12" fillId="4" borderId="2" xfId="0" applyNumberFormat="1" applyFont="1" applyFill="1" applyBorder="1" applyAlignment="1">
      <alignment vertical="center" wrapText="1"/>
    </xf>
    <xf numFmtId="0" fontId="15" fillId="0" borderId="0" xfId="0" applyFont="1"/>
    <xf numFmtId="4" fontId="16" fillId="0" borderId="2" xfId="0" applyNumberFormat="1" applyFont="1" applyBorder="1" applyAlignment="1">
      <alignment vertical="center"/>
    </xf>
    <xf numFmtId="4" fontId="11" fillId="0" borderId="0" xfId="0" applyNumberFormat="1" applyFont="1" applyAlignment="1">
      <alignment wrapText="1"/>
    </xf>
    <xf numFmtId="2" fontId="13" fillId="0" borderId="2" xfId="0" quotePrefix="1" applyNumberFormat="1" applyFont="1" applyBorder="1" applyAlignment="1">
      <alignment vertical="center" wrapText="1"/>
    </xf>
    <xf numFmtId="4" fontId="17" fillId="0" borderId="2" xfId="0" quotePrefix="1" applyNumberFormat="1" applyFont="1" applyBorder="1" applyAlignment="1">
      <alignment horizontal="center" vertical="center" wrapText="1"/>
    </xf>
    <xf numFmtId="4" fontId="17" fillId="4" borderId="2" xfId="0" quotePrefix="1" applyNumberFormat="1" applyFont="1" applyFill="1" applyBorder="1" applyAlignment="1">
      <alignment horizontal="center" vertical="center" wrapText="1"/>
    </xf>
    <xf numFmtId="4" fontId="17" fillId="0" borderId="2" xfId="0" quotePrefix="1" applyNumberFormat="1" applyFont="1" applyFill="1" applyBorder="1" applyAlignment="1">
      <alignment horizontal="center" vertical="center" wrapText="1"/>
    </xf>
    <xf numFmtId="0" fontId="17" fillId="0" borderId="2" xfId="0" quotePrefix="1" applyFont="1" applyBorder="1" applyAlignment="1">
      <alignment horizontal="center" vertical="center" wrapText="1"/>
    </xf>
    <xf numFmtId="2" fontId="17" fillId="4" borderId="2" xfId="0" quotePrefix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/&#1041;&#1070;&#1044;&#1046;&#1045;&#1058;/&#1073;&#1102;&#1076;&#1078;&#1077;&#1090;%202020/46/46/46d_rs20/&#1076;&#1086;&#1076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62">
          <cell r="C62">
            <v>1474400</v>
          </cell>
        </row>
        <row r="64">
          <cell r="C64">
            <v>15472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3"/>
  <sheetViews>
    <sheetView tabSelected="1" view="pageBreakPreview" topLeftCell="B36" zoomScaleNormal="100" zoomScaleSheetLayoutView="100" workbookViewId="0">
      <selection activeCell="E38" sqref="E38:O3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15.75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 t="s">
        <v>0</v>
      </c>
      <c r="N1" s="23"/>
      <c r="O1" s="23"/>
      <c r="P1" s="23"/>
    </row>
    <row r="2" spans="1:16" ht="15.75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4" t="s">
        <v>117</v>
      </c>
      <c r="N2" s="23"/>
      <c r="O2" s="23"/>
      <c r="P2" s="23"/>
    </row>
    <row r="3" spans="1:1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4" t="s">
        <v>118</v>
      </c>
      <c r="N3" s="23"/>
      <c r="O3" s="23"/>
      <c r="P3" s="23"/>
    </row>
    <row r="5" spans="1:16" x14ac:dyDescent="0.2">
      <c r="A5" s="90" t="s">
        <v>1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</row>
    <row r="6" spans="1:16" x14ac:dyDescent="0.2">
      <c r="A6" s="90" t="s">
        <v>2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</row>
    <row r="7" spans="1:16" x14ac:dyDescent="0.2">
      <c r="A7" s="22" t="s">
        <v>115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116</v>
      </c>
      <c r="P8" s="1" t="s">
        <v>3</v>
      </c>
    </row>
    <row r="9" spans="1:16" x14ac:dyDescent="0.2">
      <c r="A9" s="92" t="s">
        <v>4</v>
      </c>
      <c r="B9" s="92" t="s">
        <v>5</v>
      </c>
      <c r="C9" s="92" t="s">
        <v>6</v>
      </c>
      <c r="D9" s="93" t="s">
        <v>7</v>
      </c>
      <c r="E9" s="93" t="s">
        <v>8</v>
      </c>
      <c r="F9" s="93"/>
      <c r="G9" s="93"/>
      <c r="H9" s="93"/>
      <c r="I9" s="93"/>
      <c r="J9" s="93" t="s">
        <v>15</v>
      </c>
      <c r="K9" s="93"/>
      <c r="L9" s="93"/>
      <c r="M9" s="93"/>
      <c r="N9" s="93"/>
      <c r="O9" s="93"/>
      <c r="P9" s="94" t="s">
        <v>17</v>
      </c>
    </row>
    <row r="10" spans="1:16" x14ac:dyDescent="0.2">
      <c r="A10" s="93"/>
      <c r="B10" s="93"/>
      <c r="C10" s="93"/>
      <c r="D10" s="93"/>
      <c r="E10" s="94" t="s">
        <v>9</v>
      </c>
      <c r="F10" s="93" t="s">
        <v>10</v>
      </c>
      <c r="G10" s="93" t="s">
        <v>11</v>
      </c>
      <c r="H10" s="93"/>
      <c r="I10" s="93" t="s">
        <v>14</v>
      </c>
      <c r="J10" s="94" t="s">
        <v>9</v>
      </c>
      <c r="K10" s="93" t="s">
        <v>16</v>
      </c>
      <c r="L10" s="93" t="s">
        <v>10</v>
      </c>
      <c r="M10" s="93" t="s">
        <v>11</v>
      </c>
      <c r="N10" s="93"/>
      <c r="O10" s="93" t="s">
        <v>14</v>
      </c>
      <c r="P10" s="93"/>
    </row>
    <row r="11" spans="1:16" x14ac:dyDescent="0.2">
      <c r="A11" s="93"/>
      <c r="B11" s="93"/>
      <c r="C11" s="93"/>
      <c r="D11" s="93"/>
      <c r="E11" s="93"/>
      <c r="F11" s="93"/>
      <c r="G11" s="93" t="s">
        <v>12</v>
      </c>
      <c r="H11" s="93" t="s">
        <v>13</v>
      </c>
      <c r="I11" s="93"/>
      <c r="J11" s="93"/>
      <c r="K11" s="93"/>
      <c r="L11" s="93"/>
      <c r="M11" s="93" t="s">
        <v>12</v>
      </c>
      <c r="N11" s="93" t="s">
        <v>13</v>
      </c>
      <c r="O11" s="93"/>
      <c r="P11" s="93"/>
    </row>
    <row r="12" spans="1:16" ht="44.25" customHeight="1" x14ac:dyDescent="0.2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17464596.189999998</v>
      </c>
      <c r="F14" s="11">
        <v>16879173.189999998</v>
      </c>
      <c r="G14" s="11">
        <v>5602686</v>
      </c>
      <c r="H14" s="11">
        <v>662832</v>
      </c>
      <c r="I14" s="11">
        <v>575423</v>
      </c>
      <c r="J14" s="10">
        <v>2525292</v>
      </c>
      <c r="K14" s="11">
        <v>2517942</v>
      </c>
      <c r="L14" s="11">
        <v>7350</v>
      </c>
      <c r="M14" s="11">
        <v>0</v>
      </c>
      <c r="N14" s="11">
        <v>0</v>
      </c>
      <c r="O14" s="11">
        <v>2517942</v>
      </c>
      <c r="P14" s="10">
        <f t="shared" ref="P14:P71" si="0">E14+J14</f>
        <v>19989888.189999998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17464596.189999998</v>
      </c>
      <c r="F15" s="11">
        <v>16879173.189999998</v>
      </c>
      <c r="G15" s="11">
        <v>5602686</v>
      </c>
      <c r="H15" s="11">
        <v>662832</v>
      </c>
      <c r="I15" s="11">
        <v>575423</v>
      </c>
      <c r="J15" s="10">
        <v>2525292</v>
      </c>
      <c r="K15" s="11">
        <v>2517942</v>
      </c>
      <c r="L15" s="11">
        <v>7350</v>
      </c>
      <c r="M15" s="11">
        <v>0</v>
      </c>
      <c r="N15" s="11">
        <v>0</v>
      </c>
      <c r="O15" s="11">
        <v>2517942</v>
      </c>
      <c r="P15" s="10">
        <f t="shared" si="0"/>
        <v>19989888.189999998</v>
      </c>
    </row>
    <row r="16" spans="1:16" s="30" customFormat="1" ht="15.75" x14ac:dyDescent="0.25">
      <c r="A16" s="25" t="s">
        <v>119</v>
      </c>
      <c r="B16" s="26" t="s">
        <v>120</v>
      </c>
      <c r="C16" s="27"/>
      <c r="D16" s="28" t="s">
        <v>121</v>
      </c>
      <c r="E16" s="29">
        <f>E17</f>
        <v>6195481</v>
      </c>
      <c r="F16" s="29">
        <f>F17</f>
        <v>6195481</v>
      </c>
      <c r="G16" s="29">
        <f t="shared" ref="G16:O16" si="1">G17</f>
        <v>4584200</v>
      </c>
      <c r="H16" s="29">
        <f t="shared" si="1"/>
        <v>315437</v>
      </c>
      <c r="I16" s="29">
        <f t="shared" si="1"/>
        <v>0</v>
      </c>
      <c r="J16" s="29">
        <f t="shared" si="1"/>
        <v>671000</v>
      </c>
      <c r="K16" s="29">
        <f t="shared" si="1"/>
        <v>665000</v>
      </c>
      <c r="L16" s="29">
        <f>L17</f>
        <v>6000</v>
      </c>
      <c r="M16" s="29">
        <f t="shared" si="1"/>
        <v>0</v>
      </c>
      <c r="N16" s="29">
        <f t="shared" si="1"/>
        <v>0</v>
      </c>
      <c r="O16" s="29">
        <f t="shared" si="1"/>
        <v>665000</v>
      </c>
      <c r="P16" s="29">
        <f t="shared" si="0"/>
        <v>6866481</v>
      </c>
    </row>
    <row r="17" spans="1:16" ht="63.75" x14ac:dyDescent="0.2">
      <c r="A17" s="12" t="s">
        <v>21</v>
      </c>
      <c r="B17" s="12" t="s">
        <v>23</v>
      </c>
      <c r="C17" s="13" t="s">
        <v>22</v>
      </c>
      <c r="D17" s="14" t="s">
        <v>24</v>
      </c>
      <c r="E17" s="15">
        <v>6195481</v>
      </c>
      <c r="F17" s="16">
        <v>6195481</v>
      </c>
      <c r="G17" s="16">
        <v>4584200</v>
      </c>
      <c r="H17" s="16">
        <v>315437</v>
      </c>
      <c r="I17" s="16">
        <v>0</v>
      </c>
      <c r="J17" s="15">
        <v>671000</v>
      </c>
      <c r="K17" s="16">
        <v>665000</v>
      </c>
      <c r="L17" s="16">
        <v>6000</v>
      </c>
      <c r="M17" s="16">
        <v>0</v>
      </c>
      <c r="N17" s="16">
        <v>0</v>
      </c>
      <c r="O17" s="16">
        <v>665000</v>
      </c>
      <c r="P17" s="15">
        <f t="shared" si="0"/>
        <v>6866481</v>
      </c>
    </row>
    <row r="18" spans="1:16" s="34" customFormat="1" ht="36.75" customHeight="1" x14ac:dyDescent="0.25">
      <c r="A18" s="31">
        <v>113000</v>
      </c>
      <c r="B18" s="31">
        <v>3000</v>
      </c>
      <c r="C18" s="32"/>
      <c r="D18" s="32" t="s">
        <v>122</v>
      </c>
      <c r="E18" s="33">
        <f>E19+E20</f>
        <v>174816</v>
      </c>
      <c r="F18" s="33">
        <f>SUM(F19:F20)</f>
        <v>174816</v>
      </c>
      <c r="G18" s="33">
        <f t="shared" ref="G18:I18" si="2">SUM(G19:G20)</f>
        <v>122800</v>
      </c>
      <c r="H18" s="33">
        <f t="shared" si="2"/>
        <v>0</v>
      </c>
      <c r="I18" s="33">
        <f t="shared" si="2"/>
        <v>0</v>
      </c>
      <c r="J18" s="33">
        <f>SUM(J19:J20)</f>
        <v>0</v>
      </c>
      <c r="K18" s="33">
        <f t="shared" ref="K18:N18" si="3">SUM(K19:K20)</f>
        <v>0</v>
      </c>
      <c r="L18" s="33">
        <f t="shared" si="3"/>
        <v>0</v>
      </c>
      <c r="M18" s="33">
        <f t="shared" si="3"/>
        <v>0</v>
      </c>
      <c r="N18" s="33">
        <f t="shared" si="3"/>
        <v>0</v>
      </c>
      <c r="O18" s="33">
        <f>SUM(O19:O20)</f>
        <v>0</v>
      </c>
      <c r="P18" s="29">
        <f t="shared" si="0"/>
        <v>174816</v>
      </c>
    </row>
    <row r="19" spans="1:16" x14ac:dyDescent="0.2">
      <c r="A19" s="12" t="s">
        <v>25</v>
      </c>
      <c r="B19" s="12" t="s">
        <v>27</v>
      </c>
      <c r="C19" s="13" t="s">
        <v>26</v>
      </c>
      <c r="D19" s="14" t="s">
        <v>28</v>
      </c>
      <c r="E19" s="15">
        <v>149816</v>
      </c>
      <c r="F19" s="16">
        <v>149816</v>
      </c>
      <c r="G19" s="16">
        <v>122800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149816</v>
      </c>
    </row>
    <row r="20" spans="1:16" ht="25.5" x14ac:dyDescent="0.2">
      <c r="A20" s="12" t="s">
        <v>29</v>
      </c>
      <c r="B20" s="12" t="s">
        <v>31</v>
      </c>
      <c r="C20" s="13" t="s">
        <v>30</v>
      </c>
      <c r="D20" s="14" t="s">
        <v>32</v>
      </c>
      <c r="E20" s="15">
        <v>25000</v>
      </c>
      <c r="F20" s="16">
        <v>25000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25000</v>
      </c>
    </row>
    <row r="21" spans="1:16" s="34" customFormat="1" ht="27.75" customHeight="1" x14ac:dyDescent="0.25">
      <c r="A21" s="31" t="s">
        <v>123</v>
      </c>
      <c r="B21" s="31">
        <v>4000</v>
      </c>
      <c r="C21" s="32"/>
      <c r="D21" s="32" t="s">
        <v>124</v>
      </c>
      <c r="E21" s="33">
        <f>E22+E23</f>
        <v>1421917</v>
      </c>
      <c r="F21" s="33">
        <f>F22+F23</f>
        <v>1421917</v>
      </c>
      <c r="G21" s="33">
        <f t="shared" ref="G21:O21" si="4">G22+G23</f>
        <v>895686</v>
      </c>
      <c r="H21" s="33">
        <f t="shared" si="4"/>
        <v>88399</v>
      </c>
      <c r="I21" s="33">
        <f t="shared" si="4"/>
        <v>0</v>
      </c>
      <c r="J21" s="33">
        <f>J22+J23</f>
        <v>38990</v>
      </c>
      <c r="K21" s="33">
        <f t="shared" si="4"/>
        <v>38990</v>
      </c>
      <c r="L21" s="33">
        <f t="shared" si="4"/>
        <v>0</v>
      </c>
      <c r="M21" s="33">
        <f t="shared" si="4"/>
        <v>0</v>
      </c>
      <c r="N21" s="33">
        <f t="shared" si="4"/>
        <v>0</v>
      </c>
      <c r="O21" s="33">
        <f t="shared" si="4"/>
        <v>38990</v>
      </c>
      <c r="P21" s="29">
        <f t="shared" si="0"/>
        <v>1460907</v>
      </c>
    </row>
    <row r="22" spans="1:16" x14ac:dyDescent="0.2">
      <c r="A22" s="12" t="s">
        <v>33</v>
      </c>
      <c r="B22" s="12" t="s">
        <v>35</v>
      </c>
      <c r="C22" s="13" t="s">
        <v>34</v>
      </c>
      <c r="D22" s="14" t="s">
        <v>36</v>
      </c>
      <c r="E22" s="15">
        <v>305001</v>
      </c>
      <c r="F22" s="16">
        <v>305001</v>
      </c>
      <c r="G22" s="16">
        <v>195181</v>
      </c>
      <c r="H22" s="16">
        <v>0</v>
      </c>
      <c r="I22" s="16">
        <v>0</v>
      </c>
      <c r="J22" s="15">
        <v>12400</v>
      </c>
      <c r="K22" s="16">
        <v>12400</v>
      </c>
      <c r="L22" s="16">
        <v>0</v>
      </c>
      <c r="M22" s="16">
        <v>0</v>
      </c>
      <c r="N22" s="16">
        <v>0</v>
      </c>
      <c r="O22" s="16">
        <v>12400</v>
      </c>
      <c r="P22" s="15">
        <f t="shared" si="0"/>
        <v>317401</v>
      </c>
    </row>
    <row r="23" spans="1:16" ht="38.25" x14ac:dyDescent="0.2">
      <c r="A23" s="12" t="s">
        <v>37</v>
      </c>
      <c r="B23" s="12" t="s">
        <v>39</v>
      </c>
      <c r="C23" s="13" t="s">
        <v>38</v>
      </c>
      <c r="D23" s="14" t="s">
        <v>40</v>
      </c>
      <c r="E23" s="15">
        <v>1116916</v>
      </c>
      <c r="F23" s="16">
        <v>1116916</v>
      </c>
      <c r="G23" s="16">
        <v>700505</v>
      </c>
      <c r="H23" s="16">
        <v>88399</v>
      </c>
      <c r="I23" s="16">
        <v>0</v>
      </c>
      <c r="J23" s="15">
        <v>26590</v>
      </c>
      <c r="K23" s="16">
        <v>26590</v>
      </c>
      <c r="L23" s="16">
        <v>0</v>
      </c>
      <c r="M23" s="16">
        <v>0</v>
      </c>
      <c r="N23" s="16">
        <v>0</v>
      </c>
      <c r="O23" s="16">
        <v>26590</v>
      </c>
      <c r="P23" s="15">
        <f t="shared" si="0"/>
        <v>1143506</v>
      </c>
    </row>
    <row r="24" spans="1:16" s="34" customFormat="1" ht="24.75" customHeight="1" x14ac:dyDescent="0.25">
      <c r="A24" s="31" t="s">
        <v>125</v>
      </c>
      <c r="B24" s="31">
        <v>6000</v>
      </c>
      <c r="C24" s="32"/>
      <c r="D24" s="32" t="s">
        <v>126</v>
      </c>
      <c r="E24" s="33">
        <f>E25+E26+E27</f>
        <v>1344742</v>
      </c>
      <c r="F24" s="33">
        <f>F25+F26+F27</f>
        <v>1344742</v>
      </c>
      <c r="G24" s="33">
        <f t="shared" ref="G24:O24" si="5">G25+G26+G27</f>
        <v>0</v>
      </c>
      <c r="H24" s="33">
        <f t="shared" si="5"/>
        <v>258996</v>
      </c>
      <c r="I24" s="33">
        <f t="shared" si="5"/>
        <v>0</v>
      </c>
      <c r="J24" s="33">
        <f t="shared" si="5"/>
        <v>180000</v>
      </c>
      <c r="K24" s="33">
        <f t="shared" si="5"/>
        <v>180000</v>
      </c>
      <c r="L24" s="33">
        <f t="shared" si="5"/>
        <v>0</v>
      </c>
      <c r="M24" s="33">
        <f t="shared" si="5"/>
        <v>0</v>
      </c>
      <c r="N24" s="33">
        <f t="shared" si="5"/>
        <v>0</v>
      </c>
      <c r="O24" s="33">
        <f t="shared" si="5"/>
        <v>180000</v>
      </c>
      <c r="P24" s="29">
        <f t="shared" si="0"/>
        <v>1524742</v>
      </c>
    </row>
    <row r="25" spans="1:16" ht="25.5" x14ac:dyDescent="0.2">
      <c r="A25" s="12" t="s">
        <v>41</v>
      </c>
      <c r="B25" s="12" t="s">
        <v>43</v>
      </c>
      <c r="C25" s="13" t="s">
        <v>42</v>
      </c>
      <c r="D25" s="14" t="s">
        <v>44</v>
      </c>
      <c r="E25" s="15">
        <v>15000</v>
      </c>
      <c r="F25" s="16">
        <v>15000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15000</v>
      </c>
    </row>
    <row r="26" spans="1:16" ht="25.5" x14ac:dyDescent="0.2">
      <c r="A26" s="12" t="s">
        <v>45</v>
      </c>
      <c r="B26" s="12" t="s">
        <v>47</v>
      </c>
      <c r="C26" s="13" t="s">
        <v>46</v>
      </c>
      <c r="D26" s="14" t="s">
        <v>48</v>
      </c>
      <c r="E26" s="15">
        <v>647883</v>
      </c>
      <c r="F26" s="16">
        <v>647883</v>
      </c>
      <c r="G26" s="16">
        <v>0</v>
      </c>
      <c r="H26" s="16">
        <v>0</v>
      </c>
      <c r="I26" s="16">
        <v>0</v>
      </c>
      <c r="J26" s="15">
        <v>100000</v>
      </c>
      <c r="K26" s="16">
        <v>100000</v>
      </c>
      <c r="L26" s="16">
        <v>0</v>
      </c>
      <c r="M26" s="16">
        <v>0</v>
      </c>
      <c r="N26" s="16">
        <v>0</v>
      </c>
      <c r="O26" s="16">
        <v>100000</v>
      </c>
      <c r="P26" s="15">
        <f t="shared" si="0"/>
        <v>747883</v>
      </c>
    </row>
    <row r="27" spans="1:16" x14ac:dyDescent="0.2">
      <c r="A27" s="12" t="s">
        <v>49</v>
      </c>
      <c r="B27" s="12" t="s">
        <v>50</v>
      </c>
      <c r="C27" s="13" t="s">
        <v>46</v>
      </c>
      <c r="D27" s="14" t="s">
        <v>51</v>
      </c>
      <c r="E27" s="15">
        <v>681859</v>
      </c>
      <c r="F27" s="16">
        <v>681859</v>
      </c>
      <c r="G27" s="16">
        <v>0</v>
      </c>
      <c r="H27" s="16">
        <v>258996</v>
      </c>
      <c r="I27" s="16">
        <v>0</v>
      </c>
      <c r="J27" s="15">
        <v>80000</v>
      </c>
      <c r="K27" s="16">
        <v>80000</v>
      </c>
      <c r="L27" s="16">
        <v>0</v>
      </c>
      <c r="M27" s="16">
        <v>0</v>
      </c>
      <c r="N27" s="16">
        <v>0</v>
      </c>
      <c r="O27" s="16">
        <v>80000</v>
      </c>
      <c r="P27" s="15">
        <f t="shared" si="0"/>
        <v>761859</v>
      </c>
    </row>
    <row r="28" spans="1:16" s="30" customFormat="1" ht="21.75" customHeight="1" x14ac:dyDescent="0.25">
      <c r="A28" s="25" t="s">
        <v>127</v>
      </c>
      <c r="B28" s="26" t="s">
        <v>128</v>
      </c>
      <c r="C28" s="27"/>
      <c r="D28" s="28" t="s">
        <v>129</v>
      </c>
      <c r="E28" s="29">
        <f>E30+E29+E31+E32</f>
        <v>0</v>
      </c>
      <c r="F28" s="29">
        <f t="shared" ref="F28:O28" si="6">F30+F29+F31+F32</f>
        <v>0</v>
      </c>
      <c r="G28" s="29">
        <f t="shared" si="6"/>
        <v>0</v>
      </c>
      <c r="H28" s="29">
        <f t="shared" si="6"/>
        <v>0</v>
      </c>
      <c r="I28" s="29">
        <f t="shared" si="6"/>
        <v>0</v>
      </c>
      <c r="J28" s="29">
        <f>J30+J29+J31+J32</f>
        <v>1633952</v>
      </c>
      <c r="K28" s="29">
        <f t="shared" si="6"/>
        <v>1633952</v>
      </c>
      <c r="L28" s="29">
        <f t="shared" si="6"/>
        <v>0</v>
      </c>
      <c r="M28" s="29">
        <f t="shared" si="6"/>
        <v>0</v>
      </c>
      <c r="N28" s="29">
        <f t="shared" si="6"/>
        <v>0</v>
      </c>
      <c r="O28" s="29">
        <f t="shared" si="6"/>
        <v>1633952</v>
      </c>
      <c r="P28" s="29">
        <f>E28+J28</f>
        <v>1633952</v>
      </c>
    </row>
    <row r="29" spans="1:16" ht="25.5" x14ac:dyDescent="0.2">
      <c r="A29" s="12" t="s">
        <v>52</v>
      </c>
      <c r="B29" s="12" t="s">
        <v>54</v>
      </c>
      <c r="C29" s="13" t="s">
        <v>53</v>
      </c>
      <c r="D29" s="14" t="s">
        <v>55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299770</v>
      </c>
      <c r="K29" s="16">
        <v>299770</v>
      </c>
      <c r="L29" s="16">
        <v>0</v>
      </c>
      <c r="M29" s="16">
        <v>0</v>
      </c>
      <c r="N29" s="16">
        <v>0</v>
      </c>
      <c r="O29" s="16">
        <v>299770</v>
      </c>
      <c r="P29" s="15">
        <f t="shared" si="0"/>
        <v>299770</v>
      </c>
    </row>
    <row r="30" spans="1:16" ht="25.5" x14ac:dyDescent="0.2">
      <c r="A30" s="12" t="s">
        <v>56</v>
      </c>
      <c r="B30" s="12" t="s">
        <v>57</v>
      </c>
      <c r="C30" s="13" t="s">
        <v>53</v>
      </c>
      <c r="D30" s="14" t="s">
        <v>58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1172519</v>
      </c>
      <c r="K30" s="16">
        <v>1172519</v>
      </c>
      <c r="L30" s="16">
        <v>0</v>
      </c>
      <c r="M30" s="16">
        <v>0</v>
      </c>
      <c r="N30" s="16">
        <v>0</v>
      </c>
      <c r="O30" s="16">
        <v>1172519</v>
      </c>
      <c r="P30" s="15">
        <f t="shared" si="0"/>
        <v>1172519</v>
      </c>
    </row>
    <row r="31" spans="1:16" ht="25.5" x14ac:dyDescent="0.2">
      <c r="A31" s="12" t="s">
        <v>59</v>
      </c>
      <c r="B31" s="12" t="s">
        <v>60</v>
      </c>
      <c r="C31" s="13" t="s">
        <v>53</v>
      </c>
      <c r="D31" s="14" t="s">
        <v>61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84613</v>
      </c>
      <c r="K31" s="16">
        <v>84613</v>
      </c>
      <c r="L31" s="16">
        <v>0</v>
      </c>
      <c r="M31" s="16">
        <v>0</v>
      </c>
      <c r="N31" s="16">
        <v>0</v>
      </c>
      <c r="O31" s="16">
        <v>84613</v>
      </c>
      <c r="P31" s="15">
        <f t="shared" si="0"/>
        <v>84613</v>
      </c>
    </row>
    <row r="32" spans="1:16" ht="38.25" x14ac:dyDescent="0.2">
      <c r="A32" s="12" t="s">
        <v>62</v>
      </c>
      <c r="B32" s="12" t="s">
        <v>64</v>
      </c>
      <c r="C32" s="13" t="s">
        <v>63</v>
      </c>
      <c r="D32" s="14" t="s">
        <v>65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77050</v>
      </c>
      <c r="K32" s="16">
        <v>77050</v>
      </c>
      <c r="L32" s="16">
        <v>0</v>
      </c>
      <c r="M32" s="16">
        <v>0</v>
      </c>
      <c r="N32" s="16">
        <v>0</v>
      </c>
      <c r="O32" s="16">
        <v>77050</v>
      </c>
      <c r="P32" s="15">
        <f t="shared" si="0"/>
        <v>77050</v>
      </c>
    </row>
    <row r="33" spans="1:21" s="34" customFormat="1" ht="27" customHeight="1" x14ac:dyDescent="0.25">
      <c r="A33" s="31" t="s">
        <v>130</v>
      </c>
      <c r="B33" s="31">
        <v>8000</v>
      </c>
      <c r="C33" s="32"/>
      <c r="D33" s="32" t="s">
        <v>131</v>
      </c>
      <c r="E33" s="33">
        <f>E34+E35+E36+E37</f>
        <v>263290</v>
      </c>
      <c r="F33" s="33">
        <f t="shared" ref="F33:O33" si="7">F34+F35+F36+F37</f>
        <v>253290</v>
      </c>
      <c r="G33" s="33">
        <f t="shared" si="7"/>
        <v>0</v>
      </c>
      <c r="H33" s="33">
        <f t="shared" si="7"/>
        <v>0</v>
      </c>
      <c r="I33" s="33">
        <f t="shared" si="7"/>
        <v>0</v>
      </c>
      <c r="J33" s="33">
        <f t="shared" si="7"/>
        <v>1350</v>
      </c>
      <c r="K33" s="33">
        <f t="shared" si="7"/>
        <v>0</v>
      </c>
      <c r="L33" s="33">
        <f t="shared" si="7"/>
        <v>1350</v>
      </c>
      <c r="M33" s="33">
        <f t="shared" si="7"/>
        <v>0</v>
      </c>
      <c r="N33" s="33">
        <f t="shared" si="7"/>
        <v>0</v>
      </c>
      <c r="O33" s="33">
        <f t="shared" si="7"/>
        <v>0</v>
      </c>
      <c r="P33" s="29">
        <f t="shared" si="0"/>
        <v>264640</v>
      </c>
    </row>
    <row r="34" spans="1:21" ht="38.25" x14ac:dyDescent="0.2">
      <c r="A34" s="12" t="s">
        <v>66</v>
      </c>
      <c r="B34" s="12" t="s">
        <v>68</v>
      </c>
      <c r="C34" s="13" t="s">
        <v>67</v>
      </c>
      <c r="D34" s="14" t="s">
        <v>69</v>
      </c>
      <c r="E34" s="15">
        <v>240000</v>
      </c>
      <c r="F34" s="16">
        <v>240000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240000</v>
      </c>
    </row>
    <row r="35" spans="1:21" ht="25.5" x14ac:dyDescent="0.2">
      <c r="A35" s="12" t="s">
        <v>70</v>
      </c>
      <c r="B35" s="12" t="s">
        <v>71</v>
      </c>
      <c r="C35" s="13" t="s">
        <v>67</v>
      </c>
      <c r="D35" s="14" t="s">
        <v>72</v>
      </c>
      <c r="E35" s="15">
        <v>13290</v>
      </c>
      <c r="F35" s="16">
        <v>13290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13290</v>
      </c>
    </row>
    <row r="36" spans="1:21" ht="25.5" x14ac:dyDescent="0.2">
      <c r="A36" s="12" t="s">
        <v>73</v>
      </c>
      <c r="B36" s="12" t="s">
        <v>75</v>
      </c>
      <c r="C36" s="13" t="s">
        <v>74</v>
      </c>
      <c r="D36" s="14" t="s">
        <v>76</v>
      </c>
      <c r="E36" s="15">
        <v>0</v>
      </c>
      <c r="F36" s="16">
        <v>0</v>
      </c>
      <c r="G36" s="16">
        <v>0</v>
      </c>
      <c r="H36" s="16">
        <v>0</v>
      </c>
      <c r="I36" s="16">
        <v>0</v>
      </c>
      <c r="J36" s="15">
        <v>1350</v>
      </c>
      <c r="K36" s="16">
        <v>0</v>
      </c>
      <c r="L36" s="16">
        <v>1350</v>
      </c>
      <c r="M36" s="16">
        <v>0</v>
      </c>
      <c r="N36" s="16">
        <v>0</v>
      </c>
      <c r="O36" s="16">
        <v>0</v>
      </c>
      <c r="P36" s="15">
        <f t="shared" si="0"/>
        <v>1350</v>
      </c>
    </row>
    <row r="37" spans="1:21" x14ac:dyDescent="0.2">
      <c r="A37" s="12" t="s">
        <v>77</v>
      </c>
      <c r="B37" s="12" t="s">
        <v>79</v>
      </c>
      <c r="C37" s="13" t="s">
        <v>78</v>
      </c>
      <c r="D37" s="14" t="s">
        <v>80</v>
      </c>
      <c r="E37" s="15">
        <v>10000</v>
      </c>
      <c r="F37" s="16">
        <v>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10000</v>
      </c>
    </row>
    <row r="38" spans="1:21" s="37" customFormat="1" ht="22.5" customHeight="1" x14ac:dyDescent="0.25">
      <c r="A38" s="31" t="s">
        <v>132</v>
      </c>
      <c r="B38" s="25">
        <v>9000</v>
      </c>
      <c r="C38" s="35"/>
      <c r="D38" s="36" t="s">
        <v>133</v>
      </c>
      <c r="E38" s="29">
        <f>E39+E56+E85+E42+E41</f>
        <v>8064350.1900000004</v>
      </c>
      <c r="F38" s="29">
        <f t="shared" ref="F38:O38" si="8">F39+F56+F85+F42+F41</f>
        <v>7488927.1900000004</v>
      </c>
      <c r="G38" s="29">
        <f t="shared" si="8"/>
        <v>0</v>
      </c>
      <c r="H38" s="29">
        <f t="shared" si="8"/>
        <v>0</v>
      </c>
      <c r="I38" s="29">
        <f t="shared" si="8"/>
        <v>575423</v>
      </c>
      <c r="J38" s="29">
        <f t="shared" si="8"/>
        <v>0</v>
      </c>
      <c r="K38" s="29">
        <f t="shared" si="8"/>
        <v>0</v>
      </c>
      <c r="L38" s="29">
        <f t="shared" si="8"/>
        <v>0</v>
      </c>
      <c r="M38" s="29">
        <f t="shared" si="8"/>
        <v>0</v>
      </c>
      <c r="N38" s="29">
        <f t="shared" si="8"/>
        <v>0</v>
      </c>
      <c r="O38" s="29">
        <f t="shared" si="8"/>
        <v>0</v>
      </c>
      <c r="P38" s="29">
        <f>E38+J38</f>
        <v>8064350.1900000004</v>
      </c>
    </row>
    <row r="39" spans="1:21" ht="38.25" x14ac:dyDescent="0.2">
      <c r="A39" s="12" t="s">
        <v>81</v>
      </c>
      <c r="B39" s="12" t="s">
        <v>83</v>
      </c>
      <c r="C39" s="13" t="s">
        <v>82</v>
      </c>
      <c r="D39" s="14" t="s">
        <v>84</v>
      </c>
      <c r="E39" s="15">
        <v>1425600</v>
      </c>
      <c r="F39" s="16">
        <v>1425600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1425600</v>
      </c>
    </row>
    <row r="40" spans="1:21" s="43" customFormat="1" ht="71.25" customHeight="1" x14ac:dyDescent="0.2">
      <c r="A40" s="38"/>
      <c r="B40" s="38"/>
      <c r="C40" s="39"/>
      <c r="D40" s="40" t="s">
        <v>134</v>
      </c>
      <c r="E40" s="41">
        <f t="shared" ref="E40:P40" si="9">E39</f>
        <v>1425600</v>
      </c>
      <c r="F40" s="42">
        <f t="shared" si="9"/>
        <v>1425600</v>
      </c>
      <c r="G40" s="42">
        <f t="shared" si="9"/>
        <v>0</v>
      </c>
      <c r="H40" s="42">
        <f t="shared" si="9"/>
        <v>0</v>
      </c>
      <c r="I40" s="42">
        <f t="shared" si="9"/>
        <v>0</v>
      </c>
      <c r="J40" s="41">
        <f t="shared" si="9"/>
        <v>0</v>
      </c>
      <c r="K40" s="42">
        <f t="shared" si="9"/>
        <v>0</v>
      </c>
      <c r="L40" s="42">
        <f t="shared" si="9"/>
        <v>0</v>
      </c>
      <c r="M40" s="42">
        <f t="shared" si="9"/>
        <v>0</v>
      </c>
      <c r="N40" s="42">
        <f t="shared" si="9"/>
        <v>0</v>
      </c>
      <c r="O40" s="42">
        <f t="shared" si="9"/>
        <v>0</v>
      </c>
      <c r="P40" s="41">
        <f t="shared" si="9"/>
        <v>1425600</v>
      </c>
    </row>
    <row r="41" spans="1:21" ht="38.25" x14ac:dyDescent="0.2">
      <c r="A41" s="12" t="s">
        <v>85</v>
      </c>
      <c r="B41" s="12" t="s">
        <v>86</v>
      </c>
      <c r="C41" s="13" t="s">
        <v>82</v>
      </c>
      <c r="D41" s="14" t="s">
        <v>87</v>
      </c>
      <c r="E41" s="15">
        <v>108200.19</v>
      </c>
      <c r="F41" s="16">
        <v>108200.19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108200.19</v>
      </c>
    </row>
    <row r="42" spans="1:21" x14ac:dyDescent="0.2">
      <c r="A42" s="12" t="s">
        <v>88</v>
      </c>
      <c r="B42" s="12" t="s">
        <v>89</v>
      </c>
      <c r="C42" s="13" t="s">
        <v>82</v>
      </c>
      <c r="D42" s="14" t="s">
        <v>90</v>
      </c>
      <c r="E42" s="15">
        <v>6440550</v>
      </c>
      <c r="F42" s="16">
        <v>5925127</v>
      </c>
      <c r="G42" s="16">
        <v>0</v>
      </c>
      <c r="H42" s="16">
        <v>0</v>
      </c>
      <c r="I42" s="16">
        <v>515423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6440550</v>
      </c>
    </row>
    <row r="43" spans="1:21" s="50" customFormat="1" ht="106.5" customHeight="1" x14ac:dyDescent="0.2">
      <c r="A43" s="44">
        <f>C43+C46+C44+C54-E42</f>
        <v>0</v>
      </c>
      <c r="B43" s="85">
        <f>SUM(E43:E55)-E42</f>
        <v>0</v>
      </c>
      <c r="C43" s="86">
        <f>SUM(E43)</f>
        <v>244881</v>
      </c>
      <c r="D43" s="45" t="s">
        <v>135</v>
      </c>
      <c r="E43" s="46">
        <f>F43+I43</f>
        <v>244881</v>
      </c>
      <c r="F43" s="47">
        <v>244881</v>
      </c>
      <c r="G43" s="47"/>
      <c r="H43" s="47"/>
      <c r="I43" s="47"/>
      <c r="J43" s="46"/>
      <c r="K43" s="47"/>
      <c r="L43" s="47"/>
      <c r="M43" s="47"/>
      <c r="N43" s="47"/>
      <c r="O43" s="47"/>
      <c r="P43" s="46">
        <f t="shared" si="0"/>
        <v>244881</v>
      </c>
      <c r="Q43" s="48"/>
      <c r="R43" s="48"/>
      <c r="S43" s="49"/>
    </row>
    <row r="44" spans="1:21" s="50" customFormat="1" ht="53.25" customHeight="1" x14ac:dyDescent="0.2">
      <c r="A44" s="51"/>
      <c r="B44" s="85"/>
      <c r="C44" s="87">
        <f>SUM(E44:E45)</f>
        <v>4846388</v>
      </c>
      <c r="D44" s="52" t="s">
        <v>136</v>
      </c>
      <c r="E44" s="46">
        <f>F44+I44</f>
        <v>2722252</v>
      </c>
      <c r="F44" s="53">
        <f>2338826+8175+87900+175181-45000+114286+42884</f>
        <v>2722252</v>
      </c>
      <c r="G44" s="53"/>
      <c r="H44" s="53"/>
      <c r="I44" s="53"/>
      <c r="J44" s="46"/>
      <c r="K44" s="53"/>
      <c r="L44" s="53"/>
      <c r="M44" s="53"/>
      <c r="N44" s="53"/>
      <c r="O44" s="53"/>
      <c r="P44" s="46">
        <f t="shared" si="0"/>
        <v>2722252</v>
      </c>
      <c r="Q44" s="48"/>
      <c r="R44" s="48"/>
      <c r="S44" s="48"/>
      <c r="T44" s="48"/>
      <c r="U44" s="48"/>
    </row>
    <row r="45" spans="1:21" s="50" customFormat="1" ht="69.75" customHeight="1" x14ac:dyDescent="0.2">
      <c r="A45" s="51"/>
      <c r="B45" s="85"/>
      <c r="C45" s="86"/>
      <c r="D45" s="45" t="s">
        <v>137</v>
      </c>
      <c r="E45" s="46">
        <f t="shared" ref="E45:E55" si="10">F45+I45</f>
        <v>2124136</v>
      </c>
      <c r="F45" s="47">
        <v>2124136</v>
      </c>
      <c r="G45" s="47"/>
      <c r="H45" s="47"/>
      <c r="I45" s="47"/>
      <c r="J45" s="46"/>
      <c r="K45" s="47"/>
      <c r="L45" s="47"/>
      <c r="M45" s="47"/>
      <c r="N45" s="47"/>
      <c r="O45" s="47"/>
      <c r="P45" s="46">
        <f t="shared" si="0"/>
        <v>2124136</v>
      </c>
      <c r="Q45" s="48"/>
      <c r="R45" s="48"/>
      <c r="S45" s="49"/>
    </row>
    <row r="46" spans="1:21" s="50" customFormat="1" ht="87" customHeight="1" x14ac:dyDescent="0.2">
      <c r="A46" s="51"/>
      <c r="B46" s="85"/>
      <c r="C46" s="86">
        <f>SUM(E46:E53)</f>
        <v>833858</v>
      </c>
      <c r="D46" s="45" t="s">
        <v>138</v>
      </c>
      <c r="E46" s="46">
        <f t="shared" si="10"/>
        <v>206343</v>
      </c>
      <c r="F46" s="47">
        <f>90000+116343</f>
        <v>206343</v>
      </c>
      <c r="G46" s="47"/>
      <c r="H46" s="47"/>
      <c r="I46" s="47"/>
      <c r="J46" s="46"/>
      <c r="K46" s="47"/>
      <c r="L46" s="47"/>
      <c r="M46" s="47"/>
      <c r="N46" s="47"/>
      <c r="O46" s="47"/>
      <c r="P46" s="46">
        <f t="shared" si="0"/>
        <v>206343</v>
      </c>
      <c r="Q46" s="48"/>
      <c r="R46" s="48"/>
      <c r="S46" s="49"/>
    </row>
    <row r="47" spans="1:21" s="50" customFormat="1" ht="95.25" customHeight="1" x14ac:dyDescent="0.2">
      <c r="A47" s="51"/>
      <c r="B47" s="88"/>
      <c r="C47" s="89"/>
      <c r="D47" s="45" t="s">
        <v>139</v>
      </c>
      <c r="E47" s="46">
        <f t="shared" si="10"/>
        <v>200000</v>
      </c>
      <c r="F47" s="47">
        <v>200000</v>
      </c>
      <c r="G47" s="47"/>
      <c r="H47" s="47"/>
      <c r="I47" s="47"/>
      <c r="J47" s="46"/>
      <c r="K47" s="47"/>
      <c r="L47" s="47"/>
      <c r="M47" s="47"/>
      <c r="N47" s="47"/>
      <c r="O47" s="47"/>
      <c r="P47" s="46">
        <f t="shared" si="0"/>
        <v>200000</v>
      </c>
      <c r="Q47" s="48"/>
      <c r="R47" s="48"/>
      <c r="S47" s="49"/>
    </row>
    <row r="48" spans="1:21" s="50" customFormat="1" ht="140.25" customHeight="1" x14ac:dyDescent="0.2">
      <c r="A48" s="51"/>
      <c r="B48" s="88"/>
      <c r="C48" s="89"/>
      <c r="D48" s="45" t="s">
        <v>140</v>
      </c>
      <c r="E48" s="46">
        <f t="shared" si="10"/>
        <v>40477</v>
      </c>
      <c r="F48" s="47">
        <v>40477</v>
      </c>
      <c r="G48" s="47"/>
      <c r="H48" s="47"/>
      <c r="I48" s="47"/>
      <c r="J48" s="46"/>
      <c r="K48" s="47"/>
      <c r="L48" s="47"/>
      <c r="M48" s="47"/>
      <c r="N48" s="47"/>
      <c r="O48" s="47"/>
      <c r="P48" s="46">
        <f t="shared" si="0"/>
        <v>40477</v>
      </c>
      <c r="Q48" s="48"/>
      <c r="R48" s="48"/>
      <c r="S48" s="49"/>
    </row>
    <row r="49" spans="1:19" s="50" customFormat="1" ht="100.5" customHeight="1" x14ac:dyDescent="0.2">
      <c r="A49" s="51"/>
      <c r="B49" s="88"/>
      <c r="C49" s="89"/>
      <c r="D49" s="45" t="s">
        <v>141</v>
      </c>
      <c r="E49" s="46">
        <f t="shared" si="10"/>
        <v>113593</v>
      </c>
      <c r="F49" s="47">
        <f>27456+86137</f>
        <v>113593</v>
      </c>
      <c r="G49" s="47"/>
      <c r="H49" s="47"/>
      <c r="I49" s="47"/>
      <c r="J49" s="46"/>
      <c r="K49" s="47"/>
      <c r="L49" s="47"/>
      <c r="M49" s="47"/>
      <c r="N49" s="47"/>
      <c r="O49" s="47"/>
      <c r="P49" s="46">
        <f t="shared" si="0"/>
        <v>113593</v>
      </c>
      <c r="Q49" s="48"/>
      <c r="R49" s="48"/>
      <c r="S49" s="49"/>
    </row>
    <row r="50" spans="1:19" s="50" customFormat="1" ht="112.5" customHeight="1" x14ac:dyDescent="0.2">
      <c r="A50" s="51"/>
      <c r="B50" s="88"/>
      <c r="C50" s="89"/>
      <c r="D50" s="45" t="s">
        <v>142</v>
      </c>
      <c r="E50" s="46">
        <f t="shared" si="10"/>
        <v>12025</v>
      </c>
      <c r="F50" s="47">
        <v>12025</v>
      </c>
      <c r="G50" s="47"/>
      <c r="H50" s="47"/>
      <c r="I50" s="47"/>
      <c r="J50" s="46"/>
      <c r="K50" s="47"/>
      <c r="L50" s="47"/>
      <c r="M50" s="47"/>
      <c r="N50" s="47"/>
      <c r="O50" s="47"/>
      <c r="P50" s="46">
        <f t="shared" si="0"/>
        <v>12025</v>
      </c>
      <c r="Q50" s="48"/>
      <c r="R50" s="48"/>
      <c r="S50" s="49"/>
    </row>
    <row r="51" spans="1:19" s="50" customFormat="1" ht="115.5" customHeight="1" x14ac:dyDescent="0.2">
      <c r="A51" s="51"/>
      <c r="B51" s="88"/>
      <c r="C51" s="89"/>
      <c r="D51" s="45" t="s">
        <v>143</v>
      </c>
      <c r="E51" s="46">
        <f t="shared" ref="E51:E52" si="11">F51+I51</f>
        <v>245000</v>
      </c>
      <c r="F51" s="47">
        <f>200000+45000</f>
        <v>245000</v>
      </c>
      <c r="G51" s="47"/>
      <c r="H51" s="47"/>
      <c r="I51" s="47"/>
      <c r="J51" s="46"/>
      <c r="K51" s="47"/>
      <c r="L51" s="47"/>
      <c r="M51" s="47"/>
      <c r="N51" s="47"/>
      <c r="O51" s="47"/>
      <c r="P51" s="46">
        <f t="shared" ref="P51:P52" si="12">E51+J51</f>
        <v>245000</v>
      </c>
      <c r="Q51" s="48"/>
      <c r="R51" s="48"/>
      <c r="S51" s="49"/>
    </row>
    <row r="52" spans="1:19" s="50" customFormat="1" ht="115.5" customHeight="1" x14ac:dyDescent="0.2">
      <c r="A52" s="51"/>
      <c r="B52" s="88"/>
      <c r="C52" s="89"/>
      <c r="D52" s="45" t="s">
        <v>146</v>
      </c>
      <c r="E52" s="46">
        <f t="shared" si="11"/>
        <v>10000</v>
      </c>
      <c r="F52" s="47">
        <v>10000</v>
      </c>
      <c r="G52" s="47"/>
      <c r="H52" s="47"/>
      <c r="I52" s="47"/>
      <c r="J52" s="46"/>
      <c r="K52" s="47"/>
      <c r="L52" s="47"/>
      <c r="M52" s="47"/>
      <c r="N52" s="47"/>
      <c r="O52" s="47"/>
      <c r="P52" s="46">
        <f t="shared" si="12"/>
        <v>10000</v>
      </c>
      <c r="Q52" s="48"/>
      <c r="R52" s="48"/>
      <c r="S52" s="49"/>
    </row>
    <row r="53" spans="1:19" s="50" customFormat="1" ht="115.5" customHeight="1" x14ac:dyDescent="0.2">
      <c r="A53" s="51"/>
      <c r="B53" s="88"/>
      <c r="C53" s="89"/>
      <c r="D53" s="45" t="s">
        <v>147</v>
      </c>
      <c r="E53" s="46">
        <f t="shared" si="10"/>
        <v>6420</v>
      </c>
      <c r="F53" s="47">
        <v>6420</v>
      </c>
      <c r="G53" s="47"/>
      <c r="H53" s="47"/>
      <c r="I53" s="47"/>
      <c r="J53" s="46"/>
      <c r="K53" s="47"/>
      <c r="L53" s="47"/>
      <c r="M53" s="47"/>
      <c r="N53" s="47"/>
      <c r="O53" s="47"/>
      <c r="P53" s="46">
        <f t="shared" si="0"/>
        <v>6420</v>
      </c>
      <c r="Q53" s="48"/>
      <c r="R53" s="48"/>
      <c r="S53" s="49"/>
    </row>
    <row r="54" spans="1:19" s="50" customFormat="1" ht="147" customHeight="1" x14ac:dyDescent="0.2">
      <c r="A54" s="51"/>
      <c r="B54" s="88"/>
      <c r="C54" s="89">
        <f>SUM(E54:E55)</f>
        <v>515423</v>
      </c>
      <c r="D54" s="45" t="s">
        <v>144</v>
      </c>
      <c r="E54" s="46">
        <f t="shared" si="10"/>
        <v>500000</v>
      </c>
      <c r="F54" s="47"/>
      <c r="G54" s="47"/>
      <c r="H54" s="47"/>
      <c r="I54" s="47">
        <v>500000</v>
      </c>
      <c r="J54" s="46"/>
      <c r="K54" s="47"/>
      <c r="L54" s="47"/>
      <c r="M54" s="47"/>
      <c r="N54" s="47"/>
      <c r="O54" s="47"/>
      <c r="P54" s="46">
        <f t="shared" si="0"/>
        <v>500000</v>
      </c>
      <c r="Q54" s="48"/>
      <c r="R54" s="48"/>
      <c r="S54" s="49"/>
    </row>
    <row r="55" spans="1:19" s="50" customFormat="1" ht="111.75" customHeight="1" x14ac:dyDescent="0.2">
      <c r="A55" s="51"/>
      <c r="B55" s="88"/>
      <c r="C55" s="89"/>
      <c r="D55" s="45" t="s">
        <v>145</v>
      </c>
      <c r="E55" s="46">
        <f t="shared" si="10"/>
        <v>15423</v>
      </c>
      <c r="F55" s="47"/>
      <c r="G55" s="47"/>
      <c r="H55" s="47"/>
      <c r="I55" s="47">
        <v>15423</v>
      </c>
      <c r="J55" s="46"/>
      <c r="K55" s="47"/>
      <c r="L55" s="47"/>
      <c r="M55" s="47"/>
      <c r="N55" s="47"/>
      <c r="O55" s="47"/>
      <c r="P55" s="46">
        <f t="shared" si="0"/>
        <v>15423</v>
      </c>
      <c r="Q55" s="48"/>
      <c r="R55" s="48"/>
      <c r="S55" s="49"/>
    </row>
    <row r="56" spans="1:19" ht="38.25" x14ac:dyDescent="0.2">
      <c r="A56" s="12" t="s">
        <v>91</v>
      </c>
      <c r="B56" s="12" t="s">
        <v>92</v>
      </c>
      <c r="C56" s="13" t="s">
        <v>82</v>
      </c>
      <c r="D56" s="14" t="s">
        <v>93</v>
      </c>
      <c r="E56" s="15">
        <v>90000</v>
      </c>
      <c r="F56" s="16">
        <v>30000</v>
      </c>
      <c r="G56" s="16">
        <v>0</v>
      </c>
      <c r="H56" s="16">
        <v>0</v>
      </c>
      <c r="I56" s="16">
        <v>60000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0"/>
        <v>90000</v>
      </c>
    </row>
    <row r="57" spans="1:19" s="23" customFormat="1" ht="25.5" x14ac:dyDescent="0.2">
      <c r="A57" s="6" t="s">
        <v>94</v>
      </c>
      <c r="B57" s="7"/>
      <c r="C57" s="54"/>
      <c r="D57" s="55" t="s">
        <v>148</v>
      </c>
      <c r="E57" s="10">
        <v>40224678</v>
      </c>
      <c r="F57" s="11">
        <v>40224678</v>
      </c>
      <c r="G57" s="11">
        <v>27772764</v>
      </c>
      <c r="H57" s="11">
        <v>2630166</v>
      </c>
      <c r="I57" s="11">
        <v>0</v>
      </c>
      <c r="J57" s="10">
        <v>1134025</v>
      </c>
      <c r="K57" s="11">
        <v>192645</v>
      </c>
      <c r="L57" s="11">
        <v>941380</v>
      </c>
      <c r="M57" s="11">
        <v>0</v>
      </c>
      <c r="N57" s="11">
        <v>0</v>
      </c>
      <c r="O57" s="11">
        <v>192645</v>
      </c>
      <c r="P57" s="10">
        <f t="shared" ref="P57" si="13">E57+J57</f>
        <v>41358703</v>
      </c>
    </row>
    <row r="58" spans="1:19" ht="25.5" x14ac:dyDescent="0.2">
      <c r="A58" s="6" t="s">
        <v>95</v>
      </c>
      <c r="B58" s="7"/>
      <c r="C58" s="54"/>
      <c r="D58" s="55" t="s">
        <v>148</v>
      </c>
      <c r="E58" s="10">
        <v>40224678</v>
      </c>
      <c r="F58" s="11">
        <v>40224678</v>
      </c>
      <c r="G58" s="11">
        <v>27772764</v>
      </c>
      <c r="H58" s="11">
        <v>2630166</v>
      </c>
      <c r="I58" s="11">
        <v>0</v>
      </c>
      <c r="J58" s="10">
        <v>1134025</v>
      </c>
      <c r="K58" s="11">
        <v>192645</v>
      </c>
      <c r="L58" s="11">
        <v>941380</v>
      </c>
      <c r="M58" s="11">
        <v>0</v>
      </c>
      <c r="N58" s="11">
        <v>0</v>
      </c>
      <c r="O58" s="11">
        <v>192645</v>
      </c>
      <c r="P58" s="10">
        <f t="shared" si="0"/>
        <v>41358703</v>
      </c>
    </row>
    <row r="59" spans="1:19" x14ac:dyDescent="0.2">
      <c r="A59" s="6" t="s">
        <v>149</v>
      </c>
      <c r="B59" s="7">
        <v>1000</v>
      </c>
      <c r="C59" s="54"/>
      <c r="D59" s="56" t="s">
        <v>150</v>
      </c>
      <c r="E59" s="10">
        <v>40224678</v>
      </c>
      <c r="F59" s="11">
        <v>40224678</v>
      </c>
      <c r="G59" s="11">
        <v>27772764</v>
      </c>
      <c r="H59" s="11">
        <v>2630166</v>
      </c>
      <c r="I59" s="11">
        <v>0</v>
      </c>
      <c r="J59" s="10">
        <v>1134025</v>
      </c>
      <c r="K59" s="11">
        <v>192645</v>
      </c>
      <c r="L59" s="11">
        <v>941380</v>
      </c>
      <c r="M59" s="11">
        <v>0</v>
      </c>
      <c r="N59" s="11">
        <v>0</v>
      </c>
      <c r="O59" s="11">
        <v>192645</v>
      </c>
      <c r="P59" s="10">
        <f t="shared" si="0"/>
        <v>41358703</v>
      </c>
    </row>
    <row r="60" spans="1:19" x14ac:dyDescent="0.2">
      <c r="A60" s="12" t="s">
        <v>96</v>
      </c>
      <c r="B60" s="12" t="s">
        <v>98</v>
      </c>
      <c r="C60" s="13" t="s">
        <v>97</v>
      </c>
      <c r="D60" s="14" t="s">
        <v>99</v>
      </c>
      <c r="E60" s="15">
        <v>7201100</v>
      </c>
      <c r="F60" s="16">
        <v>7201100</v>
      </c>
      <c r="G60" s="16">
        <v>4264749</v>
      </c>
      <c r="H60" s="16">
        <v>692211</v>
      </c>
      <c r="I60" s="16">
        <v>0</v>
      </c>
      <c r="J60" s="15">
        <v>460800</v>
      </c>
      <c r="K60" s="16">
        <v>0</v>
      </c>
      <c r="L60" s="16">
        <v>460800</v>
      </c>
      <c r="M60" s="16">
        <v>0</v>
      </c>
      <c r="N60" s="16">
        <v>0</v>
      </c>
      <c r="O60" s="16">
        <v>0</v>
      </c>
      <c r="P60" s="15">
        <f t="shared" si="0"/>
        <v>7661900</v>
      </c>
    </row>
    <row r="61" spans="1:19" s="63" customFormat="1" ht="66.75" customHeight="1" x14ac:dyDescent="0.2">
      <c r="A61" s="57"/>
      <c r="B61" s="57"/>
      <c r="C61" s="58"/>
      <c r="D61" s="59" t="s">
        <v>151</v>
      </c>
      <c r="E61" s="60">
        <f>F61+I61</f>
        <v>7390</v>
      </c>
      <c r="F61" s="61">
        <f>4810+2580</f>
        <v>7390</v>
      </c>
      <c r="G61" s="61">
        <v>0</v>
      </c>
      <c r="H61" s="61">
        <v>0</v>
      </c>
      <c r="I61" s="61">
        <v>0</v>
      </c>
      <c r="J61" s="60">
        <f>L61+O61</f>
        <v>0</v>
      </c>
      <c r="K61" s="61"/>
      <c r="L61" s="61"/>
      <c r="M61" s="61"/>
      <c r="N61" s="61"/>
      <c r="O61" s="61"/>
      <c r="P61" s="60">
        <f t="shared" si="0"/>
        <v>7390</v>
      </c>
      <c r="Q61" s="62"/>
    </row>
    <row r="62" spans="1:19" ht="51" x14ac:dyDescent="0.2">
      <c r="A62" s="12" t="s">
        <v>100</v>
      </c>
      <c r="B62" s="12" t="s">
        <v>102</v>
      </c>
      <c r="C62" s="13" t="s">
        <v>101</v>
      </c>
      <c r="D62" s="14" t="s">
        <v>103</v>
      </c>
      <c r="E62" s="15">
        <v>31465302</v>
      </c>
      <c r="F62" s="16">
        <v>31465302</v>
      </c>
      <c r="G62" s="16">
        <v>22513845</v>
      </c>
      <c r="H62" s="16">
        <v>1937955</v>
      </c>
      <c r="I62" s="16">
        <v>0</v>
      </c>
      <c r="J62" s="15">
        <v>665025</v>
      </c>
      <c r="K62" s="16">
        <v>184445</v>
      </c>
      <c r="L62" s="16">
        <v>480580</v>
      </c>
      <c r="M62" s="16">
        <v>0</v>
      </c>
      <c r="N62" s="16">
        <v>0</v>
      </c>
      <c r="O62" s="16">
        <v>184445</v>
      </c>
      <c r="P62" s="15">
        <f t="shared" si="0"/>
        <v>32130327</v>
      </c>
    </row>
    <row r="63" spans="1:19" s="43" customFormat="1" ht="44.25" customHeight="1" x14ac:dyDescent="0.2">
      <c r="A63" s="38"/>
      <c r="B63" s="38"/>
      <c r="C63" s="39"/>
      <c r="D63" s="64" t="s">
        <v>152</v>
      </c>
      <c r="E63" s="41">
        <f>SUM(F63)</f>
        <v>20851100</v>
      </c>
      <c r="F63" s="42">
        <f>20371900+479200</f>
        <v>20851100</v>
      </c>
      <c r="G63" s="65">
        <f>16698279+392782</f>
        <v>17091061</v>
      </c>
      <c r="H63" s="42"/>
      <c r="I63" s="42"/>
      <c r="J63" s="41">
        <f>N63</f>
        <v>0</v>
      </c>
      <c r="K63" s="42"/>
      <c r="L63" s="42"/>
      <c r="M63" s="42"/>
      <c r="N63" s="42"/>
      <c r="O63" s="42"/>
      <c r="P63" s="41">
        <f t="shared" si="0"/>
        <v>20851100</v>
      </c>
      <c r="R63" s="66"/>
    </row>
    <row r="64" spans="1:19" s="43" customFormat="1" ht="44.25" customHeight="1" x14ac:dyDescent="0.2">
      <c r="A64" s="38"/>
      <c r="B64" s="38"/>
      <c r="C64" s="39"/>
      <c r="D64" s="64" t="s">
        <v>153</v>
      </c>
      <c r="E64" s="41">
        <f>SUM(F64)</f>
        <v>0</v>
      </c>
      <c r="F64" s="42"/>
      <c r="G64" s="65"/>
      <c r="H64" s="42"/>
      <c r="I64" s="42"/>
      <c r="J64" s="41">
        <f>K64</f>
        <v>7944</v>
      </c>
      <c r="K64" s="42">
        <f>O64</f>
        <v>7944</v>
      </c>
      <c r="L64" s="42"/>
      <c r="M64" s="42"/>
      <c r="N64" s="42"/>
      <c r="O64" s="42">
        <v>7944</v>
      </c>
      <c r="P64" s="41">
        <f t="shared" si="0"/>
        <v>7944</v>
      </c>
      <c r="R64" s="66"/>
    </row>
    <row r="65" spans="1:18" s="43" customFormat="1" ht="84" customHeight="1" x14ac:dyDescent="0.2">
      <c r="A65" s="38"/>
      <c r="B65" s="38"/>
      <c r="C65" s="39"/>
      <c r="D65" s="64" t="s">
        <v>154</v>
      </c>
      <c r="E65" s="41">
        <f>SUM(F65)</f>
        <v>1474400</v>
      </c>
      <c r="F65" s="42">
        <v>1474400</v>
      </c>
      <c r="G65" s="42">
        <v>1474400</v>
      </c>
      <c r="H65" s="42"/>
      <c r="I65" s="42"/>
      <c r="J65" s="41">
        <f>N65</f>
        <v>0</v>
      </c>
      <c r="K65" s="42"/>
      <c r="L65" s="42"/>
      <c r="M65" s="42"/>
      <c r="N65" s="42"/>
      <c r="O65" s="42"/>
      <c r="P65" s="41">
        <f t="shared" si="0"/>
        <v>1474400</v>
      </c>
    </row>
    <row r="66" spans="1:18" s="63" customFormat="1" ht="73.5" customHeight="1" x14ac:dyDescent="0.2">
      <c r="A66" s="57"/>
      <c r="B66" s="57"/>
      <c r="C66" s="58"/>
      <c r="D66" s="59" t="s">
        <v>151</v>
      </c>
      <c r="E66" s="60">
        <f>F66+I66</f>
        <v>8082</v>
      </c>
      <c r="F66" s="61">
        <f>5262+2820</f>
        <v>8082</v>
      </c>
      <c r="G66" s="61">
        <v>0</v>
      </c>
      <c r="H66" s="61">
        <v>0</v>
      </c>
      <c r="I66" s="61">
        <v>0</v>
      </c>
      <c r="J66" s="60">
        <f>L66+O66</f>
        <v>0</v>
      </c>
      <c r="K66" s="61"/>
      <c r="L66" s="61"/>
      <c r="M66" s="61"/>
      <c r="N66" s="61"/>
      <c r="O66" s="61"/>
      <c r="P66" s="60">
        <f t="shared" si="0"/>
        <v>8082</v>
      </c>
      <c r="Q66" s="62"/>
    </row>
    <row r="67" spans="1:18" s="43" customFormat="1" ht="64.5" customHeight="1" x14ac:dyDescent="0.2">
      <c r="A67" s="38"/>
      <c r="B67" s="38"/>
      <c r="C67" s="39"/>
      <c r="D67" s="64" t="s">
        <v>155</v>
      </c>
      <c r="E67" s="41">
        <f>SUM(F67)</f>
        <v>0</v>
      </c>
      <c r="F67" s="42"/>
      <c r="G67" s="65"/>
      <c r="H67" s="42"/>
      <c r="I67" s="42"/>
      <c r="J67" s="41">
        <f>K67</f>
        <v>3156</v>
      </c>
      <c r="K67" s="42">
        <f>O67</f>
        <v>3156</v>
      </c>
      <c r="L67" s="42"/>
      <c r="M67" s="42"/>
      <c r="N67" s="42"/>
      <c r="O67" s="42">
        <v>3156</v>
      </c>
      <c r="P67" s="41">
        <f t="shared" ref="P67" si="14">E67+J67</f>
        <v>3156</v>
      </c>
      <c r="R67" s="66"/>
    </row>
    <row r="68" spans="1:18" s="43" customFormat="1" ht="81.75" customHeight="1" x14ac:dyDescent="0.2">
      <c r="A68" s="38"/>
      <c r="B68" s="38"/>
      <c r="C68" s="39"/>
      <c r="D68" s="64" t="s">
        <v>163</v>
      </c>
      <c r="E68" s="41">
        <f>SUM(F68)</f>
        <v>178769</v>
      </c>
      <c r="F68" s="42">
        <v>178769</v>
      </c>
      <c r="G68" s="65"/>
      <c r="H68" s="42"/>
      <c r="I68" s="42"/>
      <c r="J68" s="41">
        <f>K68</f>
        <v>0</v>
      </c>
      <c r="K68" s="42"/>
      <c r="L68" s="42"/>
      <c r="M68" s="42"/>
      <c r="N68" s="42"/>
      <c r="O68" s="42"/>
      <c r="P68" s="41">
        <f t="shared" si="0"/>
        <v>178769</v>
      </c>
      <c r="R68" s="66"/>
    </row>
    <row r="69" spans="1:18" ht="25.5" x14ac:dyDescent="0.2">
      <c r="A69" s="12" t="s">
        <v>104</v>
      </c>
      <c r="B69" s="12" t="s">
        <v>106</v>
      </c>
      <c r="C69" s="13" t="s">
        <v>105</v>
      </c>
      <c r="D69" s="14" t="s">
        <v>107</v>
      </c>
      <c r="E69" s="15">
        <v>1250816</v>
      </c>
      <c r="F69" s="16">
        <v>1250816</v>
      </c>
      <c r="G69" s="16">
        <v>994170</v>
      </c>
      <c r="H69" s="16">
        <v>0</v>
      </c>
      <c r="I69" s="16">
        <v>0</v>
      </c>
      <c r="J69" s="15">
        <v>8200</v>
      </c>
      <c r="K69" s="16">
        <v>8200</v>
      </c>
      <c r="L69" s="16">
        <v>0</v>
      </c>
      <c r="M69" s="16">
        <v>0</v>
      </c>
      <c r="N69" s="16">
        <v>0</v>
      </c>
      <c r="O69" s="16">
        <v>8200</v>
      </c>
      <c r="P69" s="15">
        <f t="shared" si="0"/>
        <v>1259016</v>
      </c>
    </row>
    <row r="70" spans="1:18" x14ac:dyDescent="0.2">
      <c r="A70" s="12" t="s">
        <v>108</v>
      </c>
      <c r="B70" s="12" t="s">
        <v>109</v>
      </c>
      <c r="C70" s="13" t="s">
        <v>105</v>
      </c>
      <c r="D70" s="14" t="s">
        <v>110</v>
      </c>
      <c r="E70" s="15">
        <v>307460</v>
      </c>
      <c r="F70" s="16">
        <v>307460</v>
      </c>
      <c r="G70" s="16">
        <v>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0"/>
        <v>307460</v>
      </c>
    </row>
    <row r="71" spans="1:18" x14ac:dyDescent="0.2">
      <c r="A71" s="17" t="s">
        <v>111</v>
      </c>
      <c r="B71" s="18" t="s">
        <v>111</v>
      </c>
      <c r="C71" s="19" t="s">
        <v>111</v>
      </c>
      <c r="D71" s="20" t="s">
        <v>112</v>
      </c>
      <c r="E71" s="10">
        <v>57689274.189999998</v>
      </c>
      <c r="F71" s="10">
        <v>57103851.189999998</v>
      </c>
      <c r="G71" s="10">
        <v>33375450</v>
      </c>
      <c r="H71" s="10">
        <v>3292998</v>
      </c>
      <c r="I71" s="10">
        <v>575423</v>
      </c>
      <c r="J71" s="10">
        <v>3659317</v>
      </c>
      <c r="K71" s="10">
        <v>2710587</v>
      </c>
      <c r="L71" s="10">
        <v>948730</v>
      </c>
      <c r="M71" s="10">
        <v>0</v>
      </c>
      <c r="N71" s="10">
        <v>0</v>
      </c>
      <c r="O71" s="10">
        <v>2710587</v>
      </c>
      <c r="P71" s="10">
        <f t="shared" si="0"/>
        <v>61348591.189999998</v>
      </c>
    </row>
    <row r="72" spans="1:18" s="73" customFormat="1" ht="51" x14ac:dyDescent="0.2">
      <c r="A72" s="67"/>
      <c r="B72" s="67"/>
      <c r="C72" s="68"/>
      <c r="D72" s="69" t="s">
        <v>156</v>
      </c>
      <c r="E72" s="70">
        <f>SUM(E73:E76)</f>
        <v>22384900.190000001</v>
      </c>
      <c r="F72" s="71">
        <v>22384900.190000001</v>
      </c>
      <c r="G72" s="71">
        <v>17091061</v>
      </c>
      <c r="H72" s="71">
        <f t="shared" ref="H72:I72" si="15">SUM(H73:H76)</f>
        <v>0</v>
      </c>
      <c r="I72" s="71">
        <f t="shared" si="15"/>
        <v>0</v>
      </c>
      <c r="J72" s="70">
        <f>SUM(J73:J76)</f>
        <v>7944</v>
      </c>
      <c r="K72" s="71">
        <v>7944</v>
      </c>
      <c r="L72" s="71">
        <v>0</v>
      </c>
      <c r="M72" s="71">
        <v>0</v>
      </c>
      <c r="N72" s="71">
        <v>0</v>
      </c>
      <c r="O72" s="71">
        <v>7944</v>
      </c>
      <c r="P72" s="70">
        <f>E72+J72</f>
        <v>22392844.190000001</v>
      </c>
      <c r="Q72" s="72">
        <f>22276700-P72+108200.19+7944</f>
        <v>-1.3387762010097504E-9</v>
      </c>
    </row>
    <row r="73" spans="1:18" s="77" customFormat="1" ht="45" customHeight="1" x14ac:dyDescent="0.2">
      <c r="A73" s="67"/>
      <c r="B73" s="67"/>
      <c r="C73" s="68"/>
      <c r="D73" s="74" t="s">
        <v>157</v>
      </c>
      <c r="E73" s="70">
        <f>SUM(F73)</f>
        <v>20851100</v>
      </c>
      <c r="F73" s="75">
        <v>20851100</v>
      </c>
      <c r="G73" s="75">
        <v>17091061</v>
      </c>
      <c r="H73" s="75">
        <f>H65</f>
        <v>0</v>
      </c>
      <c r="I73" s="75">
        <f>I65</f>
        <v>0</v>
      </c>
      <c r="J73" s="70">
        <f>N73</f>
        <v>0</v>
      </c>
      <c r="K73" s="75">
        <v>0</v>
      </c>
      <c r="L73" s="75">
        <v>0</v>
      </c>
      <c r="M73" s="75">
        <v>0</v>
      </c>
      <c r="N73" s="75">
        <v>0</v>
      </c>
      <c r="O73" s="75">
        <v>0</v>
      </c>
      <c r="P73" s="70">
        <f t="shared" ref="P73:P78" si="16">E73+J73</f>
        <v>20851100</v>
      </c>
      <c r="Q73" s="76"/>
    </row>
    <row r="74" spans="1:18" s="43" customFormat="1" ht="44.25" customHeight="1" x14ac:dyDescent="0.2">
      <c r="A74" s="38"/>
      <c r="B74" s="38"/>
      <c r="C74" s="39"/>
      <c r="D74" s="64" t="s">
        <v>153</v>
      </c>
      <c r="E74" s="78">
        <f>SUM(F74)</f>
        <v>0</v>
      </c>
      <c r="F74" s="79"/>
      <c r="G74" s="75"/>
      <c r="H74" s="79"/>
      <c r="I74" s="79"/>
      <c r="J74" s="78">
        <f>K74</f>
        <v>7944</v>
      </c>
      <c r="K74" s="79">
        <v>7944</v>
      </c>
      <c r="L74" s="79"/>
      <c r="M74" s="79"/>
      <c r="N74" s="79"/>
      <c r="O74" s="79">
        <v>7944</v>
      </c>
      <c r="P74" s="78">
        <f t="shared" si="16"/>
        <v>7944</v>
      </c>
      <c r="R74" s="66"/>
    </row>
    <row r="75" spans="1:18" s="77" customFormat="1" ht="45" customHeight="1" x14ac:dyDescent="0.2">
      <c r="A75" s="67"/>
      <c r="B75" s="67"/>
      <c r="C75" s="68"/>
      <c r="D75" s="74" t="s">
        <v>158</v>
      </c>
      <c r="E75" s="70">
        <f>SUM(F75)</f>
        <v>1425600</v>
      </c>
      <c r="F75" s="80">
        <v>1425600</v>
      </c>
      <c r="G75" s="80">
        <v>0</v>
      </c>
      <c r="H75" s="80">
        <f>H47</f>
        <v>0</v>
      </c>
      <c r="I75" s="80">
        <f>I47</f>
        <v>0</v>
      </c>
      <c r="J75" s="70">
        <f>N75</f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70">
        <f t="shared" si="16"/>
        <v>1425600</v>
      </c>
      <c r="Q75" s="76"/>
    </row>
    <row r="76" spans="1:18" s="81" customFormat="1" ht="68.25" customHeight="1" x14ac:dyDescent="0.2">
      <c r="A76" s="67"/>
      <c r="B76" s="67"/>
      <c r="C76" s="68"/>
      <c r="D76" s="74" t="s">
        <v>159</v>
      </c>
      <c r="E76" s="70">
        <f t="shared" ref="E76" si="17">SUM(F76)</f>
        <v>108200.19</v>
      </c>
      <c r="F76" s="80">
        <v>108200.19</v>
      </c>
      <c r="G76" s="80">
        <v>0</v>
      </c>
      <c r="H76" s="80">
        <f>H34</f>
        <v>0</v>
      </c>
      <c r="I76" s="80">
        <f>I34</f>
        <v>0</v>
      </c>
      <c r="J76" s="70">
        <f>N76</f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70">
        <f t="shared" si="16"/>
        <v>108200.19</v>
      </c>
    </row>
    <row r="77" spans="1:18" s="73" customFormat="1" ht="87" customHeight="1" x14ac:dyDescent="0.2">
      <c r="A77" s="67"/>
      <c r="B77" s="67"/>
      <c r="C77" s="68"/>
      <c r="D77" s="69" t="s">
        <v>160</v>
      </c>
      <c r="E77" s="70">
        <f>SUM(F77)</f>
        <v>1474400</v>
      </c>
      <c r="F77" s="71">
        <v>1474400</v>
      </c>
      <c r="G77" s="71">
        <v>1474400</v>
      </c>
      <c r="H77" s="71">
        <f>H66</f>
        <v>0</v>
      </c>
      <c r="I77" s="71">
        <f>I66</f>
        <v>0</v>
      </c>
      <c r="J77" s="70">
        <f>N77</f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70">
        <f t="shared" si="16"/>
        <v>1474400</v>
      </c>
      <c r="Q77" s="72">
        <f>P77-[1]Лист1!$C$62</f>
        <v>0</v>
      </c>
    </row>
    <row r="78" spans="1:18" s="73" customFormat="1" ht="66.75" customHeight="1" x14ac:dyDescent="0.2">
      <c r="A78" s="67"/>
      <c r="B78" s="67"/>
      <c r="C78" s="68"/>
      <c r="D78" s="69" t="s">
        <v>161</v>
      </c>
      <c r="E78" s="70">
        <f>SUM(F78)</f>
        <v>15472</v>
      </c>
      <c r="F78" s="82">
        <v>15472</v>
      </c>
      <c r="G78" s="82">
        <v>0</v>
      </c>
      <c r="H78" s="82">
        <f>H63+H68</f>
        <v>0</v>
      </c>
      <c r="I78" s="82">
        <f>I63+I68</f>
        <v>0</v>
      </c>
      <c r="J78" s="70">
        <f>K78</f>
        <v>0</v>
      </c>
      <c r="K78" s="82">
        <v>0</v>
      </c>
      <c r="L78" s="82">
        <v>0</v>
      </c>
      <c r="M78" s="82">
        <v>0</v>
      </c>
      <c r="N78" s="82">
        <v>0</v>
      </c>
      <c r="O78" s="82">
        <v>0</v>
      </c>
      <c r="P78" s="70">
        <f t="shared" si="16"/>
        <v>15472</v>
      </c>
      <c r="Q78" s="83">
        <f>P78-[1]Лист1!$C$64</f>
        <v>0</v>
      </c>
    </row>
    <row r="79" spans="1:18" s="43" customFormat="1" ht="64.5" customHeight="1" x14ac:dyDescent="0.2">
      <c r="A79" s="38"/>
      <c r="B79" s="38"/>
      <c r="C79" s="39"/>
      <c r="D79" s="84" t="s">
        <v>162</v>
      </c>
      <c r="E79" s="78">
        <f>SUM(F79)</f>
        <v>0</v>
      </c>
      <c r="F79" s="42"/>
      <c r="G79" s="65"/>
      <c r="H79" s="42"/>
      <c r="I79" s="42"/>
      <c r="J79" s="78">
        <f>K79</f>
        <v>3156</v>
      </c>
      <c r="K79" s="42">
        <v>3156</v>
      </c>
      <c r="L79" s="42"/>
      <c r="M79" s="42"/>
      <c r="N79" s="42"/>
      <c r="O79" s="42">
        <v>3156</v>
      </c>
      <c r="P79" s="78">
        <f t="shared" ref="P79" si="18">E79+J79</f>
        <v>3156</v>
      </c>
      <c r="R79" s="66"/>
    </row>
    <row r="80" spans="1:18" s="43" customFormat="1" ht="78" customHeight="1" x14ac:dyDescent="0.2">
      <c r="A80" s="38"/>
      <c r="B80" s="38"/>
      <c r="C80" s="39"/>
      <c r="D80" s="84" t="s">
        <v>164</v>
      </c>
      <c r="E80" s="78">
        <v>178769</v>
      </c>
      <c r="F80" s="42">
        <v>178769</v>
      </c>
      <c r="G80" s="65"/>
      <c r="H80" s="42"/>
      <c r="I80" s="42"/>
      <c r="J80" s="78">
        <v>0</v>
      </c>
      <c r="K80" s="42"/>
      <c r="L80" s="42"/>
      <c r="M80" s="42"/>
      <c r="N80" s="42"/>
      <c r="O80" s="42"/>
      <c r="P80" s="78">
        <v>178769</v>
      </c>
      <c r="R80" s="66"/>
    </row>
    <row r="83" spans="2:9" x14ac:dyDescent="0.2">
      <c r="B83" s="3" t="s">
        <v>113</v>
      </c>
      <c r="I83" s="3" t="s">
        <v>114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2020-07-13T12:08:42Z</cp:lastPrinted>
  <dcterms:created xsi:type="dcterms:W3CDTF">2020-07-13T10:27:25Z</dcterms:created>
  <dcterms:modified xsi:type="dcterms:W3CDTF">2020-07-20T06:12:37Z</dcterms:modified>
</cp:coreProperties>
</file>