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25" yWindow="75" windowWidth="24240" windowHeight="7485"/>
  </bookViews>
  <sheets>
    <sheet name="Лист1" sheetId="1" r:id="rId1"/>
  </sheets>
  <definedNames>
    <definedName name="_xlnm.Print_Area" localSheetId="0">Лист1!$A$1:$P$89</definedName>
  </definedNames>
  <calcPr calcId="144525"/>
</workbook>
</file>

<file path=xl/calcChain.xml><?xml version="1.0" encoding="utf-8"?>
<calcChain xmlns="http://schemas.openxmlformats.org/spreadsheetml/2006/main">
  <c r="P77" i="1" l="1"/>
  <c r="J77" i="1"/>
  <c r="E77" i="1"/>
  <c r="J85" i="1" l="1"/>
  <c r="J86" i="1"/>
  <c r="J84" i="1"/>
  <c r="L86" i="1"/>
  <c r="M86" i="1"/>
  <c r="N86" i="1"/>
  <c r="O86" i="1"/>
  <c r="K86" i="1"/>
  <c r="G86" i="1"/>
  <c r="H86" i="1"/>
  <c r="I86" i="1"/>
  <c r="F86" i="1"/>
  <c r="E86" i="1" s="1"/>
  <c r="P86" i="1" s="1"/>
  <c r="Q86" i="1" s="1"/>
  <c r="K72" i="1"/>
  <c r="J72" i="1" s="1"/>
  <c r="E72" i="1"/>
  <c r="P72" i="1" s="1"/>
  <c r="K28" i="1"/>
  <c r="N32" i="1"/>
  <c r="M32" i="1"/>
  <c r="L32" i="1"/>
  <c r="K32" i="1"/>
  <c r="J32" i="1" s="1"/>
  <c r="I32" i="1"/>
  <c r="H32" i="1"/>
  <c r="G32" i="1"/>
  <c r="F32" i="1"/>
  <c r="E32" i="1" s="1"/>
  <c r="P32" i="1" s="1"/>
  <c r="E28" i="1"/>
  <c r="J30" i="1"/>
  <c r="K30" i="1"/>
  <c r="N30" i="1"/>
  <c r="M30" i="1"/>
  <c r="L30" i="1"/>
  <c r="I30" i="1"/>
  <c r="H30" i="1"/>
  <c r="G30" i="1"/>
  <c r="F30" i="1"/>
  <c r="E30" i="1" s="1"/>
  <c r="P30" i="1" s="1"/>
  <c r="K73" i="1"/>
  <c r="J71" i="1"/>
  <c r="E71" i="1"/>
  <c r="P71" i="1" s="1"/>
  <c r="F52" i="1" l="1"/>
  <c r="P57" i="1"/>
  <c r="E57" i="1"/>
  <c r="E84" i="1" l="1"/>
  <c r="P84" i="1" s="1"/>
  <c r="J83" i="1"/>
  <c r="I83" i="1"/>
  <c r="H83" i="1"/>
  <c r="E83" i="1"/>
  <c r="P83" i="1" s="1"/>
  <c r="J82" i="1"/>
  <c r="I82" i="1"/>
  <c r="H82" i="1"/>
  <c r="E82" i="1"/>
  <c r="P82" i="1" s="1"/>
  <c r="J81" i="1"/>
  <c r="I81" i="1"/>
  <c r="H81" i="1"/>
  <c r="E81" i="1"/>
  <c r="P81" i="1" s="1"/>
  <c r="J80" i="1"/>
  <c r="I80" i="1"/>
  <c r="H80" i="1"/>
  <c r="E80" i="1"/>
  <c r="P80" i="1" s="1"/>
  <c r="J79" i="1"/>
  <c r="E79" i="1"/>
  <c r="P79" i="1" s="1"/>
  <c r="J78" i="1"/>
  <c r="I78" i="1"/>
  <c r="H78" i="1"/>
  <c r="E78" i="1"/>
  <c r="P78" i="1" s="1"/>
  <c r="I77" i="1"/>
  <c r="H77" i="1"/>
  <c r="J73" i="1"/>
  <c r="E73" i="1"/>
  <c r="K70" i="1"/>
  <c r="J70" i="1"/>
  <c r="E70" i="1"/>
  <c r="P70" i="1" s="1"/>
  <c r="J69" i="1"/>
  <c r="F69" i="1"/>
  <c r="E69" i="1"/>
  <c r="P69" i="1" s="1"/>
  <c r="J68" i="1"/>
  <c r="E68" i="1"/>
  <c r="P68" i="1" s="1"/>
  <c r="K67" i="1"/>
  <c r="J67" i="1"/>
  <c r="E67" i="1"/>
  <c r="P67" i="1" s="1"/>
  <c r="J66" i="1"/>
  <c r="G66" i="1"/>
  <c r="F66" i="1"/>
  <c r="E66" i="1"/>
  <c r="P66" i="1" s="1"/>
  <c r="J64" i="1"/>
  <c r="F64" i="1"/>
  <c r="E64" i="1"/>
  <c r="P64" i="1" s="1"/>
  <c r="P60" i="1"/>
  <c r="L60" i="1"/>
  <c r="M60" i="1"/>
  <c r="N60" i="1"/>
  <c r="O60" i="1"/>
  <c r="K60" i="1"/>
  <c r="J60" i="1"/>
  <c r="G60" i="1"/>
  <c r="H60" i="1"/>
  <c r="I60" i="1"/>
  <c r="F60" i="1"/>
  <c r="E60" i="1"/>
  <c r="P40" i="1"/>
  <c r="F40" i="1"/>
  <c r="G40" i="1"/>
  <c r="H40" i="1"/>
  <c r="I40" i="1"/>
  <c r="J40" i="1"/>
  <c r="K40" i="1"/>
  <c r="L40" i="1"/>
  <c r="M40" i="1"/>
  <c r="N40" i="1"/>
  <c r="O40" i="1"/>
  <c r="E40" i="1"/>
  <c r="E58" i="1"/>
  <c r="P58" i="1" s="1"/>
  <c r="E56" i="1"/>
  <c r="E55" i="1"/>
  <c r="P55" i="1" s="1"/>
  <c r="E54" i="1"/>
  <c r="P54" i="1" s="1"/>
  <c r="F53" i="1"/>
  <c r="E53" i="1" s="1"/>
  <c r="P53" i="1" s="1"/>
  <c r="E52" i="1"/>
  <c r="P52" i="1" s="1"/>
  <c r="F51" i="1"/>
  <c r="E51" i="1"/>
  <c r="P51" i="1" s="1"/>
  <c r="E50" i="1"/>
  <c r="P50" i="1" s="1"/>
  <c r="E49" i="1"/>
  <c r="P49" i="1" s="1"/>
  <c r="F48" i="1"/>
  <c r="E48" i="1" s="1"/>
  <c r="E47" i="1"/>
  <c r="P47" i="1" s="1"/>
  <c r="F46" i="1"/>
  <c r="E46" i="1" s="1"/>
  <c r="E45" i="1"/>
  <c r="P45" i="1" s="1"/>
  <c r="P42" i="1"/>
  <c r="O42" i="1"/>
  <c r="N42" i="1"/>
  <c r="M42" i="1"/>
  <c r="L42" i="1"/>
  <c r="K42" i="1"/>
  <c r="J42" i="1"/>
  <c r="I42" i="1"/>
  <c r="H42" i="1"/>
  <c r="G42" i="1"/>
  <c r="F42" i="1"/>
  <c r="E42" i="1"/>
  <c r="E35" i="1"/>
  <c r="P35" i="1" s="1"/>
  <c r="J35" i="1"/>
  <c r="F35" i="1"/>
  <c r="O35" i="1"/>
  <c r="N35" i="1"/>
  <c r="M35" i="1"/>
  <c r="L35" i="1"/>
  <c r="K35" i="1"/>
  <c r="I35" i="1"/>
  <c r="H35" i="1"/>
  <c r="G35" i="1"/>
  <c r="J28" i="1"/>
  <c r="O28" i="1"/>
  <c r="N28" i="1"/>
  <c r="M28" i="1"/>
  <c r="L28" i="1"/>
  <c r="I28" i="1"/>
  <c r="H28" i="1"/>
  <c r="G28" i="1"/>
  <c r="F28" i="1"/>
  <c r="P28" i="1"/>
  <c r="J24" i="1"/>
  <c r="H24" i="1"/>
  <c r="F24" i="1"/>
  <c r="E24" i="1"/>
  <c r="O24" i="1"/>
  <c r="N24" i="1"/>
  <c r="M24" i="1"/>
  <c r="L24" i="1"/>
  <c r="K24" i="1"/>
  <c r="I24" i="1"/>
  <c r="G24" i="1"/>
  <c r="P24" i="1"/>
  <c r="K21" i="1"/>
  <c r="J21" i="1"/>
  <c r="H21" i="1"/>
  <c r="G21" i="1"/>
  <c r="F21" i="1"/>
  <c r="E21" i="1"/>
  <c r="O21" i="1"/>
  <c r="N21" i="1"/>
  <c r="M21" i="1"/>
  <c r="L21" i="1"/>
  <c r="I21" i="1"/>
  <c r="P21" i="1"/>
  <c r="G18" i="1"/>
  <c r="F18" i="1"/>
  <c r="E18" i="1"/>
  <c r="O18" i="1"/>
  <c r="N18" i="1"/>
  <c r="M18" i="1"/>
  <c r="L18" i="1"/>
  <c r="K18" i="1"/>
  <c r="J18" i="1"/>
  <c r="I18" i="1"/>
  <c r="H18" i="1"/>
  <c r="P18" i="1"/>
  <c r="G16" i="1"/>
  <c r="F16" i="1"/>
  <c r="E16" i="1"/>
  <c r="O16" i="1"/>
  <c r="N16" i="1"/>
  <c r="M16" i="1"/>
  <c r="L16" i="1"/>
  <c r="K16" i="1"/>
  <c r="J16" i="1"/>
  <c r="P16" i="1" s="1"/>
  <c r="I16" i="1"/>
  <c r="H16" i="1"/>
  <c r="P73" i="1" l="1"/>
  <c r="P56" i="1"/>
  <c r="C56" i="1"/>
  <c r="C46" i="1"/>
  <c r="B45" i="1"/>
  <c r="P46" i="1"/>
  <c r="C48" i="1"/>
  <c r="P48" i="1"/>
  <c r="C45" i="1"/>
  <c r="A45" i="1" l="1"/>
  <c r="P76" i="1"/>
  <c r="P75" i="1"/>
  <c r="P74" i="1"/>
  <c r="P65" i="1"/>
  <c r="P63" i="1"/>
  <c r="P62" i="1"/>
  <c r="P61" i="1"/>
  <c r="P59" i="1"/>
  <c r="P44" i="1"/>
  <c r="P43" i="1"/>
  <c r="P41" i="1"/>
  <c r="P39" i="1"/>
  <c r="P38" i="1"/>
  <c r="P37" i="1"/>
  <c r="P36" i="1"/>
  <c r="P34" i="1"/>
  <c r="P33" i="1"/>
  <c r="P31" i="1"/>
  <c r="P29" i="1"/>
  <c r="P27" i="1"/>
  <c r="P26" i="1"/>
  <c r="P25" i="1"/>
  <c r="P23" i="1"/>
  <c r="P22" i="1"/>
  <c r="P20" i="1"/>
  <c r="P19" i="1"/>
  <c r="P17" i="1"/>
  <c r="P15" i="1"/>
  <c r="P14" i="1"/>
</calcChain>
</file>

<file path=xl/sharedStrings.xml><?xml version="1.0" encoding="utf-8"?>
<sst xmlns="http://schemas.openxmlformats.org/spreadsheetml/2006/main" count="191" uniqueCount="169">
  <si>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</si>
  <si>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</si>
  <si>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</si>
  <si>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</si>
  <si>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</si>
  <si>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</si>
  <si>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</si>
  <si>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</si>
  <si>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</si>
  <si>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</si>
  <si>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</si>
  <si>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</si>
  <si>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</si>
  <si>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</si>
  <si>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</si>
  <si>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</si>
  <si>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</si>
  <si>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</si>
  <si>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</si>
  <si>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Прибужанівська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</si>
  <si>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</si>
  <si>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</si>
  <si>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</si>
  <si>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</si>
  <si>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</si>
  <si>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</si>
  <si>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</si>
  <si>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</si>
  <si>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</si>
  <si>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</si>
  <si>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</si>
  <si>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</si>
  <si>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</si>
  <si>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</si>
  <si>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</si>
  <si>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</si>
  <si>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</si>
  <si>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</si>
  <si>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</si>
  <si>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</si>
  <si>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</si>
  <si>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</si>
  <si>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</si>
  <si>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</si>
  <si>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</si>
  <si>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</si>
  <si>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</si>
  <si>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</si>
  <si>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</si>
  <si>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</si>
  <si>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</si>
  <si>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</si>
  <si>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</si>
  <si>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</si>
  <si>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</si>
  <si>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 об`єктів житлово-комунального господарства</t>
  </si>
  <si>
    <t>0117330</t>
  </si>
  <si>
    <t>7330</t>
  </si>
  <si>
    <t>Будівництво1 інших об`єктів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</si>
  <si>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</si>
  <si>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</si>
  <si>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</si>
  <si>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</si>
  <si>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</si>
  <si>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</si>
  <si>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</si>
  <si>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</si>
  <si>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</si>
  <si>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</si>
  <si>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</si>
  <si>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</si>
  <si>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</si>
  <si>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</si>
  <si>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</si>
  <si>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</si>
  <si>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</si>
  <si>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</si>
  <si>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</si>
  <si>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</si>
  <si>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</si>
  <si>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</si>
  <si>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</si>
  <si>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</si>
  <si>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</si>
  <si>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</si>
  <si>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0119420</t>
  </si>
  <si>
    <t>9420</t>
  </si>
  <si>
    <t>Субвенція з місцевого бюджету за рахунок залишку коштів медичної субвенції, що утворився на початок бюджетного періоду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</si>
  <si>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</si>
  <si>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</si>
  <si>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</si>
  <si>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</si>
  <si>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</si>
  <si>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</si>
  <si>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</si>
  <si>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0610000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</si>
  <si>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</si>
  <si>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</si>
  <si>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</si>
  <si>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</si>
  <si>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</si>
  <si>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</si>
  <si>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</si>
  <si>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</si>
  <si>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0611161</t>
  </si>
  <si>
    <t>0990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</si>
  <si>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</si>
  <si>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</si>
  <si>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</si>
  <si>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</si>
  <si>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</si>
  <si>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X</t>
  </si>
  <si>
    <t>УСЬОГО</t>
  </si>
  <si>
    <t>Секретар</t>
  </si>
  <si>
    <t>Алексєєва З.А.</t>
  </si>
  <si>
    <t>4822083800</t>
  </si>
  <si>
    <t>(код бюджету)</t>
  </si>
  <si>
    <t>до рішення Прибужанівської сільської ради</t>
  </si>
  <si>
    <t>від 12.08.2020 №6</t>
  </si>
  <si>
    <t>0110100</t>
  </si>
  <si>
    <t>0100</t>
  </si>
  <si>
    <t>Державне управління</t>
  </si>
  <si>
    <t>Соціальний захист та соціальне забезпечення</t>
  </si>
  <si>
    <t>0114000</t>
  </si>
  <si>
    <t>Культура і мистецтво</t>
  </si>
  <si>
    <t>0116000</t>
  </si>
  <si>
    <t>Житлово -комунальне господарство</t>
  </si>
  <si>
    <t>0117000</t>
  </si>
  <si>
    <t>7000</t>
  </si>
  <si>
    <t>Еекономічна діяльність</t>
  </si>
  <si>
    <t>0118000</t>
  </si>
  <si>
    <t>Інша діяльність</t>
  </si>
  <si>
    <t>0119000</t>
  </si>
  <si>
    <t>Міжбюджетні трансферти</t>
  </si>
  <si>
    <t>у т.ч. субвенція з місцевого бюджету до бюджету Вознесенської міської об'єднаної територіальної громади  за рахунок    медичноїї  субвенції з державного бюджету місцевим бюджетам</t>
  </si>
  <si>
    <t xml:space="preserve">у т.ч. субвенція з місцевого бюджету до бюджету Олександрівської селищної об'єднаної територіальної громади на проживання в стаціонарному відділенні для постійного або тимчасового проживання в смт Олександрівка Клімовича Леоніда Миколайовича та Браславської Валентини Семенівни </t>
  </si>
  <si>
    <t>у т.ч. субвенція з сільського бюджету до районного бюджету  на здійснення окремих видатків місцевих бюджетів</t>
  </si>
  <si>
    <t>у т.ч. 'субвенція з сільського бюджету до районного бюджету  на утримання закладів соціально - культурної сфери району, які обслуговують  населення Прибужанівської сільської ради</t>
  </si>
  <si>
    <t xml:space="preserve">у т.ч. субвенція з сільського бюджету до  бюджету  Вознесенської міської об'єднаної територіальної громади для надання послуг дітям – інвалідам Прибужанівської сільської ради  в Комунальній установі «Центр соціальної реабілітації дітей – інвалідів міста Вознесенська» </t>
  </si>
  <si>
    <t>у т.ч. субвенція з сільського бюджету до  бюджету  Вознесенської міської об'єднаної територіальної громади на  відшкодування комунальних послуг та енергоносіїв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</si>
  <si>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для комунального підприємства "Комунальне некомерційне підприємство Вознесенська багатопрофільна лікарня"на придбання вакцини та імуноглобуліну для профілактики сказу особам, які були в контакті або зазнали укусів від хворих на сказ, підозрілих  на сказ або невідомих тварин.</t>
  </si>
  <si>
    <t>у т.ч. субвенція з сільського бюджету до  бюджету  Вознесенської міської об'єднаної територіальної громади на придбання інсуліну для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</si>
  <si>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безкоштовне зубопротезування пільговій категорії населення Прибужанівської сільської ради 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</si>
  <si>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безкоштовний медогляд працівників освіти , та громадян Прибужанівської сільської ради на призовній дільниці комунальним підприємством "Комунальне некомерційне підприємство Вознесенська багатопрофільна лікарня"</t>
  </si>
  <si>
    <t>у т.ч. субвенція з сільського бюджету до  бюджету  Вознесенської міської об'єднаної територіальної громади на утримання інклюзивно - ресурсного центру</t>
  </si>
  <si>
    <t xml:space="preserve">у т.ч. субвенція з сільського бюджету до  бюджету  Вознесенської міської об'єднаної територіальної громади на  закупівлю 
 тестів IgM/IgG для обстеження на COVID-19 
 комунальним підприємством "Комунальне 
 некомерційне підприємство Вознесенська 
 багатопрофільна лікарня"
</t>
  </si>
  <si>
    <t>у т.ч. субвенція з сільського бюджету обласному бюджету для  забезпечення реалізації проектів будівництва, що фінансуються за рахунок субвенції  з державного бюджету місцевим бюджетам на здійснення заходів, спрямованих на розвиток системи охорони здоров’я у сільській місцевості</t>
  </si>
  <si>
    <t>у т.ч. субвенція з сільського бюджету обласному бюджету для співфінансування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на закупівлю комп'ютерного обладнання, для закладів загальної середньої освіти</t>
  </si>
  <si>
    <t>Відділ освіти, молоді та спорту Прибужанівської сільської ради</t>
  </si>
  <si>
    <t>0611000</t>
  </si>
  <si>
    <t>Освіта</t>
  </si>
  <si>
    <t>у тому числі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</si>
  <si>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у т.ч. видатки за рахунок  освітньої субвенції з державного бюджету місцевим бюджетам</t>
  </si>
  <si>
    <t xml:space="preserve">у т.ч. видатки за рахунок залишку коштів освітньої субвенції, що утворився на початок бюджетного періоду </t>
  </si>
  <si>
    <t>у т.ч.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</si>
  <si>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у т.ч.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</si>
  <si>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т.ч.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</si>
  <si>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тому числі видатки за рахунок  цільової 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 них:</t>
  </si>
  <si>
    <t xml:space="preserve">видатки за рахунок  освітньої  субвенції з державного бюджету місцевим бюджетам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</si>
  <si>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видатки за рахунок  Медичної субвенції з державного бюджету місцевим бюджетам</t>
  </si>
  <si>
    <t>видатки за рахунок залишку коштів медичної субвенції, що утворився на початок бюджетного періоду</t>
  </si>
  <si>
    <t>у тому числі  видатки за рахунок  Дотації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</si>
  <si>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у тому числі  видатки за рахунок 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</si>
  <si>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у тому числі  видатки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 </t>
  </si>
  <si>
    <t>у тому числі видатки за рахунок коштів субвенції  з місцевого бюджету  на забезпечення якісної, сучасної та доступної загальної середньої 
 освіти `Нова українська школа`  за рахунок відповідної субвенції  з державного бюджету</t>
  </si>
  <si>
    <t>у т.ч. субвенція з сільського бюджету обласному бюджету за рахунок залишку коштів освітньої субвенції, що утворився на початок бюджетного періоду  для співфінансування  видатків  на придбання шкільного автобусу</t>
  </si>
  <si>
    <t>у т.ч. видатки за рахунок коштів субвенції  з обласного бюджету місцевим бюджетам на здійснення заходів щодо соціально – економічного розвитку територіальних громад Миколаївської області у 2020 році</t>
  </si>
  <si>
    <t xml:space="preserve">у т.ч. за рахунок іншої субвенції з обласного бюджету співфінансування впровадження проектів - переможців обласного конкурсу проектів та програм розвитку місцевого самоврядування  </t>
  </si>
  <si>
    <t xml:space="preserve">у тому числі видатки за рахунок іншої субвенції  з місцевого бюджету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</si>
</sst>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i/>
      <sz val="10"/>
      <color indexed="8"/>
      <name val="Calibri"/>
      <family val="2"/>
      <charset val="204"/>
    </font>
    <font>
      <i/>
      <sz val="10"/>
      <name val="Calibri"/>
      <family val="2"/>
      <charset val="204"/>
    </font>
    <font>
      <i/>
      <sz val="10"/>
      <color rgb="FFFF0000"/>
      <name val="Calibri"/>
      <family val="2"/>
      <charset val="204"/>
    </font>
    <font>
      <i/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4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2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2" fontId="6" fillId="0" borderId="2" xfId="0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4" fillId="0" borderId="2" xfId="0" applyFont="1" applyBorder="1"/>
    <xf numFmtId="2" fontId="4" fillId="0" borderId="3" xfId="0" quotePrefix="1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0" xfId="0" applyFont="1"/>
    <xf numFmtId="2" fontId="8" fillId="4" borderId="2" xfId="0" quotePrefix="1" applyNumberFormat="1" applyFont="1" applyFill="1" applyBorder="1" applyAlignment="1">
      <alignment vertical="center" wrapText="1"/>
    </xf>
    <xf numFmtId="4" fontId="8" fillId="3" borderId="2" xfId="0" applyNumberFormat="1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vertical="center" wrapText="1"/>
    </xf>
    <xf numFmtId="4" fontId="8" fillId="0" borderId="0" xfId="0" applyNumberFormat="1" applyFont="1"/>
    <xf numFmtId="4" fontId="8" fillId="4" borderId="0" xfId="0" applyNumberFormat="1" applyFont="1" applyFill="1" applyBorder="1" applyAlignment="1">
      <alignment vertical="center" wrapText="1"/>
    </xf>
    <xf numFmtId="0" fontId="8" fillId="0" borderId="0" xfId="0" applyFont="1"/>
    <xf numFmtId="2" fontId="8" fillId="0" borderId="2" xfId="0" quotePrefix="1" applyNumberFormat="1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9" fillId="0" borderId="2" xfId="0" quotePrefix="1" applyFont="1" applyBorder="1" applyAlignment="1">
      <alignment horizontal="center" vertical="center" wrapText="1"/>
    </xf>
    <xf numFmtId="2" fontId="9" fillId="4" borderId="2" xfId="0" quotePrefix="1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0" fontId="10" fillId="0" borderId="2" xfId="0" quotePrefix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horizontal="center" vertical="center" wrapText="1"/>
    </xf>
    <xf numFmtId="2" fontId="10" fillId="0" borderId="2" xfId="0" quotePrefix="1" applyNumberFormat="1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2" fontId="10" fillId="0" borderId="0" xfId="0" applyNumberFormat="1" applyFont="1"/>
    <xf numFmtId="0" fontId="10" fillId="0" borderId="0" xfId="0" applyFont="1"/>
    <xf numFmtId="2" fontId="7" fillId="0" borderId="2" xfId="0" applyNumberFormat="1" applyFont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7" fillId="0" borderId="0" xfId="0" applyNumberFormat="1" applyFont="1"/>
    <xf numFmtId="0" fontId="11" fillId="0" borderId="2" xfId="0" quotePrefix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horizontal="center" vertical="center" wrapText="1"/>
    </xf>
    <xf numFmtId="2" fontId="11" fillId="0" borderId="2" xfId="0" quotePrefix="1" applyNumberFormat="1" applyFont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0" borderId="0" xfId="0" applyNumberFormat="1" applyFont="1"/>
    <xf numFmtId="0" fontId="11" fillId="0" borderId="0" xfId="0" applyFont="1"/>
    <xf numFmtId="2" fontId="12" fillId="0" borderId="2" xfId="0" quotePrefix="1" applyNumberFormat="1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12" fillId="0" borderId="0" xfId="0" applyNumberFormat="1" applyFont="1"/>
    <xf numFmtId="0" fontId="12" fillId="0" borderId="0" xfId="0" applyFont="1"/>
    <xf numFmtId="4" fontId="13" fillId="2" borderId="2" xfId="0" applyNumberFormat="1" applyFont="1" applyFill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4" fontId="12" fillId="4" borderId="2" xfId="0" applyNumberFormat="1" applyFont="1" applyFill="1" applyBorder="1" applyAlignment="1">
      <alignment vertical="center" wrapText="1"/>
    </xf>
    <xf numFmtId="0" fontId="15" fillId="0" borderId="0" xfId="0" applyFont="1"/>
    <xf numFmtId="4" fontId="16" fillId="0" borderId="2" xfId="0" applyNumberFormat="1" applyFont="1" applyBorder="1" applyAlignment="1">
      <alignment vertical="center"/>
    </xf>
    <xf numFmtId="4" fontId="11" fillId="0" borderId="0" xfId="0" applyNumberFormat="1" applyFont="1" applyAlignment="1">
      <alignment wrapText="1"/>
    </xf>
    <xf numFmtId="2" fontId="13" fillId="0" borderId="2" xfId="0" quotePrefix="1" applyNumberFormat="1" applyFont="1" applyBorder="1" applyAlignment="1">
      <alignment vertical="center" wrapText="1"/>
    </xf>
    <xf numFmtId="4" fontId="17" fillId="0" borderId="2" xfId="0" quotePrefix="1" applyNumberFormat="1" applyFont="1" applyBorder="1" applyAlignment="1">
      <alignment horizontal="center" vertical="center" wrapText="1"/>
    </xf>
    <xf numFmtId="4" fontId="17" fillId="4" borderId="2" xfId="0" quotePrefix="1" applyNumberFormat="1" applyFont="1" applyFill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4" fontId="17" fillId="0" borderId="2" xfId="0" quotePrefix="1" applyNumberFormat="1" applyFont="1" applyFill="1" applyBorder="1" applyAlignment="1">
      <alignment horizontal="center" vertical="center" wrapText="1"/>
    </xf>
    <xf numFmtId="2" fontId="17" fillId="4" borderId="2" xfId="0" quotePrefix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9"/>
  <sheetViews>
    <sheetView tabSelected="1" view="pageBreakPreview" topLeftCell="A20" zoomScaleNormal="100" zoomScaleSheetLayoutView="100" workbookViewId="0">
      <selection activeCell="D73" sqref="D7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  <col min="17" max="17" width="11.85546875" customWidth="1"/>
  </cols>
  <sheetData>
    <row r="1" spans="1:16" ht="15.75" x14ac:dyDescent="0.25">
      <c r="M1" s="23" t="s">
        <v>0</v>
      </c>
    </row>
    <row r="2" spans="1:16" ht="15.75" x14ac:dyDescent="0.25">
      <c r="M2" s="23" t="s">
        <v>117</v>
      </c>
    </row>
    <row r="3" spans="1:16" ht="15.75" x14ac:dyDescent="0.25">
      <c r="M3" s="23" t="s">
        <v>118</v>
      </c>
    </row>
    <row r="5" spans="1:16" x14ac:dyDescent="0.2">
      <c r="A5" s="91" t="s">
        <v>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</row>
    <row r="6" spans="1:16" x14ac:dyDescent="0.2">
      <c r="A6" s="91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x14ac:dyDescent="0.2">
      <c r="A7" s="22" t="s">
        <v>115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116</v>
      </c>
      <c r="P8" s="1" t="s">
        <v>3</v>
      </c>
    </row>
    <row r="9" spans="1:16" x14ac:dyDescent="0.2">
      <c r="A9" s="93" t="s">
        <v>4</v>
      </c>
      <c r="B9" s="93" t="s">
        <v>5</v>
      </c>
      <c r="C9" s="93" t="s">
        <v>6</v>
      </c>
      <c r="D9" s="90" t="s">
        <v>7</v>
      </c>
      <c r="E9" s="90" t="s">
        <v>8</v>
      </c>
      <c r="F9" s="90"/>
      <c r="G9" s="90"/>
      <c r="H9" s="90"/>
      <c r="I9" s="90"/>
      <c r="J9" s="90" t="s">
        <v>15</v>
      </c>
      <c r="K9" s="90"/>
      <c r="L9" s="90"/>
      <c r="M9" s="90"/>
      <c r="N9" s="90"/>
      <c r="O9" s="90"/>
      <c r="P9" s="89" t="s">
        <v>17</v>
      </c>
    </row>
    <row r="10" spans="1:16" x14ac:dyDescent="0.2">
      <c r="A10" s="90"/>
      <c r="B10" s="90"/>
      <c r="C10" s="90"/>
      <c r="D10" s="90"/>
      <c r="E10" s="89" t="s">
        <v>9</v>
      </c>
      <c r="F10" s="90" t="s">
        <v>10</v>
      </c>
      <c r="G10" s="90" t="s">
        <v>11</v>
      </c>
      <c r="H10" s="90"/>
      <c r="I10" s="90" t="s">
        <v>14</v>
      </c>
      <c r="J10" s="89" t="s">
        <v>9</v>
      </c>
      <c r="K10" s="90" t="s">
        <v>16</v>
      </c>
      <c r="L10" s="90" t="s">
        <v>10</v>
      </c>
      <c r="M10" s="90" t="s">
        <v>11</v>
      </c>
      <c r="N10" s="90"/>
      <c r="O10" s="90" t="s">
        <v>14</v>
      </c>
      <c r="P10" s="90"/>
    </row>
    <row r="11" spans="1:16" x14ac:dyDescent="0.2">
      <c r="A11" s="90"/>
      <c r="B11" s="90"/>
      <c r="C11" s="90"/>
      <c r="D11" s="90"/>
      <c r="E11" s="90"/>
      <c r="F11" s="90"/>
      <c r="G11" s="90" t="s">
        <v>12</v>
      </c>
      <c r="H11" s="90" t="s">
        <v>13</v>
      </c>
      <c r="I11" s="90"/>
      <c r="J11" s="90"/>
      <c r="K11" s="90"/>
      <c r="L11" s="90"/>
      <c r="M11" s="90" t="s">
        <v>12</v>
      </c>
      <c r="N11" s="90" t="s">
        <v>13</v>
      </c>
      <c r="O11" s="90"/>
      <c r="P11" s="90"/>
    </row>
    <row r="12" spans="1:16" ht="44.25" customHeight="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18</v>
      </c>
      <c r="B14" s="7"/>
      <c r="C14" s="8"/>
      <c r="D14" s="9" t="s">
        <v>19</v>
      </c>
      <c r="E14" s="10">
        <v>18576209.189999998</v>
      </c>
      <c r="F14" s="11">
        <v>16990786.189999998</v>
      </c>
      <c r="G14" s="11">
        <v>5602686</v>
      </c>
      <c r="H14" s="11">
        <v>662832</v>
      </c>
      <c r="I14" s="11">
        <v>1575423</v>
      </c>
      <c r="J14" s="10">
        <v>2413679</v>
      </c>
      <c r="K14" s="11">
        <v>2406329</v>
      </c>
      <c r="L14" s="11">
        <v>7350</v>
      </c>
      <c r="M14" s="11">
        <v>0</v>
      </c>
      <c r="N14" s="11">
        <v>0</v>
      </c>
      <c r="O14" s="11">
        <v>2406329</v>
      </c>
      <c r="P14" s="10">
        <f>E14+J14</f>
        <v>20989888.189999998</v>
      </c>
    </row>
    <row r="15" spans="1:16" x14ac:dyDescent="0.2">
      <c r="A15" s="6" t="s">
        <v>20</v>
      </c>
      <c r="B15" s="7"/>
      <c r="C15" s="8"/>
      <c r="D15" s="9" t="s">
        <v>19</v>
      </c>
      <c r="E15" s="10">
        <v>18576209.189999998</v>
      </c>
      <c r="F15" s="11">
        <v>16990786.189999998</v>
      </c>
      <c r="G15" s="11">
        <v>5602686</v>
      </c>
      <c r="H15" s="11">
        <v>662832</v>
      </c>
      <c r="I15" s="11">
        <v>1575423</v>
      </c>
      <c r="J15" s="10">
        <v>2413679</v>
      </c>
      <c r="K15" s="11">
        <v>2406329</v>
      </c>
      <c r="L15" s="11">
        <v>7350</v>
      </c>
      <c r="M15" s="11">
        <v>0</v>
      </c>
      <c r="N15" s="11">
        <v>0</v>
      </c>
      <c r="O15" s="11">
        <v>2406329</v>
      </c>
      <c r="P15" s="10">
        <f>E15+J15</f>
        <v>20989888.189999998</v>
      </c>
    </row>
    <row r="16" spans="1:16" s="29" customFormat="1" ht="15.75" x14ac:dyDescent="0.25">
      <c r="A16" s="24" t="s">
        <v>119</v>
      </c>
      <c r="B16" s="25" t="s">
        <v>120</v>
      </c>
      <c r="C16" s="26"/>
      <c r="D16" s="27" t="s">
        <v>121</v>
      </c>
      <c r="E16" s="28">
        <f>E17</f>
        <v>6220881</v>
      </c>
      <c r="F16" s="28">
        <f>F17</f>
        <v>6220881</v>
      </c>
      <c r="G16" s="28">
        <f>G17</f>
        <v>4584200</v>
      </c>
      <c r="H16" s="28">
        <f t="shared" ref="H16:O16" si="0">H17</f>
        <v>315437</v>
      </c>
      <c r="I16" s="28">
        <f t="shared" si="0"/>
        <v>0</v>
      </c>
      <c r="J16" s="28">
        <f t="shared" si="0"/>
        <v>671000</v>
      </c>
      <c r="K16" s="28">
        <f t="shared" si="0"/>
        <v>665000</v>
      </c>
      <c r="L16" s="28">
        <f>L17</f>
        <v>6000</v>
      </c>
      <c r="M16" s="28">
        <f t="shared" si="0"/>
        <v>0</v>
      </c>
      <c r="N16" s="28">
        <f t="shared" si="0"/>
        <v>0</v>
      </c>
      <c r="O16" s="28">
        <f t="shared" si="0"/>
        <v>665000</v>
      </c>
      <c r="P16" s="28">
        <f t="shared" ref="P16" si="1">E16+J16</f>
        <v>6891881</v>
      </c>
    </row>
    <row r="17" spans="1:16" ht="63.75" x14ac:dyDescent="0.2">
      <c r="A17" s="12" t="s">
        <v>21</v>
      </c>
      <c r="B17" s="12" t="s">
        <v>23</v>
      </c>
      <c r="C17" s="13" t="s">
        <v>22</v>
      </c>
      <c r="D17" s="14" t="s">
        <v>24</v>
      </c>
      <c r="E17" s="15">
        <v>6220881</v>
      </c>
      <c r="F17" s="16">
        <v>6220881</v>
      </c>
      <c r="G17" s="16">
        <v>4584200</v>
      </c>
      <c r="H17" s="16">
        <v>315437</v>
      </c>
      <c r="I17" s="16">
        <v>0</v>
      </c>
      <c r="J17" s="15">
        <v>671000</v>
      </c>
      <c r="K17" s="16">
        <v>665000</v>
      </c>
      <c r="L17" s="16">
        <v>6000</v>
      </c>
      <c r="M17" s="16">
        <v>0</v>
      </c>
      <c r="N17" s="16">
        <v>0</v>
      </c>
      <c r="O17" s="16">
        <v>665000</v>
      </c>
      <c r="P17" s="15">
        <f>E17+J17</f>
        <v>6891881</v>
      </c>
    </row>
    <row r="18" spans="1:16" s="33" customFormat="1" ht="36.75" customHeight="1" x14ac:dyDescent="0.25">
      <c r="A18" s="30">
        <v>113000</v>
      </c>
      <c r="B18" s="30">
        <v>3000</v>
      </c>
      <c r="C18" s="31"/>
      <c r="D18" s="31" t="s">
        <v>122</v>
      </c>
      <c r="E18" s="32">
        <f>E19+E20</f>
        <v>174816</v>
      </c>
      <c r="F18" s="32">
        <f>SUM(F19:F20)</f>
        <v>174816</v>
      </c>
      <c r="G18" s="32">
        <f>SUM(G19:G20)</f>
        <v>122800</v>
      </c>
      <c r="H18" s="32">
        <f t="shared" ref="H18:I18" si="2">SUM(H19:H20)</f>
        <v>0</v>
      </c>
      <c r="I18" s="32">
        <f t="shared" si="2"/>
        <v>0</v>
      </c>
      <c r="J18" s="32">
        <f>SUM(J19:J20)</f>
        <v>0</v>
      </c>
      <c r="K18" s="32">
        <f t="shared" ref="K18:N18" si="3">SUM(K19:K20)</f>
        <v>0</v>
      </c>
      <c r="L18" s="32">
        <f t="shared" si="3"/>
        <v>0</v>
      </c>
      <c r="M18" s="32">
        <f t="shared" si="3"/>
        <v>0</v>
      </c>
      <c r="N18" s="32">
        <f t="shared" si="3"/>
        <v>0</v>
      </c>
      <c r="O18" s="32">
        <f>SUM(O19:O20)</f>
        <v>0</v>
      </c>
      <c r="P18" s="28">
        <f t="shared" ref="P18" si="4">E18+J18</f>
        <v>174816</v>
      </c>
    </row>
    <row r="19" spans="1:16" x14ac:dyDescent="0.2">
      <c r="A19" s="12" t="s">
        <v>25</v>
      </c>
      <c r="B19" s="12" t="s">
        <v>27</v>
      </c>
      <c r="C19" s="13" t="s">
        <v>26</v>
      </c>
      <c r="D19" s="14" t="s">
        <v>28</v>
      </c>
      <c r="E19" s="15">
        <v>149816</v>
      </c>
      <c r="F19" s="16">
        <v>149816</v>
      </c>
      <c r="G19" s="16">
        <v>122800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149816</v>
      </c>
    </row>
    <row r="20" spans="1:16" ht="25.5" x14ac:dyDescent="0.2">
      <c r="A20" s="12" t="s">
        <v>29</v>
      </c>
      <c r="B20" s="12" t="s">
        <v>31</v>
      </c>
      <c r="C20" s="13" t="s">
        <v>30</v>
      </c>
      <c r="D20" s="14" t="s">
        <v>32</v>
      </c>
      <c r="E20" s="15">
        <v>25000</v>
      </c>
      <c r="F20" s="16">
        <v>25000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25000</v>
      </c>
    </row>
    <row r="21" spans="1:16" s="33" customFormat="1" ht="27.75" customHeight="1" x14ac:dyDescent="0.25">
      <c r="A21" s="30" t="s">
        <v>123</v>
      </c>
      <c r="B21" s="30">
        <v>4000</v>
      </c>
      <c r="C21" s="31"/>
      <c r="D21" s="31" t="s">
        <v>124</v>
      </c>
      <c r="E21" s="32">
        <f>E22+E23</f>
        <v>1426717</v>
      </c>
      <c r="F21" s="32">
        <f>F22+F23</f>
        <v>1426717</v>
      </c>
      <c r="G21" s="32">
        <f>G22+G23</f>
        <v>895686</v>
      </c>
      <c r="H21" s="32">
        <f>H22+H23</f>
        <v>88399</v>
      </c>
      <c r="I21" s="32">
        <f t="shared" ref="I21:O21" si="5">I22+I23</f>
        <v>0</v>
      </c>
      <c r="J21" s="32">
        <f>J22+J23</f>
        <v>49990</v>
      </c>
      <c r="K21" s="32">
        <f>K22+K23</f>
        <v>49990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2">
        <f t="shared" si="5"/>
        <v>49990</v>
      </c>
      <c r="P21" s="28">
        <f t="shared" ref="P21" si="6">E21+J21</f>
        <v>1476707</v>
      </c>
    </row>
    <row r="22" spans="1:16" x14ac:dyDescent="0.2">
      <c r="A22" s="12" t="s">
        <v>33</v>
      </c>
      <c r="B22" s="12" t="s">
        <v>35</v>
      </c>
      <c r="C22" s="13" t="s">
        <v>34</v>
      </c>
      <c r="D22" s="14" t="s">
        <v>36</v>
      </c>
      <c r="E22" s="15">
        <v>305001</v>
      </c>
      <c r="F22" s="16">
        <v>305001</v>
      </c>
      <c r="G22" s="16">
        <v>195181</v>
      </c>
      <c r="H22" s="16">
        <v>0</v>
      </c>
      <c r="I22" s="16">
        <v>0</v>
      </c>
      <c r="J22" s="15">
        <v>12400</v>
      </c>
      <c r="K22" s="16">
        <v>12400</v>
      </c>
      <c r="L22" s="16">
        <v>0</v>
      </c>
      <c r="M22" s="16">
        <v>0</v>
      </c>
      <c r="N22" s="16">
        <v>0</v>
      </c>
      <c r="O22" s="16">
        <v>12400</v>
      </c>
      <c r="P22" s="15">
        <f>E22+J22</f>
        <v>317401</v>
      </c>
    </row>
    <row r="23" spans="1:16" ht="38.25" x14ac:dyDescent="0.2">
      <c r="A23" s="12" t="s">
        <v>37</v>
      </c>
      <c r="B23" s="12" t="s">
        <v>39</v>
      </c>
      <c r="C23" s="13" t="s">
        <v>38</v>
      </c>
      <c r="D23" s="14" t="s">
        <v>40</v>
      </c>
      <c r="E23" s="15">
        <v>1121716</v>
      </c>
      <c r="F23" s="16">
        <v>1121716</v>
      </c>
      <c r="G23" s="16">
        <v>700505</v>
      </c>
      <c r="H23" s="16">
        <v>88399</v>
      </c>
      <c r="I23" s="16">
        <v>0</v>
      </c>
      <c r="J23" s="15">
        <v>37590</v>
      </c>
      <c r="K23" s="16">
        <v>37590</v>
      </c>
      <c r="L23" s="16">
        <v>0</v>
      </c>
      <c r="M23" s="16">
        <v>0</v>
      </c>
      <c r="N23" s="16">
        <v>0</v>
      </c>
      <c r="O23" s="16">
        <v>37590</v>
      </c>
      <c r="P23" s="15">
        <f>E23+J23</f>
        <v>1159306</v>
      </c>
    </row>
    <row r="24" spans="1:16" s="33" customFormat="1" ht="24.75" customHeight="1" x14ac:dyDescent="0.25">
      <c r="A24" s="30" t="s">
        <v>125</v>
      </c>
      <c r="B24" s="30">
        <v>6000</v>
      </c>
      <c r="C24" s="31"/>
      <c r="D24" s="31" t="s">
        <v>126</v>
      </c>
      <c r="E24" s="32">
        <f>E25+E26+E27</f>
        <v>1405209</v>
      </c>
      <c r="F24" s="32">
        <f>F25+F26+F27</f>
        <v>1405209</v>
      </c>
      <c r="G24" s="32">
        <f t="shared" ref="G24:O24" si="7">G25+G26+G27</f>
        <v>0</v>
      </c>
      <c r="H24" s="32">
        <f>H25+H26+H27</f>
        <v>258996</v>
      </c>
      <c r="I24" s="32">
        <f t="shared" si="7"/>
        <v>0</v>
      </c>
      <c r="J24" s="32">
        <f>J25+J26+J27</f>
        <v>142000</v>
      </c>
      <c r="K24" s="32">
        <f t="shared" si="7"/>
        <v>142000</v>
      </c>
      <c r="L24" s="32">
        <f t="shared" si="7"/>
        <v>0</v>
      </c>
      <c r="M24" s="32">
        <f t="shared" si="7"/>
        <v>0</v>
      </c>
      <c r="N24" s="32">
        <f t="shared" si="7"/>
        <v>0</v>
      </c>
      <c r="O24" s="32">
        <f t="shared" si="7"/>
        <v>142000</v>
      </c>
      <c r="P24" s="28">
        <f t="shared" ref="P24" si="8">E24+J24</f>
        <v>1547209</v>
      </c>
    </row>
    <row r="25" spans="1:16" ht="25.5" x14ac:dyDescent="0.2">
      <c r="A25" s="12" t="s">
        <v>41</v>
      </c>
      <c r="B25" s="12" t="s">
        <v>43</v>
      </c>
      <c r="C25" s="13" t="s">
        <v>42</v>
      </c>
      <c r="D25" s="14" t="s">
        <v>44</v>
      </c>
      <c r="E25" s="15">
        <v>55000</v>
      </c>
      <c r="F25" s="16">
        <v>55000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ref="P25:P34" si="9">E25+J25</f>
        <v>55000</v>
      </c>
    </row>
    <row r="26" spans="1:16" ht="25.5" x14ac:dyDescent="0.2">
      <c r="A26" s="12" t="s">
        <v>45</v>
      </c>
      <c r="B26" s="12" t="s">
        <v>47</v>
      </c>
      <c r="C26" s="13" t="s">
        <v>46</v>
      </c>
      <c r="D26" s="14" t="s">
        <v>48</v>
      </c>
      <c r="E26" s="15">
        <v>667570</v>
      </c>
      <c r="F26" s="16">
        <v>667570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9"/>
        <v>667570</v>
      </c>
    </row>
    <row r="27" spans="1:16" x14ac:dyDescent="0.2">
      <c r="A27" s="12" t="s">
        <v>49</v>
      </c>
      <c r="B27" s="12" t="s">
        <v>50</v>
      </c>
      <c r="C27" s="13" t="s">
        <v>46</v>
      </c>
      <c r="D27" s="14" t="s">
        <v>51</v>
      </c>
      <c r="E27" s="15">
        <v>682639</v>
      </c>
      <c r="F27" s="16">
        <v>682639</v>
      </c>
      <c r="G27" s="16">
        <v>0</v>
      </c>
      <c r="H27" s="16">
        <v>258996</v>
      </c>
      <c r="I27" s="16">
        <v>0</v>
      </c>
      <c r="J27" s="15">
        <v>142000</v>
      </c>
      <c r="K27" s="16">
        <v>142000</v>
      </c>
      <c r="L27" s="16">
        <v>0</v>
      </c>
      <c r="M27" s="16">
        <v>0</v>
      </c>
      <c r="N27" s="16">
        <v>0</v>
      </c>
      <c r="O27" s="16">
        <v>142000</v>
      </c>
      <c r="P27" s="15">
        <f t="shared" si="9"/>
        <v>824639</v>
      </c>
    </row>
    <row r="28" spans="1:16" s="29" customFormat="1" ht="21.75" customHeight="1" x14ac:dyDescent="0.25">
      <c r="A28" s="24" t="s">
        <v>127</v>
      </c>
      <c r="B28" s="25" t="s">
        <v>128</v>
      </c>
      <c r="C28" s="26"/>
      <c r="D28" s="27" t="s">
        <v>129</v>
      </c>
      <c r="E28" s="28">
        <f>E31+E29+E33+E34</f>
        <v>0</v>
      </c>
      <c r="F28" s="28">
        <f t="shared" ref="F28:O28" si="10">F31+F29+F33+F34</f>
        <v>0</v>
      </c>
      <c r="G28" s="28">
        <f t="shared" si="10"/>
        <v>0</v>
      </c>
      <c r="H28" s="28">
        <f t="shared" si="10"/>
        <v>0</v>
      </c>
      <c r="I28" s="28">
        <f t="shared" si="10"/>
        <v>0</v>
      </c>
      <c r="J28" s="28">
        <f>J31+J29+J33+J34</f>
        <v>1549339</v>
      </c>
      <c r="K28" s="28">
        <f>K31+K29+K33+K34</f>
        <v>1549339</v>
      </c>
      <c r="L28" s="28">
        <f t="shared" si="10"/>
        <v>0</v>
      </c>
      <c r="M28" s="28">
        <f t="shared" si="10"/>
        <v>0</v>
      </c>
      <c r="N28" s="28">
        <f t="shared" si="10"/>
        <v>0</v>
      </c>
      <c r="O28" s="28">
        <f t="shared" si="10"/>
        <v>1549339</v>
      </c>
      <c r="P28" s="28">
        <f t="shared" si="9"/>
        <v>1549339</v>
      </c>
    </row>
    <row r="29" spans="1:16" ht="25.5" x14ac:dyDescent="0.2">
      <c r="A29" s="12" t="s">
        <v>52</v>
      </c>
      <c r="B29" s="12" t="s">
        <v>54</v>
      </c>
      <c r="C29" s="13" t="s">
        <v>53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299770</v>
      </c>
      <c r="K29" s="16">
        <v>299770</v>
      </c>
      <c r="L29" s="16">
        <v>0</v>
      </c>
      <c r="M29" s="16">
        <v>0</v>
      </c>
      <c r="N29" s="16">
        <v>0</v>
      </c>
      <c r="O29" s="16">
        <v>299770</v>
      </c>
      <c r="P29" s="15">
        <f t="shared" si="9"/>
        <v>299770</v>
      </c>
    </row>
    <row r="30" spans="1:16" s="42" customFormat="1" ht="71.25" customHeight="1" x14ac:dyDescent="0.2">
      <c r="A30" s="37"/>
      <c r="B30" s="37"/>
      <c r="C30" s="38"/>
      <c r="D30" s="39" t="s">
        <v>167</v>
      </c>
      <c r="E30" s="40">
        <f>F30</f>
        <v>0</v>
      </c>
      <c r="F30" s="41">
        <f t="shared" ref="F30:N32" si="11">F29</f>
        <v>0</v>
      </c>
      <c r="G30" s="41">
        <f t="shared" si="11"/>
        <v>0</v>
      </c>
      <c r="H30" s="41">
        <f t="shared" si="11"/>
        <v>0</v>
      </c>
      <c r="I30" s="41">
        <f t="shared" si="11"/>
        <v>0</v>
      </c>
      <c r="J30" s="40">
        <f>K30</f>
        <v>209800</v>
      </c>
      <c r="K30" s="41">
        <f>O30</f>
        <v>209800</v>
      </c>
      <c r="L30" s="41">
        <f t="shared" si="11"/>
        <v>0</v>
      </c>
      <c r="M30" s="41">
        <f t="shared" si="11"/>
        <v>0</v>
      </c>
      <c r="N30" s="41">
        <f t="shared" si="11"/>
        <v>0</v>
      </c>
      <c r="O30" s="41">
        <v>209800</v>
      </c>
      <c r="P30" s="40">
        <f>E30+J30</f>
        <v>209800</v>
      </c>
    </row>
    <row r="31" spans="1:16" ht="25.5" x14ac:dyDescent="0.2">
      <c r="A31" s="12" t="s">
        <v>56</v>
      </c>
      <c r="B31" s="12" t="s">
        <v>57</v>
      </c>
      <c r="C31" s="13" t="s">
        <v>53</v>
      </c>
      <c r="D31" s="14" t="s">
        <v>58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1172519</v>
      </c>
      <c r="K31" s="16">
        <v>1172519</v>
      </c>
      <c r="L31" s="16">
        <v>0</v>
      </c>
      <c r="M31" s="16">
        <v>0</v>
      </c>
      <c r="N31" s="16">
        <v>0</v>
      </c>
      <c r="O31" s="16">
        <v>1172519</v>
      </c>
      <c r="P31" s="15">
        <f t="shared" si="9"/>
        <v>1172519</v>
      </c>
    </row>
    <row r="32" spans="1:16" s="42" customFormat="1" ht="71.25" customHeight="1" x14ac:dyDescent="0.2">
      <c r="A32" s="37"/>
      <c r="B32" s="37"/>
      <c r="C32" s="38"/>
      <c r="D32" s="39" t="s">
        <v>167</v>
      </c>
      <c r="E32" s="40">
        <f>F32</f>
        <v>0</v>
      </c>
      <c r="F32" s="41">
        <f t="shared" si="11"/>
        <v>0</v>
      </c>
      <c r="G32" s="41">
        <f t="shared" si="11"/>
        <v>0</v>
      </c>
      <c r="H32" s="41">
        <f t="shared" si="11"/>
        <v>0</v>
      </c>
      <c r="I32" s="41">
        <f t="shared" si="11"/>
        <v>0</v>
      </c>
      <c r="J32" s="40">
        <f>K32</f>
        <v>91800</v>
      </c>
      <c r="K32" s="41">
        <f>O32</f>
        <v>91800</v>
      </c>
      <c r="L32" s="41">
        <f t="shared" si="11"/>
        <v>0</v>
      </c>
      <c r="M32" s="41">
        <f t="shared" si="11"/>
        <v>0</v>
      </c>
      <c r="N32" s="41">
        <f t="shared" si="11"/>
        <v>0</v>
      </c>
      <c r="O32" s="41">
        <v>91800</v>
      </c>
      <c r="P32" s="40">
        <f>E32+J32</f>
        <v>91800</v>
      </c>
    </row>
    <row r="33" spans="1:21" ht="25.5" x14ac:dyDescent="0.2">
      <c r="A33" s="12" t="s">
        <v>59</v>
      </c>
      <c r="B33" s="12" t="s">
        <v>60</v>
      </c>
      <c r="C33" s="13" t="s">
        <v>53</v>
      </c>
      <c r="D33" s="14" t="s">
        <v>61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9"/>
        <v>0</v>
      </c>
    </row>
    <row r="34" spans="1:21" ht="38.25" x14ac:dyDescent="0.2">
      <c r="A34" s="12" t="s">
        <v>62</v>
      </c>
      <c r="B34" s="12" t="s">
        <v>64</v>
      </c>
      <c r="C34" s="13" t="s">
        <v>63</v>
      </c>
      <c r="D34" s="14" t="s">
        <v>65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77050</v>
      </c>
      <c r="K34" s="16">
        <v>77050</v>
      </c>
      <c r="L34" s="16">
        <v>0</v>
      </c>
      <c r="M34" s="16">
        <v>0</v>
      </c>
      <c r="N34" s="16">
        <v>0</v>
      </c>
      <c r="O34" s="16">
        <v>77050</v>
      </c>
      <c r="P34" s="15">
        <f t="shared" si="9"/>
        <v>77050</v>
      </c>
    </row>
    <row r="35" spans="1:21" s="33" customFormat="1" ht="27" customHeight="1" x14ac:dyDescent="0.25">
      <c r="A35" s="30" t="s">
        <v>130</v>
      </c>
      <c r="B35" s="30">
        <v>8000</v>
      </c>
      <c r="C35" s="31"/>
      <c r="D35" s="31" t="s">
        <v>131</v>
      </c>
      <c r="E35" s="32">
        <f>E36+E37+E38+E39</f>
        <v>263290</v>
      </c>
      <c r="F35" s="32">
        <f>F36+F37+F38+F39</f>
        <v>253290</v>
      </c>
      <c r="G35" s="32">
        <f t="shared" ref="G35:O35" si="12">G36+G37+G38+G39</f>
        <v>0</v>
      </c>
      <c r="H35" s="32">
        <f t="shared" si="12"/>
        <v>0</v>
      </c>
      <c r="I35" s="32">
        <f t="shared" si="12"/>
        <v>0</v>
      </c>
      <c r="J35" s="32">
        <f>J36+J37+J38+J39</f>
        <v>1350</v>
      </c>
      <c r="K35" s="32">
        <f t="shared" si="12"/>
        <v>0</v>
      </c>
      <c r="L35" s="32">
        <f t="shared" si="12"/>
        <v>1350</v>
      </c>
      <c r="M35" s="32">
        <f t="shared" si="12"/>
        <v>0</v>
      </c>
      <c r="N35" s="32">
        <f t="shared" si="12"/>
        <v>0</v>
      </c>
      <c r="O35" s="32">
        <f t="shared" si="12"/>
        <v>0</v>
      </c>
      <c r="P35" s="28">
        <f t="shared" ref="P35" si="13">E35+J35</f>
        <v>264640</v>
      </c>
    </row>
    <row r="36" spans="1:21" ht="38.25" x14ac:dyDescent="0.2">
      <c r="A36" s="12" t="s">
        <v>66</v>
      </c>
      <c r="B36" s="12" t="s">
        <v>68</v>
      </c>
      <c r="C36" s="13" t="s">
        <v>67</v>
      </c>
      <c r="D36" s="14" t="s">
        <v>69</v>
      </c>
      <c r="E36" s="15">
        <v>240000</v>
      </c>
      <c r="F36" s="16">
        <v>240000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ref="P36:P41" si="14">E36+J36</f>
        <v>240000</v>
      </c>
    </row>
    <row r="37" spans="1:21" ht="25.5" x14ac:dyDescent="0.2">
      <c r="A37" s="12" t="s">
        <v>70</v>
      </c>
      <c r="B37" s="12" t="s">
        <v>71</v>
      </c>
      <c r="C37" s="13" t="s">
        <v>67</v>
      </c>
      <c r="D37" s="14" t="s">
        <v>72</v>
      </c>
      <c r="E37" s="15">
        <v>13290</v>
      </c>
      <c r="F37" s="16">
        <v>13290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14"/>
        <v>13290</v>
      </c>
    </row>
    <row r="38" spans="1:21" ht="25.5" x14ac:dyDescent="0.2">
      <c r="A38" s="12" t="s">
        <v>73</v>
      </c>
      <c r="B38" s="12" t="s">
        <v>75</v>
      </c>
      <c r="C38" s="13" t="s">
        <v>74</v>
      </c>
      <c r="D38" s="14" t="s">
        <v>76</v>
      </c>
      <c r="E38" s="15">
        <v>0</v>
      </c>
      <c r="F38" s="16">
        <v>0</v>
      </c>
      <c r="G38" s="16">
        <v>0</v>
      </c>
      <c r="H38" s="16">
        <v>0</v>
      </c>
      <c r="I38" s="16">
        <v>0</v>
      </c>
      <c r="J38" s="15">
        <v>1350</v>
      </c>
      <c r="K38" s="16">
        <v>0</v>
      </c>
      <c r="L38" s="16">
        <v>1350</v>
      </c>
      <c r="M38" s="16">
        <v>0</v>
      </c>
      <c r="N38" s="16">
        <v>0</v>
      </c>
      <c r="O38" s="16">
        <v>0</v>
      </c>
      <c r="P38" s="15">
        <f t="shared" si="14"/>
        <v>1350</v>
      </c>
    </row>
    <row r="39" spans="1:21" x14ac:dyDescent="0.2">
      <c r="A39" s="12" t="s">
        <v>77</v>
      </c>
      <c r="B39" s="12" t="s">
        <v>79</v>
      </c>
      <c r="C39" s="13" t="s">
        <v>78</v>
      </c>
      <c r="D39" s="14" t="s">
        <v>80</v>
      </c>
      <c r="E39" s="15">
        <v>10000</v>
      </c>
      <c r="F39" s="16">
        <v>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14"/>
        <v>10000</v>
      </c>
    </row>
    <row r="40" spans="1:21" s="36" customFormat="1" ht="22.5" customHeight="1" x14ac:dyDescent="0.25">
      <c r="A40" s="30" t="s">
        <v>132</v>
      </c>
      <c r="B40" s="24">
        <v>9000</v>
      </c>
      <c r="C40" s="34"/>
      <c r="D40" s="35" t="s">
        <v>133</v>
      </c>
      <c r="E40" s="28">
        <f>E41+E59+E44+E43</f>
        <v>9085296.1899999995</v>
      </c>
      <c r="F40" s="28">
        <f t="shared" ref="F40:O40" si="15">F41+F59+F44+F43</f>
        <v>7509873.1900000004</v>
      </c>
      <c r="G40" s="28">
        <f t="shared" si="15"/>
        <v>0</v>
      </c>
      <c r="H40" s="28">
        <f t="shared" si="15"/>
        <v>0</v>
      </c>
      <c r="I40" s="28">
        <f t="shared" si="15"/>
        <v>1575423</v>
      </c>
      <c r="J40" s="28">
        <f t="shared" si="15"/>
        <v>0</v>
      </c>
      <c r="K40" s="28">
        <f t="shared" si="15"/>
        <v>0</v>
      </c>
      <c r="L40" s="28">
        <f t="shared" si="15"/>
        <v>0</v>
      </c>
      <c r="M40" s="28">
        <f t="shared" si="15"/>
        <v>0</v>
      </c>
      <c r="N40" s="28">
        <f t="shared" si="15"/>
        <v>0</v>
      </c>
      <c r="O40" s="28">
        <f t="shared" si="15"/>
        <v>0</v>
      </c>
      <c r="P40" s="28">
        <f t="shared" si="14"/>
        <v>9085296.1899999995</v>
      </c>
    </row>
    <row r="41" spans="1:21" ht="38.25" x14ac:dyDescent="0.2">
      <c r="A41" s="12" t="s">
        <v>81</v>
      </c>
      <c r="B41" s="12" t="s">
        <v>83</v>
      </c>
      <c r="C41" s="13" t="s">
        <v>82</v>
      </c>
      <c r="D41" s="14" t="s">
        <v>84</v>
      </c>
      <c r="E41" s="15">
        <v>1425600</v>
      </c>
      <c r="F41" s="16">
        <v>1425600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14"/>
        <v>1425600</v>
      </c>
    </row>
    <row r="42" spans="1:21" s="42" customFormat="1" ht="71.25" customHeight="1" x14ac:dyDescent="0.2">
      <c r="A42" s="37"/>
      <c r="B42" s="37"/>
      <c r="C42" s="38"/>
      <c r="D42" s="39" t="s">
        <v>134</v>
      </c>
      <c r="E42" s="40">
        <f t="shared" ref="E42:P42" si="16">E41</f>
        <v>1425600</v>
      </c>
      <c r="F42" s="41">
        <f t="shared" si="16"/>
        <v>1425600</v>
      </c>
      <c r="G42" s="41">
        <f t="shared" si="16"/>
        <v>0</v>
      </c>
      <c r="H42" s="41">
        <f t="shared" si="16"/>
        <v>0</v>
      </c>
      <c r="I42" s="41">
        <f t="shared" si="16"/>
        <v>0</v>
      </c>
      <c r="J42" s="40">
        <f t="shared" si="16"/>
        <v>0</v>
      </c>
      <c r="K42" s="41">
        <f t="shared" si="16"/>
        <v>0</v>
      </c>
      <c r="L42" s="41">
        <f t="shared" si="16"/>
        <v>0</v>
      </c>
      <c r="M42" s="41">
        <f t="shared" si="16"/>
        <v>0</v>
      </c>
      <c r="N42" s="41">
        <f t="shared" si="16"/>
        <v>0</v>
      </c>
      <c r="O42" s="41">
        <f t="shared" si="16"/>
        <v>0</v>
      </c>
      <c r="P42" s="40">
        <f t="shared" si="16"/>
        <v>1425600</v>
      </c>
    </row>
    <row r="43" spans="1:21" ht="38.25" x14ac:dyDescent="0.2">
      <c r="A43" s="12" t="s">
        <v>85</v>
      </c>
      <c r="B43" s="12" t="s">
        <v>86</v>
      </c>
      <c r="C43" s="13" t="s">
        <v>82</v>
      </c>
      <c r="D43" s="14" t="s">
        <v>87</v>
      </c>
      <c r="E43" s="15">
        <v>108200.19</v>
      </c>
      <c r="F43" s="16">
        <v>108200.19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>E43+J43</f>
        <v>108200.19</v>
      </c>
    </row>
    <row r="44" spans="1:21" x14ac:dyDescent="0.2">
      <c r="A44" s="12" t="s">
        <v>88</v>
      </c>
      <c r="B44" s="12" t="s">
        <v>89</v>
      </c>
      <c r="C44" s="13" t="s">
        <v>82</v>
      </c>
      <c r="D44" s="14" t="s">
        <v>90</v>
      </c>
      <c r="E44" s="15">
        <v>7461496</v>
      </c>
      <c r="F44" s="16">
        <v>5946073</v>
      </c>
      <c r="G44" s="16">
        <v>0</v>
      </c>
      <c r="H44" s="16">
        <v>0</v>
      </c>
      <c r="I44" s="16">
        <v>1515423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>E44+J44</f>
        <v>7461496</v>
      </c>
    </row>
    <row r="45" spans="1:21" s="48" customFormat="1" ht="106.5" customHeight="1" x14ac:dyDescent="0.2">
      <c r="A45" s="84">
        <f>C45+C48+C46+C56-E44</f>
        <v>0</v>
      </c>
      <c r="B45" s="84">
        <f>SUM(E45:E58)-E44</f>
        <v>0</v>
      </c>
      <c r="C45" s="85">
        <f>SUM(E45)</f>
        <v>244881</v>
      </c>
      <c r="D45" s="43" t="s">
        <v>135</v>
      </c>
      <c r="E45" s="44">
        <f>F45+I45</f>
        <v>244881</v>
      </c>
      <c r="F45" s="45">
        <v>244881</v>
      </c>
      <c r="G45" s="45"/>
      <c r="H45" s="45"/>
      <c r="I45" s="45"/>
      <c r="J45" s="44"/>
      <c r="K45" s="45"/>
      <c r="L45" s="45"/>
      <c r="M45" s="45"/>
      <c r="N45" s="45"/>
      <c r="O45" s="45"/>
      <c r="P45" s="44">
        <f t="shared" ref="P45:P58" si="17">E45+J45</f>
        <v>244881</v>
      </c>
      <c r="Q45" s="46"/>
      <c r="R45" s="46"/>
      <c r="S45" s="47"/>
    </row>
    <row r="46" spans="1:21" s="48" customFormat="1" ht="53.25" customHeight="1" x14ac:dyDescent="0.2">
      <c r="A46" s="86"/>
      <c r="B46" s="84"/>
      <c r="C46" s="87">
        <f>SUM(E46:E47)</f>
        <v>4846388</v>
      </c>
      <c r="D46" s="49" t="s">
        <v>136</v>
      </c>
      <c r="E46" s="44">
        <f>F46+I46</f>
        <v>2722252</v>
      </c>
      <c r="F46" s="50">
        <f>2338826+8175+87900+175181-45000+114286+42884</f>
        <v>2722252</v>
      </c>
      <c r="G46" s="50"/>
      <c r="H46" s="50"/>
      <c r="I46" s="50"/>
      <c r="J46" s="44"/>
      <c r="K46" s="50"/>
      <c r="L46" s="50"/>
      <c r="M46" s="50"/>
      <c r="N46" s="50"/>
      <c r="O46" s="50"/>
      <c r="P46" s="44">
        <f t="shared" si="17"/>
        <v>2722252</v>
      </c>
      <c r="Q46" s="46"/>
      <c r="R46" s="46"/>
      <c r="S46" s="46"/>
      <c r="T46" s="46"/>
      <c r="U46" s="46"/>
    </row>
    <row r="47" spans="1:21" s="48" customFormat="1" ht="69.75" customHeight="1" x14ac:dyDescent="0.2">
      <c r="A47" s="86"/>
      <c r="B47" s="84"/>
      <c r="C47" s="85"/>
      <c r="D47" s="43" t="s">
        <v>137</v>
      </c>
      <c r="E47" s="44">
        <f t="shared" ref="E47:E58" si="18">F47+I47</f>
        <v>2124136</v>
      </c>
      <c r="F47" s="45">
        <v>2124136</v>
      </c>
      <c r="G47" s="45"/>
      <c r="H47" s="45"/>
      <c r="I47" s="45"/>
      <c r="J47" s="44"/>
      <c r="K47" s="45"/>
      <c r="L47" s="45"/>
      <c r="M47" s="45"/>
      <c r="N47" s="45"/>
      <c r="O47" s="45"/>
      <c r="P47" s="44">
        <f t="shared" si="17"/>
        <v>2124136</v>
      </c>
      <c r="Q47" s="46"/>
      <c r="R47" s="46"/>
      <c r="S47" s="47"/>
    </row>
    <row r="48" spans="1:21" s="48" customFormat="1" ht="87" customHeight="1" x14ac:dyDescent="0.2">
      <c r="A48" s="86"/>
      <c r="B48" s="84"/>
      <c r="C48" s="85">
        <f>SUM(E48:E55)</f>
        <v>854804</v>
      </c>
      <c r="D48" s="43" t="s">
        <v>138</v>
      </c>
      <c r="E48" s="44">
        <f t="shared" si="18"/>
        <v>206343</v>
      </c>
      <c r="F48" s="45">
        <f>90000+116343</f>
        <v>206343</v>
      </c>
      <c r="G48" s="45"/>
      <c r="H48" s="45"/>
      <c r="I48" s="45"/>
      <c r="J48" s="44"/>
      <c r="K48" s="45"/>
      <c r="L48" s="45"/>
      <c r="M48" s="45"/>
      <c r="N48" s="45"/>
      <c r="O48" s="45"/>
      <c r="P48" s="44">
        <f t="shared" si="17"/>
        <v>206343</v>
      </c>
      <c r="Q48" s="46"/>
      <c r="R48" s="46"/>
      <c r="S48" s="47"/>
    </row>
    <row r="49" spans="1:19" s="48" customFormat="1" ht="95.25" customHeight="1" x14ac:dyDescent="0.2">
      <c r="A49" s="86"/>
      <c r="B49" s="86"/>
      <c r="C49" s="88"/>
      <c r="D49" s="43" t="s">
        <v>139</v>
      </c>
      <c r="E49" s="44">
        <f t="shared" si="18"/>
        <v>200000</v>
      </c>
      <c r="F49" s="45">
        <v>200000</v>
      </c>
      <c r="G49" s="45"/>
      <c r="H49" s="45"/>
      <c r="I49" s="45"/>
      <c r="J49" s="44"/>
      <c r="K49" s="45"/>
      <c r="L49" s="45"/>
      <c r="M49" s="45"/>
      <c r="N49" s="45"/>
      <c r="O49" s="45"/>
      <c r="P49" s="44">
        <f t="shared" si="17"/>
        <v>200000</v>
      </c>
      <c r="Q49" s="46"/>
      <c r="R49" s="46"/>
      <c r="S49" s="47"/>
    </row>
    <row r="50" spans="1:19" s="48" customFormat="1" ht="140.25" customHeight="1" x14ac:dyDescent="0.2">
      <c r="A50" s="86"/>
      <c r="B50" s="86"/>
      <c r="C50" s="88"/>
      <c r="D50" s="43" t="s">
        <v>140</v>
      </c>
      <c r="E50" s="44">
        <f t="shared" si="18"/>
        <v>40477</v>
      </c>
      <c r="F50" s="45">
        <v>40477</v>
      </c>
      <c r="G50" s="45"/>
      <c r="H50" s="45"/>
      <c r="I50" s="45"/>
      <c r="J50" s="44"/>
      <c r="K50" s="45"/>
      <c r="L50" s="45"/>
      <c r="M50" s="45"/>
      <c r="N50" s="45"/>
      <c r="O50" s="45"/>
      <c r="P50" s="44">
        <f t="shared" si="17"/>
        <v>40477</v>
      </c>
      <c r="Q50" s="46"/>
      <c r="R50" s="46"/>
      <c r="S50" s="47"/>
    </row>
    <row r="51" spans="1:19" s="48" customFormat="1" ht="100.5" customHeight="1" x14ac:dyDescent="0.2">
      <c r="A51" s="86"/>
      <c r="B51" s="86"/>
      <c r="C51" s="88"/>
      <c r="D51" s="43" t="s">
        <v>141</v>
      </c>
      <c r="E51" s="44">
        <f t="shared" si="18"/>
        <v>113593</v>
      </c>
      <c r="F51" s="45">
        <f>27456+86137</f>
        <v>113593</v>
      </c>
      <c r="G51" s="45"/>
      <c r="H51" s="45"/>
      <c r="I51" s="45"/>
      <c r="J51" s="44"/>
      <c r="K51" s="45"/>
      <c r="L51" s="45"/>
      <c r="M51" s="45"/>
      <c r="N51" s="45"/>
      <c r="O51" s="45"/>
      <c r="P51" s="44">
        <f t="shared" si="17"/>
        <v>113593</v>
      </c>
      <c r="Q51" s="46"/>
      <c r="R51" s="46"/>
      <c r="S51" s="47"/>
    </row>
    <row r="52" spans="1:19" s="48" customFormat="1" ht="112.5" customHeight="1" x14ac:dyDescent="0.2">
      <c r="A52" s="86"/>
      <c r="B52" s="86"/>
      <c r="C52" s="88"/>
      <c r="D52" s="43" t="s">
        <v>142</v>
      </c>
      <c r="E52" s="44">
        <f t="shared" si="18"/>
        <v>32971</v>
      </c>
      <c r="F52" s="45">
        <f>12025+20946</f>
        <v>32971</v>
      </c>
      <c r="G52" s="45"/>
      <c r="H52" s="45"/>
      <c r="I52" s="45"/>
      <c r="J52" s="44"/>
      <c r="K52" s="45"/>
      <c r="L52" s="45"/>
      <c r="M52" s="45"/>
      <c r="N52" s="45"/>
      <c r="O52" s="45"/>
      <c r="P52" s="44">
        <f t="shared" si="17"/>
        <v>32971</v>
      </c>
      <c r="Q52" s="46"/>
      <c r="R52" s="46"/>
      <c r="S52" s="47"/>
    </row>
    <row r="53" spans="1:19" s="48" customFormat="1" ht="115.5" customHeight="1" x14ac:dyDescent="0.2">
      <c r="A53" s="86"/>
      <c r="B53" s="86"/>
      <c r="C53" s="88"/>
      <c r="D53" s="43" t="s">
        <v>143</v>
      </c>
      <c r="E53" s="44">
        <f t="shared" si="18"/>
        <v>245000</v>
      </c>
      <c r="F53" s="45">
        <f>200000+45000</f>
        <v>245000</v>
      </c>
      <c r="G53" s="45"/>
      <c r="H53" s="45"/>
      <c r="I53" s="45"/>
      <c r="J53" s="44"/>
      <c r="K53" s="45"/>
      <c r="L53" s="45"/>
      <c r="M53" s="45"/>
      <c r="N53" s="45"/>
      <c r="O53" s="45"/>
      <c r="P53" s="44">
        <f t="shared" si="17"/>
        <v>245000</v>
      </c>
      <c r="Q53" s="46"/>
      <c r="R53" s="46"/>
      <c r="S53" s="47"/>
    </row>
    <row r="54" spans="1:19" s="48" customFormat="1" ht="115.5" customHeight="1" x14ac:dyDescent="0.2">
      <c r="A54" s="86"/>
      <c r="B54" s="86"/>
      <c r="C54" s="88"/>
      <c r="D54" s="43" t="s">
        <v>144</v>
      </c>
      <c r="E54" s="44">
        <f t="shared" si="18"/>
        <v>10000</v>
      </c>
      <c r="F54" s="45">
        <v>10000</v>
      </c>
      <c r="G54" s="45"/>
      <c r="H54" s="45"/>
      <c r="I54" s="45"/>
      <c r="J54" s="44"/>
      <c r="K54" s="45"/>
      <c r="L54" s="45"/>
      <c r="M54" s="45"/>
      <c r="N54" s="45"/>
      <c r="O54" s="45"/>
      <c r="P54" s="44">
        <f t="shared" si="17"/>
        <v>10000</v>
      </c>
      <c r="Q54" s="46"/>
      <c r="R54" s="46"/>
      <c r="S54" s="47"/>
    </row>
    <row r="55" spans="1:19" s="48" customFormat="1" ht="115.5" customHeight="1" x14ac:dyDescent="0.2">
      <c r="A55" s="86"/>
      <c r="B55" s="86"/>
      <c r="C55" s="88"/>
      <c r="D55" s="43" t="s">
        <v>145</v>
      </c>
      <c r="E55" s="44">
        <f t="shared" si="18"/>
        <v>6420</v>
      </c>
      <c r="F55" s="45">
        <v>6420</v>
      </c>
      <c r="G55" s="45"/>
      <c r="H55" s="45"/>
      <c r="I55" s="45"/>
      <c r="J55" s="44"/>
      <c r="K55" s="45"/>
      <c r="L55" s="45"/>
      <c r="M55" s="45"/>
      <c r="N55" s="45"/>
      <c r="O55" s="45"/>
      <c r="P55" s="44">
        <f t="shared" si="17"/>
        <v>6420</v>
      </c>
      <c r="Q55" s="46"/>
      <c r="R55" s="46"/>
      <c r="S55" s="47"/>
    </row>
    <row r="56" spans="1:19" s="48" customFormat="1" ht="147" customHeight="1" x14ac:dyDescent="0.2">
      <c r="A56" s="86"/>
      <c r="B56" s="86"/>
      <c r="C56" s="88">
        <f>SUM(E56:E58)</f>
        <v>1515423</v>
      </c>
      <c r="D56" s="43" t="s">
        <v>146</v>
      </c>
      <c r="E56" s="44">
        <f t="shared" si="18"/>
        <v>500000</v>
      </c>
      <c r="F56" s="45"/>
      <c r="G56" s="45"/>
      <c r="H56" s="45"/>
      <c r="I56" s="45">
        <v>500000</v>
      </c>
      <c r="J56" s="44"/>
      <c r="K56" s="45"/>
      <c r="L56" s="45"/>
      <c r="M56" s="45"/>
      <c r="N56" s="45"/>
      <c r="O56" s="45"/>
      <c r="P56" s="44">
        <f t="shared" si="17"/>
        <v>500000</v>
      </c>
      <c r="Q56" s="46"/>
      <c r="R56" s="46"/>
      <c r="S56" s="47"/>
    </row>
    <row r="57" spans="1:19" s="48" customFormat="1" ht="111.75" customHeight="1" x14ac:dyDescent="0.2">
      <c r="A57" s="51"/>
      <c r="B57" s="51"/>
      <c r="C57" s="52"/>
      <c r="D57" s="43" t="s">
        <v>147</v>
      </c>
      <c r="E57" s="44">
        <f t="shared" ref="E57" si="19">F57+I57</f>
        <v>15423</v>
      </c>
      <c r="F57" s="45"/>
      <c r="G57" s="45"/>
      <c r="H57" s="45"/>
      <c r="I57" s="45">
        <v>15423</v>
      </c>
      <c r="J57" s="44"/>
      <c r="K57" s="45"/>
      <c r="L57" s="45"/>
      <c r="M57" s="45"/>
      <c r="N57" s="45"/>
      <c r="O57" s="45"/>
      <c r="P57" s="44">
        <f t="shared" ref="P57" si="20">E57+J57</f>
        <v>15423</v>
      </c>
      <c r="Q57" s="46"/>
      <c r="R57" s="46"/>
      <c r="S57" s="47"/>
    </row>
    <row r="58" spans="1:19" s="48" customFormat="1" ht="97.5" customHeight="1" x14ac:dyDescent="0.2">
      <c r="A58" s="51"/>
      <c r="B58" s="51"/>
      <c r="C58" s="52"/>
      <c r="D58" s="43" t="s">
        <v>165</v>
      </c>
      <c r="E58" s="44">
        <f t="shared" si="18"/>
        <v>1000000</v>
      </c>
      <c r="F58" s="45"/>
      <c r="G58" s="45"/>
      <c r="H58" s="45"/>
      <c r="I58" s="45">
        <v>1000000</v>
      </c>
      <c r="J58" s="44"/>
      <c r="K58" s="45"/>
      <c r="L58" s="45"/>
      <c r="M58" s="45"/>
      <c r="N58" s="45"/>
      <c r="O58" s="45"/>
      <c r="P58" s="44">
        <f t="shared" si="17"/>
        <v>1000000</v>
      </c>
      <c r="Q58" s="46"/>
      <c r="R58" s="46"/>
      <c r="S58" s="47"/>
    </row>
    <row r="59" spans="1:19" ht="38.25" x14ac:dyDescent="0.2">
      <c r="A59" s="12" t="s">
        <v>91</v>
      </c>
      <c r="B59" s="12" t="s">
        <v>92</v>
      </c>
      <c r="C59" s="13" t="s">
        <v>82</v>
      </c>
      <c r="D59" s="14" t="s">
        <v>93</v>
      </c>
      <c r="E59" s="15">
        <v>90000</v>
      </c>
      <c r="F59" s="16">
        <v>30000</v>
      </c>
      <c r="G59" s="16">
        <v>0</v>
      </c>
      <c r="H59" s="16">
        <v>0</v>
      </c>
      <c r="I59" s="16">
        <v>60000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>E59+J59</f>
        <v>90000</v>
      </c>
    </row>
    <row r="60" spans="1:19" ht="25.5" x14ac:dyDescent="0.2">
      <c r="A60" s="6" t="s">
        <v>94</v>
      </c>
      <c r="B60" s="7"/>
      <c r="C60" s="53"/>
      <c r="D60" s="54" t="s">
        <v>148</v>
      </c>
      <c r="E60" s="10">
        <f>E61</f>
        <v>40243078</v>
      </c>
      <c r="F60" s="11">
        <f>F61</f>
        <v>40243078</v>
      </c>
      <c r="G60" s="11">
        <f t="shared" ref="G60:I60" si="21">G61</f>
        <v>27772764</v>
      </c>
      <c r="H60" s="11">
        <f t="shared" si="21"/>
        <v>2630166</v>
      </c>
      <c r="I60" s="11">
        <f t="shared" si="21"/>
        <v>0</v>
      </c>
      <c r="J60" s="10">
        <f>J61</f>
        <v>1173125</v>
      </c>
      <c r="K60" s="11">
        <f>K61</f>
        <v>231745</v>
      </c>
      <c r="L60" s="11">
        <f t="shared" ref="L60:O60" si="22">L61</f>
        <v>941380</v>
      </c>
      <c r="M60" s="11">
        <f t="shared" si="22"/>
        <v>0</v>
      </c>
      <c r="N60" s="11">
        <f t="shared" si="22"/>
        <v>0</v>
      </c>
      <c r="O60" s="11">
        <f t="shared" si="22"/>
        <v>231745</v>
      </c>
      <c r="P60" s="10">
        <f>E60+J60</f>
        <v>41416203</v>
      </c>
    </row>
    <row r="61" spans="1:19" ht="25.5" x14ac:dyDescent="0.2">
      <c r="A61" s="6" t="s">
        <v>95</v>
      </c>
      <c r="B61" s="7"/>
      <c r="C61" s="8"/>
      <c r="D61" s="54" t="s">
        <v>148</v>
      </c>
      <c r="E61" s="10">
        <v>40243078</v>
      </c>
      <c r="F61" s="11">
        <v>40243078</v>
      </c>
      <c r="G61" s="11">
        <v>27772764</v>
      </c>
      <c r="H61" s="11">
        <v>2630166</v>
      </c>
      <c r="I61" s="11">
        <v>0</v>
      </c>
      <c r="J61" s="10">
        <v>1173125</v>
      </c>
      <c r="K61" s="11">
        <v>231745</v>
      </c>
      <c r="L61" s="11">
        <v>941380</v>
      </c>
      <c r="M61" s="11">
        <v>0</v>
      </c>
      <c r="N61" s="11">
        <v>0</v>
      </c>
      <c r="O61" s="11">
        <v>231745</v>
      </c>
      <c r="P61" s="10">
        <f>E61+J61</f>
        <v>41416203</v>
      </c>
    </row>
    <row r="62" spans="1:19" x14ac:dyDescent="0.2">
      <c r="A62" s="6" t="s">
        <v>149</v>
      </c>
      <c r="B62" s="7">
        <v>1000</v>
      </c>
      <c r="C62" s="53"/>
      <c r="D62" s="55" t="s">
        <v>150</v>
      </c>
      <c r="E62" s="10">
        <v>40243078</v>
      </c>
      <c r="F62" s="11">
        <v>40243078</v>
      </c>
      <c r="G62" s="11">
        <v>27772764</v>
      </c>
      <c r="H62" s="11">
        <v>2630166</v>
      </c>
      <c r="I62" s="11">
        <v>0</v>
      </c>
      <c r="J62" s="10">
        <v>1173125</v>
      </c>
      <c r="K62" s="11">
        <v>231745</v>
      </c>
      <c r="L62" s="11">
        <v>941380</v>
      </c>
      <c r="M62" s="11">
        <v>0</v>
      </c>
      <c r="N62" s="11">
        <v>0</v>
      </c>
      <c r="O62" s="11">
        <v>231745</v>
      </c>
      <c r="P62" s="10">
        <f>E62+J62</f>
        <v>41416203</v>
      </c>
    </row>
    <row r="63" spans="1:19" x14ac:dyDescent="0.2">
      <c r="A63" s="12" t="s">
        <v>96</v>
      </c>
      <c r="B63" s="12" t="s">
        <v>98</v>
      </c>
      <c r="C63" s="13" t="s">
        <v>97</v>
      </c>
      <c r="D63" s="14" t="s">
        <v>99</v>
      </c>
      <c r="E63" s="15">
        <v>7195850</v>
      </c>
      <c r="F63" s="16">
        <v>7195850</v>
      </c>
      <c r="G63" s="16">
        <v>4264749</v>
      </c>
      <c r="H63" s="16">
        <v>692211</v>
      </c>
      <c r="I63" s="16">
        <v>0</v>
      </c>
      <c r="J63" s="15">
        <v>460800</v>
      </c>
      <c r="K63" s="16">
        <v>0</v>
      </c>
      <c r="L63" s="16">
        <v>460800</v>
      </c>
      <c r="M63" s="16">
        <v>0</v>
      </c>
      <c r="N63" s="16">
        <v>0</v>
      </c>
      <c r="O63" s="16">
        <v>0</v>
      </c>
      <c r="P63" s="15">
        <f>E63+J63</f>
        <v>7656650</v>
      </c>
    </row>
    <row r="64" spans="1:19" s="62" customFormat="1" ht="66.75" customHeight="1" x14ac:dyDescent="0.2">
      <c r="A64" s="56"/>
      <c r="B64" s="56"/>
      <c r="C64" s="57"/>
      <c r="D64" s="58" t="s">
        <v>151</v>
      </c>
      <c r="E64" s="59">
        <f>F64+I64</f>
        <v>7390</v>
      </c>
      <c r="F64" s="60">
        <f>4810+2580</f>
        <v>7390</v>
      </c>
      <c r="G64" s="60">
        <v>0</v>
      </c>
      <c r="H64" s="60">
        <v>0</v>
      </c>
      <c r="I64" s="60">
        <v>0</v>
      </c>
      <c r="J64" s="59">
        <f>L64+O64</f>
        <v>0</v>
      </c>
      <c r="K64" s="60"/>
      <c r="L64" s="60"/>
      <c r="M64" s="60"/>
      <c r="N64" s="60"/>
      <c r="O64" s="60"/>
      <c r="P64" s="59">
        <f t="shared" ref="P64" si="23">E64+J64</f>
        <v>7390</v>
      </c>
      <c r="Q64" s="61"/>
    </row>
    <row r="65" spans="1:18" ht="51" x14ac:dyDescent="0.2">
      <c r="A65" s="12" t="s">
        <v>100</v>
      </c>
      <c r="B65" s="12" t="s">
        <v>102</v>
      </c>
      <c r="C65" s="13" t="s">
        <v>101</v>
      </c>
      <c r="D65" s="14" t="s">
        <v>103</v>
      </c>
      <c r="E65" s="15">
        <v>31488952</v>
      </c>
      <c r="F65" s="16">
        <v>31488952</v>
      </c>
      <c r="G65" s="16">
        <v>22513845</v>
      </c>
      <c r="H65" s="16">
        <v>1937955</v>
      </c>
      <c r="I65" s="16">
        <v>0</v>
      </c>
      <c r="J65" s="15">
        <v>704125</v>
      </c>
      <c r="K65" s="16">
        <v>223545</v>
      </c>
      <c r="L65" s="16">
        <v>480580</v>
      </c>
      <c r="M65" s="16">
        <v>0</v>
      </c>
      <c r="N65" s="16">
        <v>0</v>
      </c>
      <c r="O65" s="16">
        <v>223545</v>
      </c>
      <c r="P65" s="15">
        <f>E65+J65</f>
        <v>32193077</v>
      </c>
    </row>
    <row r="66" spans="1:18" s="42" customFormat="1" ht="44.25" customHeight="1" x14ac:dyDescent="0.2">
      <c r="A66" s="37"/>
      <c r="B66" s="37"/>
      <c r="C66" s="38"/>
      <c r="D66" s="63" t="s">
        <v>152</v>
      </c>
      <c r="E66" s="40">
        <f>SUM(F66)</f>
        <v>20851100</v>
      </c>
      <c r="F66" s="41">
        <f>20371900+479200</f>
        <v>20851100</v>
      </c>
      <c r="G66" s="64">
        <f>16698279+392782</f>
        <v>17091061</v>
      </c>
      <c r="H66" s="41"/>
      <c r="I66" s="41"/>
      <c r="J66" s="40">
        <f>N66</f>
        <v>0</v>
      </c>
      <c r="K66" s="41"/>
      <c r="L66" s="41"/>
      <c r="M66" s="41"/>
      <c r="N66" s="41"/>
      <c r="O66" s="41"/>
      <c r="P66" s="40">
        <f t="shared" ref="P66:P73" si="24">E66+J66</f>
        <v>20851100</v>
      </c>
      <c r="R66" s="65"/>
    </row>
    <row r="67" spans="1:18" s="42" customFormat="1" ht="44.25" customHeight="1" x14ac:dyDescent="0.2">
      <c r="A67" s="37"/>
      <c r="B67" s="37"/>
      <c r="C67" s="38"/>
      <c r="D67" s="63" t="s">
        <v>153</v>
      </c>
      <c r="E67" s="40">
        <f>SUM(F67)</f>
        <v>0</v>
      </c>
      <c r="F67" s="41"/>
      <c r="G67" s="64"/>
      <c r="H67" s="41"/>
      <c r="I67" s="41"/>
      <c r="J67" s="40">
        <f>K67</f>
        <v>7944</v>
      </c>
      <c r="K67" s="41">
        <f>O67</f>
        <v>7944</v>
      </c>
      <c r="L67" s="41"/>
      <c r="M67" s="41"/>
      <c r="N67" s="41"/>
      <c r="O67" s="41">
        <v>7944</v>
      </c>
      <c r="P67" s="40">
        <f t="shared" si="24"/>
        <v>7944</v>
      </c>
      <c r="R67" s="65"/>
    </row>
    <row r="68" spans="1:18" s="42" customFormat="1" ht="84" customHeight="1" x14ac:dyDescent="0.2">
      <c r="A68" s="37"/>
      <c r="B68" s="37"/>
      <c r="C68" s="38"/>
      <c r="D68" s="63" t="s">
        <v>154</v>
      </c>
      <c r="E68" s="40">
        <f>SUM(F68)</f>
        <v>1474400</v>
      </c>
      <c r="F68" s="41">
        <v>1474400</v>
      </c>
      <c r="G68" s="41">
        <v>1474400</v>
      </c>
      <c r="H68" s="41"/>
      <c r="I68" s="41"/>
      <c r="J68" s="40">
        <f>N68</f>
        <v>0</v>
      </c>
      <c r="K68" s="41"/>
      <c r="L68" s="41"/>
      <c r="M68" s="41"/>
      <c r="N68" s="41"/>
      <c r="O68" s="41"/>
      <c r="P68" s="40">
        <f t="shared" si="24"/>
        <v>1474400</v>
      </c>
    </row>
    <row r="69" spans="1:18" s="62" customFormat="1" ht="73.5" customHeight="1" x14ac:dyDescent="0.2">
      <c r="A69" s="56"/>
      <c r="B69" s="56"/>
      <c r="C69" s="57"/>
      <c r="D69" s="58" t="s">
        <v>151</v>
      </c>
      <c r="E69" s="59">
        <f>F69+I69</f>
        <v>8082</v>
      </c>
      <c r="F69" s="60">
        <f>5262+2820</f>
        <v>8082</v>
      </c>
      <c r="G69" s="60">
        <v>0</v>
      </c>
      <c r="H69" s="60">
        <v>0</v>
      </c>
      <c r="I69" s="60">
        <v>0</v>
      </c>
      <c r="J69" s="59">
        <f>L69+O69</f>
        <v>0</v>
      </c>
      <c r="K69" s="60"/>
      <c r="L69" s="60"/>
      <c r="M69" s="60"/>
      <c r="N69" s="60"/>
      <c r="O69" s="60"/>
      <c r="P69" s="59">
        <f t="shared" si="24"/>
        <v>8082</v>
      </c>
      <c r="Q69" s="61"/>
    </row>
    <row r="70" spans="1:18" s="42" customFormat="1" ht="64.5" customHeight="1" x14ac:dyDescent="0.2">
      <c r="A70" s="37"/>
      <c r="B70" s="37"/>
      <c r="C70" s="38"/>
      <c r="D70" s="63" t="s">
        <v>155</v>
      </c>
      <c r="E70" s="40">
        <f>SUM(F70)</f>
        <v>0</v>
      </c>
      <c r="F70" s="41"/>
      <c r="G70" s="64"/>
      <c r="H70" s="41"/>
      <c r="I70" s="41"/>
      <c r="J70" s="40">
        <f>K70</f>
        <v>3156</v>
      </c>
      <c r="K70" s="41">
        <f>O70</f>
        <v>3156</v>
      </c>
      <c r="L70" s="41"/>
      <c r="M70" s="41"/>
      <c r="N70" s="41"/>
      <c r="O70" s="41">
        <v>3156</v>
      </c>
      <c r="P70" s="40">
        <f t="shared" si="24"/>
        <v>3156</v>
      </c>
      <c r="R70" s="65"/>
    </row>
    <row r="71" spans="1:18" s="42" customFormat="1" ht="81.75" customHeight="1" x14ac:dyDescent="0.2">
      <c r="A71" s="37"/>
      <c r="B71" s="37"/>
      <c r="C71" s="38"/>
      <c r="D71" s="63" t="s">
        <v>156</v>
      </c>
      <c r="E71" s="40">
        <f>SUM(F71)</f>
        <v>178769</v>
      </c>
      <c r="F71" s="41">
        <v>178769</v>
      </c>
      <c r="G71" s="64"/>
      <c r="H71" s="41"/>
      <c r="I71" s="41"/>
      <c r="J71" s="40">
        <f>K71</f>
        <v>0</v>
      </c>
      <c r="K71" s="41"/>
      <c r="L71" s="41"/>
      <c r="M71" s="41"/>
      <c r="N71" s="41"/>
      <c r="O71" s="41"/>
      <c r="P71" s="40">
        <f t="shared" ref="P71" si="25">E71+J71</f>
        <v>178769</v>
      </c>
      <c r="R71" s="65"/>
    </row>
    <row r="72" spans="1:18" s="42" customFormat="1" ht="71.25" customHeight="1" x14ac:dyDescent="0.2">
      <c r="A72" s="37"/>
      <c r="B72" s="37"/>
      <c r="C72" s="38"/>
      <c r="D72" s="39" t="s">
        <v>167</v>
      </c>
      <c r="E72" s="40">
        <f>F72</f>
        <v>1525</v>
      </c>
      <c r="F72" s="41">
        <v>1525</v>
      </c>
      <c r="G72" s="41"/>
      <c r="H72" s="41"/>
      <c r="I72" s="41"/>
      <c r="J72" s="40">
        <f>K72</f>
        <v>58640</v>
      </c>
      <c r="K72" s="41">
        <f>O72</f>
        <v>58640</v>
      </c>
      <c r="L72" s="41"/>
      <c r="M72" s="41"/>
      <c r="N72" s="41"/>
      <c r="O72" s="41">
        <v>58640</v>
      </c>
      <c r="P72" s="40">
        <f>E72+J72</f>
        <v>60165</v>
      </c>
    </row>
    <row r="73" spans="1:18" s="42" customFormat="1" ht="81.75" customHeight="1" x14ac:dyDescent="0.2">
      <c r="A73" s="37"/>
      <c r="B73" s="37"/>
      <c r="C73" s="38"/>
      <c r="D73" s="63" t="s">
        <v>166</v>
      </c>
      <c r="E73" s="40">
        <f>SUM(F73)</f>
        <v>18400</v>
      </c>
      <c r="F73" s="41">
        <v>18400</v>
      </c>
      <c r="G73" s="64"/>
      <c r="H73" s="41"/>
      <c r="I73" s="41"/>
      <c r="J73" s="40">
        <f>K73</f>
        <v>39100</v>
      </c>
      <c r="K73" s="41">
        <f>O73</f>
        <v>39100</v>
      </c>
      <c r="L73" s="41"/>
      <c r="M73" s="41"/>
      <c r="N73" s="41"/>
      <c r="O73" s="41">
        <v>39100</v>
      </c>
      <c r="P73" s="40">
        <f t="shared" si="24"/>
        <v>57500</v>
      </c>
      <c r="R73" s="65"/>
    </row>
    <row r="74" spans="1:18" ht="25.5" x14ac:dyDescent="0.2">
      <c r="A74" s="12" t="s">
        <v>104</v>
      </c>
      <c r="B74" s="12" t="s">
        <v>106</v>
      </c>
      <c r="C74" s="13" t="s">
        <v>105</v>
      </c>
      <c r="D74" s="14" t="s">
        <v>107</v>
      </c>
      <c r="E74" s="15">
        <v>1250816</v>
      </c>
      <c r="F74" s="16">
        <v>1250816</v>
      </c>
      <c r="G74" s="16">
        <v>994170</v>
      </c>
      <c r="H74" s="16">
        <v>0</v>
      </c>
      <c r="I74" s="16">
        <v>0</v>
      </c>
      <c r="J74" s="15">
        <v>8200</v>
      </c>
      <c r="K74" s="16">
        <v>8200</v>
      </c>
      <c r="L74" s="16">
        <v>0</v>
      </c>
      <c r="M74" s="16">
        <v>0</v>
      </c>
      <c r="N74" s="16">
        <v>0</v>
      </c>
      <c r="O74" s="16">
        <v>8200</v>
      </c>
      <c r="P74" s="15">
        <f>E74+J74</f>
        <v>1259016</v>
      </c>
    </row>
    <row r="75" spans="1:18" x14ac:dyDescent="0.2">
      <c r="A75" s="12" t="s">
        <v>108</v>
      </c>
      <c r="B75" s="12" t="s">
        <v>109</v>
      </c>
      <c r="C75" s="13" t="s">
        <v>105</v>
      </c>
      <c r="D75" s="14" t="s">
        <v>110</v>
      </c>
      <c r="E75" s="15">
        <v>307460</v>
      </c>
      <c r="F75" s="16">
        <v>307460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>E75+J75</f>
        <v>307460</v>
      </c>
    </row>
    <row r="76" spans="1:18" x14ac:dyDescent="0.2">
      <c r="A76" s="17" t="s">
        <v>111</v>
      </c>
      <c r="B76" s="18" t="s">
        <v>111</v>
      </c>
      <c r="C76" s="19" t="s">
        <v>111</v>
      </c>
      <c r="D76" s="20" t="s">
        <v>112</v>
      </c>
      <c r="E76" s="10">
        <v>58819287.189999998</v>
      </c>
      <c r="F76" s="10">
        <v>57233864.189999998</v>
      </c>
      <c r="G76" s="10">
        <v>33375450</v>
      </c>
      <c r="H76" s="10">
        <v>3292998</v>
      </c>
      <c r="I76" s="10">
        <v>1575423</v>
      </c>
      <c r="J76" s="10">
        <v>3586804</v>
      </c>
      <c r="K76" s="10">
        <v>2638074</v>
      </c>
      <c r="L76" s="10">
        <v>948730</v>
      </c>
      <c r="M76" s="10">
        <v>0</v>
      </c>
      <c r="N76" s="10">
        <v>0</v>
      </c>
      <c r="O76" s="10">
        <v>2638074</v>
      </c>
      <c r="P76" s="10">
        <f>E76+J76</f>
        <v>62406091.189999998</v>
      </c>
    </row>
    <row r="77" spans="1:18" s="72" customFormat="1" ht="51" x14ac:dyDescent="0.2">
      <c r="A77" s="66"/>
      <c r="B77" s="66"/>
      <c r="C77" s="67"/>
      <c r="D77" s="68" t="s">
        <v>157</v>
      </c>
      <c r="E77" s="69">
        <f>SUM(E78:E81)</f>
        <v>23384900.190000001</v>
      </c>
      <c r="F77" s="70">
        <v>22384900.190000001</v>
      </c>
      <c r="G77" s="70">
        <v>17091061</v>
      </c>
      <c r="H77" s="70">
        <f t="shared" ref="H77:I77" si="26">SUM(H78:H81)</f>
        <v>0</v>
      </c>
      <c r="I77" s="70">
        <f t="shared" si="26"/>
        <v>1000000</v>
      </c>
      <c r="J77" s="69">
        <f>SUM(J78:J81)</f>
        <v>7944</v>
      </c>
      <c r="K77" s="70">
        <v>7944</v>
      </c>
      <c r="L77" s="70">
        <v>0</v>
      </c>
      <c r="M77" s="70">
        <v>0</v>
      </c>
      <c r="N77" s="70">
        <v>0</v>
      </c>
      <c r="O77" s="70">
        <v>7944</v>
      </c>
      <c r="P77" s="69">
        <f>E77+J77</f>
        <v>23392844.190000001</v>
      </c>
      <c r="Q77" s="71"/>
    </row>
    <row r="78" spans="1:18" s="76" customFormat="1" ht="45" customHeight="1" x14ac:dyDescent="0.2">
      <c r="A78" s="66"/>
      <c r="B78" s="66"/>
      <c r="C78" s="67"/>
      <c r="D78" s="73" t="s">
        <v>158</v>
      </c>
      <c r="E78" s="69">
        <f>SUM(F78)</f>
        <v>20851100</v>
      </c>
      <c r="F78" s="74">
        <v>20851100</v>
      </c>
      <c r="G78" s="74">
        <v>17091061</v>
      </c>
      <c r="H78" s="74">
        <f>H68</f>
        <v>0</v>
      </c>
      <c r="I78" s="74">
        <f>I68</f>
        <v>0</v>
      </c>
      <c r="J78" s="69">
        <f>N78</f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P78" s="69">
        <f t="shared" ref="P78:P84" si="27">E78+J78</f>
        <v>20851100</v>
      </c>
      <c r="Q78" s="75"/>
    </row>
    <row r="79" spans="1:18" s="42" customFormat="1" ht="44.25" customHeight="1" x14ac:dyDescent="0.2">
      <c r="A79" s="37"/>
      <c r="B79" s="37"/>
      <c r="C79" s="38"/>
      <c r="D79" s="63" t="s">
        <v>153</v>
      </c>
      <c r="E79" s="77">
        <f>SUM(F79)</f>
        <v>1000000</v>
      </c>
      <c r="F79" s="74">
        <v>1000000</v>
      </c>
      <c r="G79" s="74"/>
      <c r="H79" s="78"/>
      <c r="I79" s="78">
        <v>1000000</v>
      </c>
      <c r="J79" s="77">
        <f>K79</f>
        <v>7944</v>
      </c>
      <c r="K79" s="78">
        <v>7944</v>
      </c>
      <c r="L79" s="78"/>
      <c r="M79" s="78"/>
      <c r="N79" s="78"/>
      <c r="O79" s="78">
        <v>7944</v>
      </c>
      <c r="P79" s="77">
        <f t="shared" si="27"/>
        <v>1007944</v>
      </c>
      <c r="R79" s="65"/>
    </row>
    <row r="80" spans="1:18" s="76" customFormat="1" ht="45" customHeight="1" x14ac:dyDescent="0.2">
      <c r="A80" s="66"/>
      <c r="B80" s="66"/>
      <c r="C80" s="67"/>
      <c r="D80" s="73" t="s">
        <v>159</v>
      </c>
      <c r="E80" s="69">
        <f>SUM(F80)</f>
        <v>1425600</v>
      </c>
      <c r="F80" s="79">
        <v>1425600</v>
      </c>
      <c r="G80" s="79">
        <v>0</v>
      </c>
      <c r="H80" s="79">
        <f>H49</f>
        <v>0</v>
      </c>
      <c r="I80" s="79">
        <f>I49</f>
        <v>0</v>
      </c>
      <c r="J80" s="69">
        <f>N80</f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69">
        <f t="shared" si="27"/>
        <v>1425600</v>
      </c>
      <c r="Q80" s="75"/>
    </row>
    <row r="81" spans="1:18" s="80" customFormat="1" ht="68.25" customHeight="1" x14ac:dyDescent="0.2">
      <c r="A81" s="66"/>
      <c r="B81" s="66"/>
      <c r="C81" s="67"/>
      <c r="D81" s="73" t="s">
        <v>160</v>
      </c>
      <c r="E81" s="69">
        <f t="shared" ref="E81" si="28">SUM(F81)</f>
        <v>108200.19</v>
      </c>
      <c r="F81" s="79">
        <v>108200.19</v>
      </c>
      <c r="G81" s="79">
        <v>0</v>
      </c>
      <c r="H81" s="79">
        <f>H36</f>
        <v>0</v>
      </c>
      <c r="I81" s="79">
        <f>I36</f>
        <v>0</v>
      </c>
      <c r="J81" s="69">
        <f>N81</f>
        <v>0</v>
      </c>
      <c r="K81" s="79">
        <v>0</v>
      </c>
      <c r="L81" s="79">
        <v>0</v>
      </c>
      <c r="M81" s="79">
        <v>0</v>
      </c>
      <c r="N81" s="79">
        <v>0</v>
      </c>
      <c r="O81" s="79">
        <v>0</v>
      </c>
      <c r="P81" s="69">
        <f t="shared" si="27"/>
        <v>108200.19</v>
      </c>
    </row>
    <row r="82" spans="1:18" s="72" customFormat="1" ht="87" customHeight="1" x14ac:dyDescent="0.2">
      <c r="A82" s="66"/>
      <c r="B82" s="66"/>
      <c r="C82" s="67"/>
      <c r="D82" s="68" t="s">
        <v>161</v>
      </c>
      <c r="E82" s="69">
        <f>SUM(F82)</f>
        <v>1474400</v>
      </c>
      <c r="F82" s="70">
        <v>1474400</v>
      </c>
      <c r="G82" s="70">
        <v>1474400</v>
      </c>
      <c r="H82" s="70">
        <f>H69</f>
        <v>0</v>
      </c>
      <c r="I82" s="70">
        <f>I69</f>
        <v>0</v>
      </c>
      <c r="J82" s="69">
        <f>N82</f>
        <v>0</v>
      </c>
      <c r="K82" s="70">
        <v>0</v>
      </c>
      <c r="L82" s="70">
        <v>0</v>
      </c>
      <c r="M82" s="70">
        <v>0</v>
      </c>
      <c r="N82" s="70">
        <v>0</v>
      </c>
      <c r="O82" s="70">
        <v>0</v>
      </c>
      <c r="P82" s="69">
        <f t="shared" si="27"/>
        <v>1474400</v>
      </c>
      <c r="Q82" s="71"/>
    </row>
    <row r="83" spans="1:18" s="72" customFormat="1" ht="66.75" customHeight="1" x14ac:dyDescent="0.2">
      <c r="A83" s="66"/>
      <c r="B83" s="66"/>
      <c r="C83" s="67"/>
      <c r="D83" s="68" t="s">
        <v>162</v>
      </c>
      <c r="E83" s="69">
        <f>SUM(F83)</f>
        <v>15472</v>
      </c>
      <c r="F83" s="81">
        <v>15472</v>
      </c>
      <c r="G83" s="81">
        <v>0</v>
      </c>
      <c r="H83" s="81">
        <f>H66+H73</f>
        <v>0</v>
      </c>
      <c r="I83" s="81">
        <f>I66+I73</f>
        <v>0</v>
      </c>
      <c r="J83" s="69">
        <f>K83</f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69">
        <f t="shared" si="27"/>
        <v>15472</v>
      </c>
      <c r="Q83" s="82"/>
    </row>
    <row r="84" spans="1:18" s="42" customFormat="1" ht="64.5" customHeight="1" x14ac:dyDescent="0.2">
      <c r="A84" s="37"/>
      <c r="B84" s="37"/>
      <c r="C84" s="38"/>
      <c r="D84" s="83" t="s">
        <v>163</v>
      </c>
      <c r="E84" s="77">
        <f>SUM(F84)</f>
        <v>0</v>
      </c>
      <c r="F84" s="41"/>
      <c r="G84" s="64"/>
      <c r="H84" s="41"/>
      <c r="I84" s="41"/>
      <c r="J84" s="77">
        <f>K84</f>
        <v>3156</v>
      </c>
      <c r="K84" s="41">
        <v>3156</v>
      </c>
      <c r="L84" s="41"/>
      <c r="M84" s="41"/>
      <c r="N84" s="41"/>
      <c r="O84" s="41">
        <v>3156</v>
      </c>
      <c r="P84" s="77">
        <f t="shared" si="27"/>
        <v>3156</v>
      </c>
      <c r="R84" s="65"/>
    </row>
    <row r="85" spans="1:18" s="42" customFormat="1" ht="78" customHeight="1" x14ac:dyDescent="0.2">
      <c r="A85" s="37"/>
      <c r="B85" s="37"/>
      <c r="C85" s="38"/>
      <c r="D85" s="83" t="s">
        <v>164</v>
      </c>
      <c r="E85" s="77">
        <v>178769</v>
      </c>
      <c r="F85" s="41">
        <v>178769</v>
      </c>
      <c r="G85" s="64"/>
      <c r="H85" s="41"/>
      <c r="I85" s="41"/>
      <c r="J85" s="77">
        <f t="shared" ref="J85:J86" si="29">K85</f>
        <v>0</v>
      </c>
      <c r="K85" s="41"/>
      <c r="L85" s="41"/>
      <c r="M85" s="41"/>
      <c r="N85" s="41"/>
      <c r="O85" s="41"/>
      <c r="P85" s="77">
        <v>178769</v>
      </c>
      <c r="R85" s="65"/>
    </row>
    <row r="86" spans="1:18" s="42" customFormat="1" ht="48" customHeight="1" x14ac:dyDescent="0.2">
      <c r="A86" s="37"/>
      <c r="B86" s="37"/>
      <c r="C86" s="38"/>
      <c r="D86" s="83" t="s">
        <v>168</v>
      </c>
      <c r="E86" s="77">
        <f>F86</f>
        <v>19925</v>
      </c>
      <c r="F86" s="41">
        <f>F73+F72+F32+F30</f>
        <v>19925</v>
      </c>
      <c r="G86" s="41">
        <f t="shared" ref="G86:I86" si="30">G73+G72+G32+G30</f>
        <v>0</v>
      </c>
      <c r="H86" s="41">
        <f t="shared" si="30"/>
        <v>0</v>
      </c>
      <c r="I86" s="41">
        <f t="shared" si="30"/>
        <v>0</v>
      </c>
      <c r="J86" s="77">
        <f t="shared" si="29"/>
        <v>399340</v>
      </c>
      <c r="K86" s="41">
        <f>K73+K72+K32+K30</f>
        <v>399340</v>
      </c>
      <c r="L86" s="41">
        <f t="shared" ref="L86:O86" si="31">L73+L72+L32+L30</f>
        <v>0</v>
      </c>
      <c r="M86" s="41">
        <f t="shared" si="31"/>
        <v>0</v>
      </c>
      <c r="N86" s="41">
        <f t="shared" si="31"/>
        <v>0</v>
      </c>
      <c r="O86" s="41">
        <f t="shared" si="31"/>
        <v>399340</v>
      </c>
      <c r="P86" s="77">
        <f>E86+J86</f>
        <v>419265</v>
      </c>
      <c r="Q86" s="65">
        <f>419265-P86</f>
        <v>0</v>
      </c>
      <c r="R86" s="65"/>
    </row>
    <row r="89" spans="1:18" x14ac:dyDescent="0.2">
      <c r="B89" s="3" t="s">
        <v>113</v>
      </c>
      <c r="I89" s="3" t="s">
        <v>114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XTreme.ws</dc:creator>
  <cp:lastModifiedBy>admin</cp:lastModifiedBy>
  <dcterms:created xsi:type="dcterms:W3CDTF">2020-08-14T04:58:04Z</dcterms:created>
  <dcterms:modified xsi:type="dcterms:W3CDTF">2020-08-16T06:52:55Z</dcterms:modified>
</cp:coreProperties>
</file>