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2995" windowHeight="12075"/>
  </bookViews>
  <sheets>
    <sheet name="Лист1" sheetId="1" r:id="rId1"/>
  </sheets>
  <definedNames>
    <definedName name="_xlnm.Print_Area" localSheetId="0">Лист1!$A$1:$P$99</definedName>
  </definedNames>
  <calcPr calcId="144525"/>
</workbook>
</file>

<file path=xl/calcChain.xml><?xml version="1.0" encoding="utf-8"?>
<calcChain xmlns="http://schemas.openxmlformats.org/spreadsheetml/2006/main">
  <c r="F85" i="1" l="1"/>
  <c r="L91" i="1"/>
  <c r="M91" i="1"/>
  <c r="N91" i="1"/>
  <c r="O91" i="1"/>
  <c r="K91" i="1"/>
  <c r="J91" i="1" s="1"/>
  <c r="Q92" i="1"/>
  <c r="I91" i="1"/>
  <c r="E91" i="1"/>
  <c r="G96" i="1"/>
  <c r="H96" i="1"/>
  <c r="I96" i="1"/>
  <c r="F96" i="1"/>
  <c r="E96" i="1"/>
  <c r="E90" i="1"/>
  <c r="E85" i="1"/>
  <c r="F94" i="1"/>
  <c r="J96" i="1"/>
  <c r="N95" i="1"/>
  <c r="M95" i="1"/>
  <c r="L95" i="1"/>
  <c r="K95" i="1"/>
  <c r="J95" i="1" s="1"/>
  <c r="E95" i="1"/>
  <c r="P95" i="1" s="1"/>
  <c r="Q95" i="1" s="1"/>
  <c r="Q94" i="1"/>
  <c r="J94" i="1"/>
  <c r="J93" i="1"/>
  <c r="E93" i="1"/>
  <c r="P93" i="1" s="1"/>
  <c r="J92" i="1"/>
  <c r="I92" i="1"/>
  <c r="E92" i="1"/>
  <c r="P92" i="1" s="1"/>
  <c r="J90" i="1"/>
  <c r="I90" i="1"/>
  <c r="H90" i="1"/>
  <c r="P90" i="1"/>
  <c r="Q90" i="1" s="1"/>
  <c r="J89" i="1"/>
  <c r="I89" i="1"/>
  <c r="H89" i="1"/>
  <c r="E89" i="1"/>
  <c r="P89" i="1" s="1"/>
  <c r="J88" i="1"/>
  <c r="I88" i="1"/>
  <c r="I85" i="1" s="1"/>
  <c r="H88" i="1"/>
  <c r="E88" i="1"/>
  <c r="O87" i="1"/>
  <c r="K87" i="1" s="1"/>
  <c r="E87" i="1"/>
  <c r="J86" i="1"/>
  <c r="I86" i="1"/>
  <c r="H86" i="1"/>
  <c r="E86" i="1"/>
  <c r="P86" i="1" s="1"/>
  <c r="Q86" i="1" s="1"/>
  <c r="N85" i="1"/>
  <c r="M85" i="1"/>
  <c r="L85" i="1"/>
  <c r="H85" i="1"/>
  <c r="G85" i="1"/>
  <c r="F79" i="1"/>
  <c r="F77" i="1"/>
  <c r="K75" i="1"/>
  <c r="K81" i="1"/>
  <c r="J81" i="1" s="1"/>
  <c r="E81" i="1"/>
  <c r="P81" i="1" s="1"/>
  <c r="K80" i="1"/>
  <c r="J80" i="1" s="1"/>
  <c r="E80" i="1"/>
  <c r="P80" i="1" s="1"/>
  <c r="J79" i="1"/>
  <c r="E79" i="1"/>
  <c r="P79" i="1" s="1"/>
  <c r="K78" i="1"/>
  <c r="J78" i="1"/>
  <c r="P78" i="1" s="1"/>
  <c r="E78" i="1"/>
  <c r="K77" i="1"/>
  <c r="J77" i="1"/>
  <c r="E77" i="1"/>
  <c r="P77" i="1" s="1"/>
  <c r="J76" i="1"/>
  <c r="E76" i="1"/>
  <c r="P76" i="1" s="1"/>
  <c r="O75" i="1"/>
  <c r="J75" i="1"/>
  <c r="E75" i="1"/>
  <c r="P75" i="1" s="1"/>
  <c r="J74" i="1"/>
  <c r="G74" i="1"/>
  <c r="F74" i="1"/>
  <c r="E74" i="1" s="1"/>
  <c r="P74" i="1" s="1"/>
  <c r="J72" i="1"/>
  <c r="F72" i="1"/>
  <c r="E72" i="1"/>
  <c r="P72" i="1" s="1"/>
  <c r="R77" i="1" s="1"/>
  <c r="P68" i="1"/>
  <c r="P45" i="1"/>
  <c r="F45" i="1"/>
  <c r="G45" i="1"/>
  <c r="H45" i="1"/>
  <c r="I45" i="1"/>
  <c r="J45" i="1"/>
  <c r="K45" i="1"/>
  <c r="L45" i="1"/>
  <c r="M45" i="1"/>
  <c r="N45" i="1"/>
  <c r="O45" i="1"/>
  <c r="E45" i="1"/>
  <c r="P46" i="1"/>
  <c r="P63" i="1"/>
  <c r="E63" i="1"/>
  <c r="F55" i="1"/>
  <c r="C52" i="1"/>
  <c r="E53" i="1"/>
  <c r="E66" i="1"/>
  <c r="P66" i="1" s="1"/>
  <c r="E65" i="1"/>
  <c r="P65" i="1" s="1"/>
  <c r="E64" i="1"/>
  <c r="P64" i="1" s="1"/>
  <c r="E62" i="1"/>
  <c r="P62" i="1" s="1"/>
  <c r="F61" i="1"/>
  <c r="E61" i="1" s="1"/>
  <c r="P61" i="1" s="1"/>
  <c r="F60" i="1"/>
  <c r="E60" i="1"/>
  <c r="P60" i="1" s="1"/>
  <c r="F59" i="1"/>
  <c r="E59" i="1" s="1"/>
  <c r="P59" i="1" s="1"/>
  <c r="P58" i="1"/>
  <c r="E58" i="1"/>
  <c r="P57" i="1"/>
  <c r="E57" i="1"/>
  <c r="F56" i="1"/>
  <c r="E56" i="1"/>
  <c r="P56" i="1" s="1"/>
  <c r="E55" i="1"/>
  <c r="P55" i="1" s="1"/>
  <c r="F54" i="1"/>
  <c r="E54" i="1" s="1"/>
  <c r="F52" i="1"/>
  <c r="E52" i="1" s="1"/>
  <c r="O49" i="1"/>
  <c r="N49" i="1"/>
  <c r="M49" i="1"/>
  <c r="L49" i="1"/>
  <c r="K49" i="1"/>
  <c r="J49" i="1"/>
  <c r="I49" i="1"/>
  <c r="H49" i="1"/>
  <c r="G49" i="1"/>
  <c r="F49" i="1"/>
  <c r="E49" i="1"/>
  <c r="O47" i="1"/>
  <c r="N47" i="1"/>
  <c r="M47" i="1"/>
  <c r="L47" i="1"/>
  <c r="K47" i="1"/>
  <c r="J47" i="1"/>
  <c r="I47" i="1"/>
  <c r="H47" i="1"/>
  <c r="G47" i="1"/>
  <c r="F47" i="1"/>
  <c r="E47" i="1"/>
  <c r="E39" i="1"/>
  <c r="O39" i="1"/>
  <c r="N39" i="1"/>
  <c r="M39" i="1"/>
  <c r="L39" i="1"/>
  <c r="K39" i="1"/>
  <c r="J39" i="1"/>
  <c r="I39" i="1"/>
  <c r="H39" i="1"/>
  <c r="G39" i="1"/>
  <c r="F39" i="1"/>
  <c r="P39" i="1"/>
  <c r="J43" i="1"/>
  <c r="E43" i="1"/>
  <c r="E32" i="1"/>
  <c r="O32" i="1"/>
  <c r="N32" i="1"/>
  <c r="M32" i="1"/>
  <c r="L32" i="1"/>
  <c r="K32" i="1"/>
  <c r="J32" i="1"/>
  <c r="I32" i="1"/>
  <c r="H32" i="1"/>
  <c r="G32" i="1"/>
  <c r="F32" i="1"/>
  <c r="P32" i="1"/>
  <c r="N36" i="1"/>
  <c r="M36" i="1"/>
  <c r="L36" i="1"/>
  <c r="K36" i="1"/>
  <c r="J36" i="1" s="1"/>
  <c r="I36" i="1"/>
  <c r="H36" i="1"/>
  <c r="G36" i="1"/>
  <c r="F36" i="1"/>
  <c r="E36" i="1"/>
  <c r="P36" i="1" s="1"/>
  <c r="N34" i="1"/>
  <c r="M34" i="1"/>
  <c r="L34" i="1"/>
  <c r="K34" i="1"/>
  <c r="J34" i="1"/>
  <c r="I34" i="1"/>
  <c r="H34" i="1"/>
  <c r="G34" i="1"/>
  <c r="F34" i="1"/>
  <c r="E34" i="1" s="1"/>
  <c r="P34" i="1" s="1"/>
  <c r="J31" i="1"/>
  <c r="I31" i="1"/>
  <c r="H31" i="1"/>
  <c r="G31" i="1"/>
  <c r="F31" i="1"/>
  <c r="E31" i="1" s="1"/>
  <c r="P31" i="1" s="1"/>
  <c r="P26" i="1"/>
  <c r="F26" i="1"/>
  <c r="G26" i="1"/>
  <c r="H26" i="1"/>
  <c r="I26" i="1"/>
  <c r="J26" i="1"/>
  <c r="K26" i="1"/>
  <c r="L26" i="1"/>
  <c r="M26" i="1"/>
  <c r="N26" i="1"/>
  <c r="O26" i="1"/>
  <c r="E26" i="1"/>
  <c r="E23" i="1"/>
  <c r="O23" i="1"/>
  <c r="N23" i="1"/>
  <c r="M23" i="1"/>
  <c r="L23" i="1"/>
  <c r="K23" i="1"/>
  <c r="J23" i="1"/>
  <c r="I23" i="1"/>
  <c r="H23" i="1"/>
  <c r="G23" i="1"/>
  <c r="F23" i="1"/>
  <c r="P23" i="1"/>
  <c r="E20" i="1"/>
  <c r="O20" i="1"/>
  <c r="N20" i="1"/>
  <c r="M20" i="1"/>
  <c r="L20" i="1"/>
  <c r="K20" i="1"/>
  <c r="J20" i="1"/>
  <c r="P20" i="1" s="1"/>
  <c r="I20" i="1"/>
  <c r="H20" i="1"/>
  <c r="G20" i="1"/>
  <c r="F20" i="1"/>
  <c r="N19" i="1"/>
  <c r="M19" i="1"/>
  <c r="L19" i="1"/>
  <c r="K19" i="1"/>
  <c r="J19" i="1" s="1"/>
  <c r="P19" i="1" s="1"/>
  <c r="I19" i="1"/>
  <c r="H19" i="1"/>
  <c r="G19" i="1"/>
  <c r="F19" i="1"/>
  <c r="E19" i="1"/>
  <c r="E16" i="1"/>
  <c r="O16" i="1"/>
  <c r="N16" i="1"/>
  <c r="M16" i="1"/>
  <c r="L16" i="1"/>
  <c r="K16" i="1"/>
  <c r="J16" i="1"/>
  <c r="I16" i="1"/>
  <c r="H16" i="1"/>
  <c r="G16" i="1"/>
  <c r="F16" i="1"/>
  <c r="P16" i="1"/>
  <c r="P91" i="1" l="1"/>
  <c r="C65" i="1"/>
  <c r="C56" i="1"/>
  <c r="P96" i="1"/>
  <c r="Q96" i="1" s="1"/>
  <c r="K85" i="1"/>
  <c r="J87" i="1"/>
  <c r="J85" i="1" s="1"/>
  <c r="P88" i="1"/>
  <c r="Q88" i="1" s="1"/>
  <c r="Q77" i="1"/>
  <c r="O85" i="1"/>
  <c r="B52" i="1"/>
  <c r="C53" i="1"/>
  <c r="P53" i="1"/>
  <c r="P52" i="1"/>
  <c r="C54" i="1"/>
  <c r="P54" i="1"/>
  <c r="P43" i="1"/>
  <c r="P84" i="1"/>
  <c r="P83" i="1"/>
  <c r="P82" i="1"/>
  <c r="P73" i="1"/>
  <c r="P71" i="1"/>
  <c r="P70" i="1"/>
  <c r="P69" i="1"/>
  <c r="P67" i="1"/>
  <c r="P51" i="1"/>
  <c r="P50" i="1"/>
  <c r="P48" i="1"/>
  <c r="P49" i="1" s="1"/>
  <c r="P47" i="1"/>
  <c r="P44" i="1"/>
  <c r="P42" i="1"/>
  <c r="P41" i="1"/>
  <c r="P40" i="1"/>
  <c r="P38" i="1"/>
  <c r="P37" i="1"/>
  <c r="P35" i="1"/>
  <c r="P33" i="1"/>
  <c r="P30" i="1"/>
  <c r="P29" i="1"/>
  <c r="P28" i="1"/>
  <c r="P27" i="1"/>
  <c r="P25" i="1"/>
  <c r="P24" i="1"/>
  <c r="P22" i="1"/>
  <c r="P21" i="1"/>
  <c r="P18" i="1"/>
  <c r="P17" i="1"/>
  <c r="P15" i="1"/>
  <c r="P14" i="1"/>
  <c r="P85" i="1" l="1"/>
  <c r="P87" i="1"/>
  <c r="A52" i="1"/>
</calcChain>
</file>

<file path=xl/sharedStrings.xml><?xml version="1.0" encoding="utf-8"?>
<sst xmlns="http://schemas.openxmlformats.org/spreadsheetml/2006/main" count="209" uniqueCount="186">
  <si>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</si>
  <si>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</si>
  <si>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</si>
  <si>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</si>
  <si>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</si>
  <si>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</si>
  <si>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</si>
  <si>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</si>
  <si>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</si>
  <si>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</si>
  <si>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</si>
  <si>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</si>
  <si>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</si>
  <si>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</si>
  <si>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</si>
  <si>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</si>
  <si>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</si>
  <si>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</si>
  <si>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</si>
  <si>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</si>
  <si>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</si>
  <si>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</si>
  <si>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</si>
  <si>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</si>
  <si>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</si>
  <si>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</si>
  <si>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0160</t>
  </si>
  <si>
    <t>0191</t>
  </si>
  <si>
    <t>Проведення місцевих виборів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</si>
  <si>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</si>
  <si>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</si>
  <si>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</si>
  <si>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</si>
  <si>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</si>
  <si>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</si>
  <si>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</si>
  <si>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</si>
  <si>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</si>
  <si>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</si>
  <si>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</si>
  <si>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</si>
  <si>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</si>
  <si>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</si>
  <si>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</si>
  <si>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</si>
  <si>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</si>
  <si>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</si>
  <si>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</si>
  <si>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</si>
  <si>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</si>
  <si>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</si>
  <si>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</si>
  <si>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</si>
  <si>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</si>
  <si>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</si>
  <si>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</si>
  <si>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</si>
  <si>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</si>
  <si>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</si>
  <si>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0117310</t>
  </si>
  <si>
    <t>0443</t>
  </si>
  <si>
    <t>7310</t>
  </si>
  <si>
    <t>Будівництво об`єктів житлово-комунального господарства</t>
  </si>
  <si>
    <t>0117330</t>
  </si>
  <si>
    <t>7330</t>
  </si>
  <si>
    <t>Будівництво1 інших об`єктів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</si>
  <si>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</si>
  <si>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</si>
  <si>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</si>
  <si>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</si>
  <si>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</si>
  <si>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</si>
  <si>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</si>
  <si>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</si>
  <si>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</si>
  <si>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</si>
  <si>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</si>
  <si>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</si>
  <si>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</si>
  <si>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</si>
  <si>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</si>
  <si>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</si>
  <si>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</si>
  <si>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</si>
  <si>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</si>
  <si>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</si>
  <si>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</si>
  <si>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</si>
  <si>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0119320</t>
  </si>
  <si>
    <t>0180</t>
  </si>
  <si>
    <t>9320</t>
  </si>
  <si>
    <t>Субвенція з місцевого бюджету за рахунок залишку коштів освітньої субвенції, що утворився на початок бюджетного періоду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</si>
  <si>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</si>
  <si>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</si>
  <si>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</si>
  <si>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</si>
  <si>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</si>
  <si>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</si>
  <si>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</si>
  <si>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</si>
  <si>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</si>
  <si>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</si>
  <si>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</si>
  <si>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</si>
  <si>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</si>
  <si>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</si>
  <si>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</si>
  <si>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</si>
  <si>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</si>
  <si>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</si>
  <si>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</si>
  <si>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</si>
  <si>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</si>
  <si>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</si>
  <si>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</si>
  <si>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</si>
  <si>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</si>
  <si>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</si>
  <si>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</si>
  <si>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</si>
  <si>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</si>
  <si>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X</t>
  </si>
  <si>
    <t>УСЬОГО</t>
  </si>
  <si>
    <t>Секретар</t>
  </si>
  <si>
    <t>Алексєєва З.А.</t>
  </si>
  <si>
    <t>(код бюджету)</t>
  </si>
  <si>
    <t>0110100</t>
  </si>
  <si>
    <t>0100</t>
  </si>
  <si>
    <t>Державне управління</t>
  </si>
  <si>
    <t>до рішення Прибужанівської сільської ради</t>
  </si>
  <si>
    <t>від 15.12.2020 №2</t>
  </si>
  <si>
    <t>у т.ч. за рахунок субвенції з державного бюджету місцевим бюджетам на проведення виборів депутатів місцевих рад та сільських, селищних, міських голів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</si>
  <si>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</si>
  <si>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</si>
  <si>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</si>
  <si>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</si>
  <si>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</si>
  <si>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у т.ч. за рахунок субвенції  з місцевого бюджету на проєктні, будівельно-ремонтні роботи,придбання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числа, за рахунок відповідної субвенції з державного бюджету</t>
  </si>
  <si>
    <t xml:space="preserve">у т.ч. за рахунок іншої субвенції з обласного бюджету співфінансування впровадження проектів - переможців обласного конкурсу проектів та програм розвитку місцевого самоврядування  </t>
  </si>
  <si>
    <t>0117000</t>
  </si>
  <si>
    <t>7000</t>
  </si>
  <si>
    <t>Еекономічна діяльність</t>
  </si>
  <si>
    <t xml:space="preserve">у т.ч. видатки за рахунок залишку коштів від надходження екологічного податку , що утворився на початок бюджетного періоду </t>
  </si>
  <si>
    <t>0118000</t>
  </si>
  <si>
    <t>Інша діяльність</t>
  </si>
  <si>
    <t>у т.ч. субвенція з місцевого бюджету за рахунок залишку коштів освітньої субвенції, що утворився на початок бюджетного періоду з бюджету Прибужанівської сільської ради Вознесенського району обласному бюджету для співфінансування видатків для придбання шкільного автобусу</t>
  </si>
  <si>
    <t>у т.ч. субвенція з місцевого бюджету до бюджету Вознесенської міської об'єднаної територіальної громади  за рахунок    медичноїї  субвенції з державного бюджету місцевим бюджетам</t>
  </si>
  <si>
    <t xml:space="preserve">у т.ч. субвенція з місцевого бюджету до бюджету Олександрівської селищної об'єднаної територіальної громади на проживання в стаціонарному відділенні для постійного або тимчасового проживання в смт Олександрівка Клімовича Леоніда Миколайовича та Браславської Валентини Семенівни </t>
  </si>
  <si>
    <t>у т.ч. 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</si>
  <si>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</si>
  <si>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 xml:space="preserve">у т.ч. субвенція з сільського бюджету до  бюджету  Вознесенської міської об'єднаної територіальної громади для надання послуг дітям – інвалідам Прибужанівської сільської ради  в Комунальній установі «Центр соціальної реабілітації дітей – інвалідів міста Вознесенська» </t>
  </si>
  <si>
    <t>у т.ч. субвенція з сільського бюджету до  бюджету  Вознесенської міської об'єднаної територіальної громади на  відшкодування комунальних послуг та енергоносіїв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</si>
  <si>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для комунального підприємства "Комунальне некомерційне підприємство Вознесенська багатопрофільна лікарня"на придбання вакцини та імуноглобуліну для профілактики сказу особам, які були в контакті або зазнали укусів від хворих на сказ, підозрілих  на сказ або невідомих тварин.</t>
  </si>
  <si>
    <t>у т.ч. субвенція з сільського бюджету до  бюджету  Вознесенської міської об'єднаної територіальної громади на придбання інсуліну для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</si>
  <si>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безкоштовне зубопротезування пільговій категорії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</si>
  <si>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безкоштовний медогляд працівників освіти , та громадян Прибужанівської сільської ради на призовній дільниці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</si>
  <si>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утримання інклюзивно - ресурсного центру</t>
  </si>
  <si>
    <t xml:space="preserve">у т.ч. субвенція з сільського бюджету до  бюджету  Вознесенської міської об'єднаної територіальної громади на  закупівлю 
 тестів IgM/IgG для обстеження на COVID-19 
 комунальним підприємством "Комунальне 
 некомерційне підприємство Вознесенська 
 багатопрофільна лікарня"
</t>
  </si>
  <si>
    <t>у т.ч. субвенція з сільського бюджету обласному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</t>
  </si>
  <si>
    <t>у т.ч. субвенція з сільського бюджету обласному бюджету для співфінансування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на закупівлю комп'ютерного обладнання, для закладів загальної середньої освіти</t>
  </si>
  <si>
    <t>у т.ч. субвенція з сільського бюджету до  бюджету  Вознесенської міської об'єднаної територіальної громади співфінансування на 
 придбання дизеля – генератора в госпіталь 
 для надання  якісної медичної допомоги 
 з лікування хворих на COVID – 19 
 комунальним підприємством 
 "Комунальне некомерційне підприємство 
 Вознесенська багатопрофільна лікарня"</t>
  </si>
  <si>
    <t>у т.ч. субвенція з місцевого бюджету до бюджету Бузької сільської ради 
 Вознесенського району на утримання 
 КНП «Бузький центр первинної 
 медико – санітарної допомоги»</t>
  </si>
  <si>
    <t>0119000</t>
  </si>
  <si>
    <t>Міжбюджетні трансферти</t>
  </si>
  <si>
    <t>Відділ освіти, молоді та спорту Прибужанівської сільської ради</t>
  </si>
  <si>
    <t>0611000</t>
  </si>
  <si>
    <t>Освіта</t>
  </si>
  <si>
    <t>у тому числі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</si>
  <si>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у т.ч. видатки за рахунок  освітньої субвенції з державного бюджету місцевим бюджетам</t>
  </si>
  <si>
    <t xml:space="preserve">у т.ч. видатки за рахунок залишку коштів освітньої субвенції, що утворився на початок бюджетного періоду 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</si>
  <si>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</si>
  <si>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у т.ч. видатки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</si>
  <si>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у т.ч. видатки за рахунок коштів субвенції  з місцевого бюджету  на забезпечення якісної, сучасної та доступної загальної середньої 
 освіти `Нова українська школа`  за рахунок відповідної субвенції  з державного бюджету</t>
  </si>
  <si>
    <t>у т.ч. видатки за рахунок коштів субвенції  з обласного бюджету місцевим бюджетам на здійснення заходів щодо соціально – економічного розвитку територіальних громад Миколаївської області у 2020 році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</si>
  <si>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</si>
  <si>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</si>
  <si>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видатки за рахунок  Медичної субвенції з державного бюджету місцевим бюджетам</t>
  </si>
  <si>
    <t>видатки за рахунок залишку коштів медичної субвенції, що утворився на початок бюджетного періоду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</si>
  <si>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</si>
  <si>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</si>
  <si>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у тому числі  видатки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</si>
  <si>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у тому числі видатки за рахунок коштів субвенції  з місцевого бюджету  на забезпечення якісної, сучасної та доступної загальної середньої 
 освіти `Нова українська школа`  за рахунок відповідної субвенції  з державного бюджету</t>
  </si>
  <si>
    <t>у т.ч. за рахунок субвенції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</si>
  <si>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 xml:space="preserve">у тому числі видатки за рахунок іншої субвенції  з місцевого бюджету  </t>
  </si>
  <si>
    <t xml:space="preserve">видатки за рахунок залишку коштів освітньої субвенції, що утворився на початок бюджетного періоду </t>
  </si>
  <si>
    <t>у тому числі  видатки за рахунок  субвенції з місцевого бюджету на проектні,  будівельно-ремонтні роботи,придбання житла  та приміщень для розвитку сімейних та інших  форм виховання, наближених до сімейних,  та забезпечення житлом дітей-сиріт,  дітей, позбавлених батьківського піклування, осіб з їх числа,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</si>
</sst>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sz val="12"/>
      <name val="Calibri"/>
      <family val="2"/>
      <charset val="204"/>
    </font>
    <font>
      <i/>
      <sz val="10"/>
      <color theme="3" tint="0.59999389629810485"/>
      <name val="Calibri"/>
      <family val="2"/>
      <charset val="204"/>
    </font>
    <font>
      <i/>
      <sz val="10"/>
      <name val="Calibri"/>
      <family val="2"/>
      <charset val="204"/>
    </font>
    <font>
      <i/>
      <sz val="1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</font>
    <font>
      <b/>
      <i/>
      <sz val="10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2" xfId="0" quotePrefix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2" fontId="3" fillId="0" borderId="2" xfId="0" applyNumberFormat="1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4" fillId="0" borderId="0" xfId="0" applyFont="1"/>
    <xf numFmtId="0" fontId="5" fillId="0" borderId="0" xfId="0" applyFont="1"/>
    <xf numFmtId="0" fontId="6" fillId="0" borderId="2" xfId="0" quotePrefix="1" applyFont="1" applyBorder="1" applyAlignment="1">
      <alignment horizontal="center" vertical="center" wrapText="1"/>
    </xf>
    <xf numFmtId="2" fontId="6" fillId="0" borderId="2" xfId="0" quotePrefix="1" applyNumberFormat="1" applyFont="1" applyBorder="1" applyAlignment="1">
      <alignment horizontal="center" vertical="center" wrapText="1"/>
    </xf>
    <xf numFmtId="2" fontId="6" fillId="0" borderId="2" xfId="0" quotePrefix="1" applyNumberFormat="1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0" fontId="6" fillId="0" borderId="0" xfId="0" applyFont="1"/>
    <xf numFmtId="0" fontId="7" fillId="0" borderId="2" xfId="0" quotePrefix="1" applyFont="1" applyFill="1" applyBorder="1" applyAlignment="1">
      <alignment horizontal="center" vertical="center" wrapText="1"/>
    </xf>
    <xf numFmtId="2" fontId="7" fillId="0" borderId="2" xfId="0" quotePrefix="1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vertical="center" wrapText="1"/>
    </xf>
    <xf numFmtId="0" fontId="4" fillId="0" borderId="0" xfId="0" applyFont="1" applyFill="1"/>
    <xf numFmtId="2" fontId="6" fillId="0" borderId="2" xfId="0" applyNumberFormat="1" applyFont="1" applyBorder="1" applyAlignment="1">
      <alignment vertical="center" wrapText="1"/>
    </xf>
    <xf numFmtId="4" fontId="6" fillId="0" borderId="0" xfId="0" applyNumberFormat="1" applyFont="1"/>
    <xf numFmtId="4" fontId="8" fillId="0" borderId="2" xfId="0" quotePrefix="1" applyNumberFormat="1" applyFont="1" applyBorder="1" applyAlignment="1">
      <alignment horizontal="center" vertical="center" wrapText="1"/>
    </xf>
    <xf numFmtId="4" fontId="8" fillId="4" borderId="2" xfId="0" quotePrefix="1" applyNumberFormat="1" applyFont="1" applyFill="1" applyBorder="1" applyAlignment="1">
      <alignment horizontal="center" vertical="center" wrapText="1"/>
    </xf>
    <xf numFmtId="2" fontId="9" fillId="4" borderId="2" xfId="0" quotePrefix="1" applyNumberFormat="1" applyFont="1" applyFill="1" applyBorder="1" applyAlignment="1">
      <alignment vertical="center" wrapText="1"/>
    </xf>
    <xf numFmtId="4" fontId="9" fillId="3" borderId="2" xfId="0" applyNumberFormat="1" applyFont="1" applyFill="1" applyBorder="1" applyAlignment="1">
      <alignment vertical="center" wrapText="1"/>
    </xf>
    <xf numFmtId="4" fontId="9" fillId="4" borderId="2" xfId="0" applyNumberFormat="1" applyFont="1" applyFill="1" applyBorder="1" applyAlignment="1">
      <alignment vertical="center" wrapText="1"/>
    </xf>
    <xf numFmtId="4" fontId="9" fillId="0" borderId="0" xfId="0" applyNumberFormat="1" applyFont="1"/>
    <xf numFmtId="4" fontId="9" fillId="4" borderId="0" xfId="0" applyNumberFormat="1" applyFont="1" applyFill="1" applyBorder="1" applyAlignment="1">
      <alignment vertical="center" wrapText="1"/>
    </xf>
    <xf numFmtId="0" fontId="9" fillId="0" borderId="0" xfId="0" applyFont="1"/>
    <xf numFmtId="0" fontId="8" fillId="0" borderId="2" xfId="0" quotePrefix="1" applyFont="1" applyBorder="1" applyAlignment="1">
      <alignment horizontal="center" vertical="center" wrapText="1"/>
    </xf>
    <xf numFmtId="4" fontId="8" fillId="0" borderId="2" xfId="0" quotePrefix="1" applyNumberFormat="1" applyFont="1" applyFill="1" applyBorder="1" applyAlignment="1">
      <alignment horizontal="center" vertical="center" wrapText="1"/>
    </xf>
    <xf numFmtId="2" fontId="9" fillId="0" borderId="2" xfId="0" quotePrefix="1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 wrapText="1"/>
    </xf>
    <xf numFmtId="2" fontId="8" fillId="4" borderId="2" xfId="0" quotePrefix="1" applyNumberFormat="1" applyFont="1" applyFill="1" applyBorder="1" applyAlignment="1">
      <alignment horizontal="center" vertical="center" wrapText="1"/>
    </xf>
    <xf numFmtId="0" fontId="3" fillId="0" borderId="2" xfId="0" applyFont="1" applyBorder="1"/>
    <xf numFmtId="2" fontId="3" fillId="0" borderId="3" xfId="0" quotePrefix="1" applyNumberFormat="1" applyFont="1" applyBorder="1" applyAlignment="1">
      <alignment horizontal="center" vertical="center" wrapText="1"/>
    </xf>
    <xf numFmtId="0" fontId="3" fillId="0" borderId="0" xfId="0" applyFont="1"/>
    <xf numFmtId="0" fontId="10" fillId="0" borderId="2" xfId="0" quotePrefix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2" fontId="10" fillId="0" borderId="0" xfId="0" applyNumberFormat="1" applyFont="1"/>
    <xf numFmtId="0" fontId="10" fillId="0" borderId="0" xfId="0" applyFont="1"/>
    <xf numFmtId="4" fontId="9" fillId="0" borderId="2" xfId="0" applyNumberFormat="1" applyFont="1" applyBorder="1" applyAlignment="1">
      <alignment vertical="center" wrapText="1"/>
    </xf>
    <xf numFmtId="4" fontId="10" fillId="0" borderId="0" xfId="0" applyNumberFormat="1" applyFont="1"/>
    <xf numFmtId="0" fontId="11" fillId="0" borderId="2" xfId="0" quotePrefix="1" applyFont="1" applyBorder="1" applyAlignment="1">
      <alignment horizontal="center" vertical="center" wrapText="1"/>
    </xf>
    <xf numFmtId="2" fontId="11" fillId="0" borderId="2" xfId="0" quotePrefix="1" applyNumberFormat="1" applyFont="1" applyBorder="1" applyAlignment="1">
      <alignment horizontal="center" vertical="center" wrapText="1"/>
    </xf>
    <xf numFmtId="2" fontId="11" fillId="0" borderId="2" xfId="0" quotePrefix="1" applyNumberFormat="1" applyFont="1" applyBorder="1" applyAlignment="1">
      <alignment vertical="center" wrapText="1"/>
    </xf>
    <xf numFmtId="4" fontId="11" fillId="2" borderId="2" xfId="0" applyNumberFormat="1" applyFont="1" applyFill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0" borderId="0" xfId="0" applyNumberFormat="1" applyFont="1"/>
    <xf numFmtId="0" fontId="11" fillId="0" borderId="0" xfId="0" applyFont="1"/>
    <xf numFmtId="2" fontId="12" fillId="0" borderId="2" xfId="0" quotePrefix="1" applyNumberFormat="1" applyFont="1" applyBorder="1" applyAlignment="1">
      <alignment vertical="center" wrapText="1"/>
    </xf>
    <xf numFmtId="4" fontId="12" fillId="0" borderId="2" xfId="0" applyNumberFormat="1" applyFont="1" applyBorder="1" applyAlignment="1">
      <alignment vertical="center" wrapText="1"/>
    </xf>
    <xf numFmtId="4" fontId="12" fillId="0" borderId="0" xfId="0" applyNumberFormat="1" applyFont="1"/>
    <xf numFmtId="0" fontId="12" fillId="0" borderId="0" xfId="0" applyFont="1"/>
    <xf numFmtId="4" fontId="13" fillId="2" borderId="2" xfId="0" applyNumberFormat="1" applyFont="1" applyFill="1" applyBorder="1" applyAlignment="1">
      <alignment vertical="center" wrapText="1"/>
    </xf>
    <xf numFmtId="4" fontId="14" fillId="0" borderId="2" xfId="0" applyNumberFormat="1" applyFont="1" applyBorder="1" applyAlignment="1">
      <alignment vertical="center" wrapText="1"/>
    </xf>
    <xf numFmtId="4" fontId="12" fillId="4" borderId="2" xfId="0" applyNumberFormat="1" applyFont="1" applyFill="1" applyBorder="1" applyAlignment="1">
      <alignment vertical="center" wrapText="1"/>
    </xf>
    <xf numFmtId="0" fontId="15" fillId="0" borderId="0" xfId="0" applyFont="1"/>
    <xf numFmtId="4" fontId="16" fillId="0" borderId="2" xfId="0" applyNumberFormat="1" applyFont="1" applyBorder="1" applyAlignment="1">
      <alignment vertical="center"/>
    </xf>
    <xf numFmtId="2" fontId="13" fillId="0" borderId="2" xfId="0" quotePrefix="1" applyNumberFormat="1" applyFont="1" applyBorder="1" applyAlignment="1">
      <alignment vertical="center" wrapText="1"/>
    </xf>
    <xf numFmtId="2" fontId="17" fillId="0" borderId="2" xfId="0" quotePrefix="1" applyNumberFormat="1" applyFont="1" applyBorder="1" applyAlignment="1">
      <alignment vertical="center" wrapText="1"/>
    </xf>
    <xf numFmtId="4" fontId="18" fillId="2" borderId="2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9"/>
  <sheetViews>
    <sheetView tabSelected="1" view="pageBreakPreview" topLeftCell="A22" zoomScale="60" zoomScaleNormal="100" workbookViewId="0">
      <selection activeCell="O85" sqref="O8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  <col min="17" max="17" width="9.5703125" bestFit="1" customWidth="1"/>
    <col min="18" max="18" width="12.28515625" bestFit="1" customWidth="1"/>
  </cols>
  <sheetData>
    <row r="1" spans="1:16" ht="15.75" x14ac:dyDescent="0.25">
      <c r="M1" s="29" t="s">
        <v>0</v>
      </c>
    </row>
    <row r="2" spans="1:16" ht="15.75" x14ac:dyDescent="0.25">
      <c r="M2" s="29" t="s">
        <v>129</v>
      </c>
    </row>
    <row r="3" spans="1:16" ht="15.75" x14ac:dyDescent="0.25">
      <c r="M3" s="29" t="s">
        <v>130</v>
      </c>
    </row>
    <row r="5" spans="1:16" ht="17.25" customHeight="1" x14ac:dyDescent="0.2">
      <c r="A5" s="86" t="s">
        <v>1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</row>
    <row r="6" spans="1:16" x14ac:dyDescent="0.2">
      <c r="A6" s="86" t="s">
        <v>2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pans="1:16" x14ac:dyDescent="0.2">
      <c r="A7" s="22">
        <v>14517000000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125</v>
      </c>
      <c r="P8" s="1" t="s">
        <v>3</v>
      </c>
    </row>
    <row r="9" spans="1:16" x14ac:dyDescent="0.2">
      <c r="A9" s="88" t="s">
        <v>4</v>
      </c>
      <c r="B9" s="88" t="s">
        <v>5</v>
      </c>
      <c r="C9" s="88" t="s">
        <v>6</v>
      </c>
      <c r="D9" s="89" t="s">
        <v>7</v>
      </c>
      <c r="E9" s="89" t="s">
        <v>8</v>
      </c>
      <c r="F9" s="89"/>
      <c r="G9" s="89"/>
      <c r="H9" s="89"/>
      <c r="I9" s="89"/>
      <c r="J9" s="89" t="s">
        <v>15</v>
      </c>
      <c r="K9" s="89"/>
      <c r="L9" s="89"/>
      <c r="M9" s="89"/>
      <c r="N9" s="89"/>
      <c r="O9" s="89"/>
      <c r="P9" s="90" t="s">
        <v>17</v>
      </c>
    </row>
    <row r="10" spans="1:16" x14ac:dyDescent="0.2">
      <c r="A10" s="89"/>
      <c r="B10" s="89"/>
      <c r="C10" s="89"/>
      <c r="D10" s="89"/>
      <c r="E10" s="90" t="s">
        <v>9</v>
      </c>
      <c r="F10" s="89" t="s">
        <v>10</v>
      </c>
      <c r="G10" s="89" t="s">
        <v>11</v>
      </c>
      <c r="H10" s="89"/>
      <c r="I10" s="89" t="s">
        <v>14</v>
      </c>
      <c r="J10" s="90" t="s">
        <v>9</v>
      </c>
      <c r="K10" s="89" t="s">
        <v>16</v>
      </c>
      <c r="L10" s="89" t="s">
        <v>10</v>
      </c>
      <c r="M10" s="89" t="s">
        <v>11</v>
      </c>
      <c r="N10" s="89"/>
      <c r="O10" s="89" t="s">
        <v>14</v>
      </c>
      <c r="P10" s="89"/>
    </row>
    <row r="11" spans="1:16" x14ac:dyDescent="0.2">
      <c r="A11" s="89"/>
      <c r="B11" s="89"/>
      <c r="C11" s="89"/>
      <c r="D11" s="89"/>
      <c r="E11" s="89"/>
      <c r="F11" s="89"/>
      <c r="G11" s="89" t="s">
        <v>12</v>
      </c>
      <c r="H11" s="89" t="s">
        <v>13</v>
      </c>
      <c r="I11" s="89"/>
      <c r="J11" s="89"/>
      <c r="K11" s="89"/>
      <c r="L11" s="89"/>
      <c r="M11" s="89" t="s">
        <v>12</v>
      </c>
      <c r="N11" s="89" t="s">
        <v>13</v>
      </c>
      <c r="O11" s="89"/>
      <c r="P11" s="89"/>
    </row>
    <row r="12" spans="1:16" ht="44.25" customHeight="1" x14ac:dyDescent="0.2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19175045.189999998</v>
      </c>
      <c r="F14" s="11">
        <v>17548985.189999998</v>
      </c>
      <c r="G14" s="11">
        <v>5693324</v>
      </c>
      <c r="H14" s="11">
        <v>625443</v>
      </c>
      <c r="I14" s="11">
        <v>1616060</v>
      </c>
      <c r="J14" s="10">
        <v>3639184</v>
      </c>
      <c r="K14" s="11">
        <v>3611134</v>
      </c>
      <c r="L14" s="11">
        <v>28050</v>
      </c>
      <c r="M14" s="11">
        <v>0</v>
      </c>
      <c r="N14" s="11">
        <v>0</v>
      </c>
      <c r="O14" s="11">
        <v>3611134</v>
      </c>
      <c r="P14" s="10">
        <f t="shared" ref="P14:P84" si="0">E14+J14</f>
        <v>22814229.189999998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v>19175045.189999998</v>
      </c>
      <c r="F15" s="11">
        <v>17548985.189999998</v>
      </c>
      <c r="G15" s="11">
        <v>5693324</v>
      </c>
      <c r="H15" s="11">
        <v>625443</v>
      </c>
      <c r="I15" s="11">
        <v>1616060</v>
      </c>
      <c r="J15" s="10">
        <v>3639184</v>
      </c>
      <c r="K15" s="11">
        <v>3611134</v>
      </c>
      <c r="L15" s="11">
        <v>28050</v>
      </c>
      <c r="M15" s="11">
        <v>0</v>
      </c>
      <c r="N15" s="11">
        <v>0</v>
      </c>
      <c r="O15" s="11">
        <v>3611134</v>
      </c>
      <c r="P15" s="10">
        <f t="shared" si="0"/>
        <v>22814229.189999998</v>
      </c>
    </row>
    <row r="16" spans="1:16" s="28" customFormat="1" ht="15.75" x14ac:dyDescent="0.25">
      <c r="A16" s="23" t="s">
        <v>126</v>
      </c>
      <c r="B16" s="24" t="s">
        <v>127</v>
      </c>
      <c r="C16" s="25"/>
      <c r="D16" s="26" t="s">
        <v>128</v>
      </c>
      <c r="E16" s="27">
        <f>E17+E18</f>
        <v>6606496</v>
      </c>
      <c r="F16" s="27">
        <f t="shared" ref="F16:O16" si="1">F17+F18</f>
        <v>6606496</v>
      </c>
      <c r="G16" s="27">
        <f t="shared" si="1"/>
        <v>4795788</v>
      </c>
      <c r="H16" s="27">
        <f t="shared" si="1"/>
        <v>267550</v>
      </c>
      <c r="I16" s="27">
        <f t="shared" si="1"/>
        <v>0</v>
      </c>
      <c r="J16" s="27">
        <f t="shared" si="1"/>
        <v>677000</v>
      </c>
      <c r="K16" s="27">
        <f t="shared" si="1"/>
        <v>671000</v>
      </c>
      <c r="L16" s="27">
        <f t="shared" si="1"/>
        <v>6000</v>
      </c>
      <c r="M16" s="27">
        <f t="shared" si="1"/>
        <v>0</v>
      </c>
      <c r="N16" s="27">
        <f t="shared" si="1"/>
        <v>0</v>
      </c>
      <c r="O16" s="27">
        <f t="shared" si="1"/>
        <v>671000</v>
      </c>
      <c r="P16" s="27">
        <f t="shared" si="0"/>
        <v>7283496</v>
      </c>
    </row>
    <row r="17" spans="1:16" ht="63.75" x14ac:dyDescent="0.2">
      <c r="A17" s="12" t="s">
        <v>21</v>
      </c>
      <c r="B17" s="12" t="s">
        <v>23</v>
      </c>
      <c r="C17" s="13" t="s">
        <v>22</v>
      </c>
      <c r="D17" s="14" t="s">
        <v>24</v>
      </c>
      <c r="E17" s="15">
        <v>6116355</v>
      </c>
      <c r="F17" s="16">
        <v>6116355</v>
      </c>
      <c r="G17" s="16">
        <v>4508083</v>
      </c>
      <c r="H17" s="16">
        <v>259817</v>
      </c>
      <c r="I17" s="16">
        <v>0</v>
      </c>
      <c r="J17" s="15">
        <v>677000</v>
      </c>
      <c r="K17" s="16">
        <v>671000</v>
      </c>
      <c r="L17" s="16">
        <v>6000</v>
      </c>
      <c r="M17" s="16">
        <v>0</v>
      </c>
      <c r="N17" s="16">
        <v>0</v>
      </c>
      <c r="O17" s="16">
        <v>671000</v>
      </c>
      <c r="P17" s="15">
        <f t="shared" si="0"/>
        <v>6793355</v>
      </c>
    </row>
    <row r="18" spans="1:16" x14ac:dyDescent="0.2">
      <c r="A18" s="12" t="s">
        <v>25</v>
      </c>
      <c r="B18" s="12" t="s">
        <v>27</v>
      </c>
      <c r="C18" s="13" t="s">
        <v>26</v>
      </c>
      <c r="D18" s="14" t="s">
        <v>28</v>
      </c>
      <c r="E18" s="15">
        <v>490141</v>
      </c>
      <c r="F18" s="16">
        <v>490141</v>
      </c>
      <c r="G18" s="16">
        <v>287705</v>
      </c>
      <c r="H18" s="16">
        <v>7733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490141</v>
      </c>
    </row>
    <row r="19" spans="1:16" s="35" customFormat="1" ht="71.25" customHeight="1" x14ac:dyDescent="0.2">
      <c r="A19" s="30"/>
      <c r="B19" s="30"/>
      <c r="C19" s="31"/>
      <c r="D19" s="32" t="s">
        <v>131</v>
      </c>
      <c r="E19" s="33">
        <f>F19</f>
        <v>490141</v>
      </c>
      <c r="F19" s="34">
        <f>F18</f>
        <v>490141</v>
      </c>
      <c r="G19" s="34">
        <f t="shared" ref="G19:N19" si="2">G18</f>
        <v>287705</v>
      </c>
      <c r="H19" s="34">
        <f t="shared" si="2"/>
        <v>7733</v>
      </c>
      <c r="I19" s="34">
        <f t="shared" si="2"/>
        <v>0</v>
      </c>
      <c r="J19" s="33">
        <f>K19</f>
        <v>0</v>
      </c>
      <c r="K19" s="34">
        <f>O19</f>
        <v>0</v>
      </c>
      <c r="L19" s="34">
        <f t="shared" si="2"/>
        <v>0</v>
      </c>
      <c r="M19" s="34">
        <f t="shared" si="2"/>
        <v>0</v>
      </c>
      <c r="N19" s="34">
        <f t="shared" si="2"/>
        <v>0</v>
      </c>
      <c r="O19" s="34"/>
      <c r="P19" s="33">
        <f t="shared" si="0"/>
        <v>490141</v>
      </c>
    </row>
    <row r="20" spans="1:16" s="39" customFormat="1" ht="36.75" customHeight="1" x14ac:dyDescent="0.25">
      <c r="A20" s="36">
        <v>113000</v>
      </c>
      <c r="B20" s="36">
        <v>3000</v>
      </c>
      <c r="C20" s="37"/>
      <c r="D20" s="37" t="s">
        <v>132</v>
      </c>
      <c r="E20" s="38">
        <f>E21+E22</f>
        <v>90516</v>
      </c>
      <c r="F20" s="38">
        <f>SUM(F21:F22)</f>
        <v>90516</v>
      </c>
      <c r="G20" s="38">
        <f>SUM(G21:G22)</f>
        <v>52900</v>
      </c>
      <c r="H20" s="38">
        <f t="shared" ref="H20:I20" si="3">SUM(H21:H22)</f>
        <v>0</v>
      </c>
      <c r="I20" s="38">
        <f t="shared" si="3"/>
        <v>0</v>
      </c>
      <c r="J20" s="38">
        <f>SUM(J21:J22)</f>
        <v>0</v>
      </c>
      <c r="K20" s="38">
        <f t="shared" ref="K20:N20" si="4">SUM(K21:K22)</f>
        <v>0</v>
      </c>
      <c r="L20" s="38">
        <f t="shared" si="4"/>
        <v>0</v>
      </c>
      <c r="M20" s="38">
        <f t="shared" si="4"/>
        <v>0</v>
      </c>
      <c r="N20" s="38">
        <f t="shared" si="4"/>
        <v>0</v>
      </c>
      <c r="O20" s="38">
        <f>SUM(O21:O22)</f>
        <v>0</v>
      </c>
      <c r="P20" s="27">
        <f t="shared" si="0"/>
        <v>90516</v>
      </c>
    </row>
    <row r="21" spans="1:16" x14ac:dyDescent="0.2">
      <c r="A21" s="12" t="s">
        <v>29</v>
      </c>
      <c r="B21" s="12" t="s">
        <v>31</v>
      </c>
      <c r="C21" s="13" t="s">
        <v>30</v>
      </c>
      <c r="D21" s="14" t="s">
        <v>32</v>
      </c>
      <c r="E21" s="15">
        <v>64516</v>
      </c>
      <c r="F21" s="16">
        <v>64516</v>
      </c>
      <c r="G21" s="16">
        <v>52900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64516</v>
      </c>
    </row>
    <row r="22" spans="1:16" ht="25.5" x14ac:dyDescent="0.2">
      <c r="A22" s="12" t="s">
        <v>33</v>
      </c>
      <c r="B22" s="12" t="s">
        <v>35</v>
      </c>
      <c r="C22" s="13" t="s">
        <v>34</v>
      </c>
      <c r="D22" s="14" t="s">
        <v>36</v>
      </c>
      <c r="E22" s="15">
        <v>26000</v>
      </c>
      <c r="F22" s="16">
        <v>26000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26000</v>
      </c>
    </row>
    <row r="23" spans="1:16" s="39" customFormat="1" ht="27.75" customHeight="1" x14ac:dyDescent="0.25">
      <c r="A23" s="36" t="s">
        <v>133</v>
      </c>
      <c r="B23" s="36">
        <v>4000</v>
      </c>
      <c r="C23" s="37"/>
      <c r="D23" s="37" t="s">
        <v>134</v>
      </c>
      <c r="E23" s="38">
        <f>E24+E25</f>
        <v>1341234</v>
      </c>
      <c r="F23" s="38">
        <f>F24+F25</f>
        <v>1341234</v>
      </c>
      <c r="G23" s="38">
        <f>G24+G25</f>
        <v>844636</v>
      </c>
      <c r="H23" s="38">
        <f>H24+H25</f>
        <v>88759</v>
      </c>
      <c r="I23" s="38">
        <f t="shared" ref="I23:O23" si="5">I24+I25</f>
        <v>0</v>
      </c>
      <c r="J23" s="38">
        <f>J24+J25</f>
        <v>57403</v>
      </c>
      <c r="K23" s="38">
        <f>K24+K25</f>
        <v>57403</v>
      </c>
      <c r="L23" s="38">
        <f t="shared" si="5"/>
        <v>0</v>
      </c>
      <c r="M23" s="38">
        <f t="shared" si="5"/>
        <v>0</v>
      </c>
      <c r="N23" s="38">
        <f t="shared" si="5"/>
        <v>0</v>
      </c>
      <c r="O23" s="38">
        <f t="shared" si="5"/>
        <v>57403</v>
      </c>
      <c r="P23" s="27">
        <f t="shared" si="0"/>
        <v>1398637</v>
      </c>
    </row>
    <row r="24" spans="1:16" x14ac:dyDescent="0.2">
      <c r="A24" s="12" t="s">
        <v>37</v>
      </c>
      <c r="B24" s="12" t="s">
        <v>39</v>
      </c>
      <c r="C24" s="13" t="s">
        <v>38</v>
      </c>
      <c r="D24" s="14" t="s">
        <v>40</v>
      </c>
      <c r="E24" s="15">
        <v>290516</v>
      </c>
      <c r="F24" s="16">
        <v>290516</v>
      </c>
      <c r="G24" s="16">
        <v>184131</v>
      </c>
      <c r="H24" s="16">
        <v>0</v>
      </c>
      <c r="I24" s="16">
        <v>0</v>
      </c>
      <c r="J24" s="15">
        <v>12985</v>
      </c>
      <c r="K24" s="16">
        <v>12985</v>
      </c>
      <c r="L24" s="16">
        <v>0</v>
      </c>
      <c r="M24" s="16">
        <v>0</v>
      </c>
      <c r="N24" s="16">
        <v>0</v>
      </c>
      <c r="O24" s="16">
        <v>12985</v>
      </c>
      <c r="P24" s="15">
        <f t="shared" si="0"/>
        <v>303501</v>
      </c>
    </row>
    <row r="25" spans="1:16" ht="38.25" x14ac:dyDescent="0.2">
      <c r="A25" s="12" t="s">
        <v>41</v>
      </c>
      <c r="B25" s="12" t="s">
        <v>43</v>
      </c>
      <c r="C25" s="13" t="s">
        <v>42</v>
      </c>
      <c r="D25" s="14" t="s">
        <v>44</v>
      </c>
      <c r="E25" s="15">
        <v>1050718</v>
      </c>
      <c r="F25" s="16">
        <v>1050718</v>
      </c>
      <c r="G25" s="16">
        <v>660505</v>
      </c>
      <c r="H25" s="16">
        <v>88759</v>
      </c>
      <c r="I25" s="16">
        <v>0</v>
      </c>
      <c r="J25" s="15">
        <v>44418</v>
      </c>
      <c r="K25" s="16">
        <v>44418</v>
      </c>
      <c r="L25" s="16">
        <v>0</v>
      </c>
      <c r="M25" s="16">
        <v>0</v>
      </c>
      <c r="N25" s="16">
        <v>0</v>
      </c>
      <c r="O25" s="16">
        <v>44418</v>
      </c>
      <c r="P25" s="15">
        <f t="shared" si="0"/>
        <v>1095136</v>
      </c>
    </row>
    <row r="26" spans="1:16" s="39" customFormat="1" ht="24.75" customHeight="1" x14ac:dyDescent="0.25">
      <c r="A26" s="36" t="s">
        <v>135</v>
      </c>
      <c r="B26" s="36">
        <v>6000</v>
      </c>
      <c r="C26" s="37"/>
      <c r="D26" s="37" t="s">
        <v>136</v>
      </c>
      <c r="E26" s="38">
        <f>E27+E28+E29+E30</f>
        <v>1427595</v>
      </c>
      <c r="F26" s="38">
        <f t="shared" ref="F26:O26" si="6">F27+F28+F29+F30</f>
        <v>1427595</v>
      </c>
      <c r="G26" s="38">
        <f t="shared" si="6"/>
        <v>0</v>
      </c>
      <c r="H26" s="38">
        <f t="shared" si="6"/>
        <v>259134</v>
      </c>
      <c r="I26" s="38">
        <f t="shared" si="6"/>
        <v>0</v>
      </c>
      <c r="J26" s="38">
        <f t="shared" si="6"/>
        <v>1333392</v>
      </c>
      <c r="K26" s="38">
        <f t="shared" si="6"/>
        <v>1333392</v>
      </c>
      <c r="L26" s="38">
        <f t="shared" si="6"/>
        <v>0</v>
      </c>
      <c r="M26" s="38">
        <f t="shared" si="6"/>
        <v>0</v>
      </c>
      <c r="N26" s="38">
        <f t="shared" si="6"/>
        <v>0</v>
      </c>
      <c r="O26" s="38">
        <f t="shared" si="6"/>
        <v>1333392</v>
      </c>
      <c r="P26" s="27">
        <f>E26+J26</f>
        <v>2760987</v>
      </c>
    </row>
    <row r="27" spans="1:16" ht="25.5" x14ac:dyDescent="0.2">
      <c r="A27" s="12" t="s">
        <v>45</v>
      </c>
      <c r="B27" s="12" t="s">
        <v>47</v>
      </c>
      <c r="C27" s="13" t="s">
        <v>46</v>
      </c>
      <c r="D27" s="14" t="s">
        <v>48</v>
      </c>
      <c r="E27" s="15">
        <v>44000</v>
      </c>
      <c r="F27" s="16">
        <v>44000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44000</v>
      </c>
    </row>
    <row r="28" spans="1:16" ht="25.5" x14ac:dyDescent="0.2">
      <c r="A28" s="12" t="s">
        <v>49</v>
      </c>
      <c r="B28" s="12" t="s">
        <v>51</v>
      </c>
      <c r="C28" s="13" t="s">
        <v>50</v>
      </c>
      <c r="D28" s="14" t="s">
        <v>52</v>
      </c>
      <c r="E28" s="15">
        <v>710345</v>
      </c>
      <c r="F28" s="16">
        <v>710345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710345</v>
      </c>
    </row>
    <row r="29" spans="1:16" x14ac:dyDescent="0.2">
      <c r="A29" s="12" t="s">
        <v>53</v>
      </c>
      <c r="B29" s="12" t="s">
        <v>54</v>
      </c>
      <c r="C29" s="13" t="s">
        <v>50</v>
      </c>
      <c r="D29" s="14" t="s">
        <v>55</v>
      </c>
      <c r="E29" s="15">
        <v>673250</v>
      </c>
      <c r="F29" s="16">
        <v>673250</v>
      </c>
      <c r="G29" s="16">
        <v>0</v>
      </c>
      <c r="H29" s="16">
        <v>259134</v>
      </c>
      <c r="I29" s="16">
        <v>0</v>
      </c>
      <c r="J29" s="15">
        <v>129972</v>
      </c>
      <c r="K29" s="16">
        <v>129972</v>
      </c>
      <c r="L29" s="16">
        <v>0</v>
      </c>
      <c r="M29" s="16">
        <v>0</v>
      </c>
      <c r="N29" s="16">
        <v>0</v>
      </c>
      <c r="O29" s="16">
        <v>129972</v>
      </c>
      <c r="P29" s="15">
        <f t="shared" si="0"/>
        <v>803222</v>
      </c>
    </row>
    <row r="30" spans="1:16" ht="76.5" x14ac:dyDescent="0.2">
      <c r="A30" s="12" t="s">
        <v>56</v>
      </c>
      <c r="B30" s="12" t="s">
        <v>57</v>
      </c>
      <c r="C30" s="13" t="s">
        <v>46</v>
      </c>
      <c r="D30" s="14" t="s">
        <v>58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1203420</v>
      </c>
      <c r="K30" s="16">
        <v>1203420</v>
      </c>
      <c r="L30" s="16">
        <v>0</v>
      </c>
      <c r="M30" s="16">
        <v>0</v>
      </c>
      <c r="N30" s="16">
        <v>0</v>
      </c>
      <c r="O30" s="16">
        <v>1203420</v>
      </c>
      <c r="P30" s="15">
        <f t="shared" si="0"/>
        <v>1203420</v>
      </c>
    </row>
    <row r="31" spans="1:16" s="35" customFormat="1" ht="131.25" customHeight="1" x14ac:dyDescent="0.2">
      <c r="A31" s="30"/>
      <c r="B31" s="30"/>
      <c r="C31" s="31"/>
      <c r="D31" s="32" t="s">
        <v>137</v>
      </c>
      <c r="E31" s="33">
        <f>F31</f>
        <v>0</v>
      </c>
      <c r="F31" s="34">
        <f>F30</f>
        <v>0</v>
      </c>
      <c r="G31" s="34">
        <f t="shared" ref="G31:I31" si="7">G30</f>
        <v>0</v>
      </c>
      <c r="H31" s="34">
        <f t="shared" si="7"/>
        <v>0</v>
      </c>
      <c r="I31" s="34">
        <f t="shared" si="7"/>
        <v>0</v>
      </c>
      <c r="J31" s="33">
        <f>K31</f>
        <v>1203420</v>
      </c>
      <c r="K31" s="16">
        <v>1203420</v>
      </c>
      <c r="L31" s="16">
        <v>0</v>
      </c>
      <c r="M31" s="16">
        <v>0</v>
      </c>
      <c r="N31" s="16">
        <v>0</v>
      </c>
      <c r="O31" s="16">
        <v>1203420</v>
      </c>
      <c r="P31" s="33">
        <f t="shared" ref="P31:P32" si="8">E31+J31</f>
        <v>1203420</v>
      </c>
    </row>
    <row r="32" spans="1:16" s="28" customFormat="1" ht="21.75" customHeight="1" x14ac:dyDescent="0.25">
      <c r="A32" s="23" t="s">
        <v>139</v>
      </c>
      <c r="B32" s="24" t="s">
        <v>140</v>
      </c>
      <c r="C32" s="25"/>
      <c r="D32" s="26" t="s">
        <v>141</v>
      </c>
      <c r="E32" s="27">
        <f>E35+E33+E37+E38</f>
        <v>0</v>
      </c>
      <c r="F32" s="27">
        <f t="shared" ref="F32:O32" si="9">F35+F33+F37+F38</f>
        <v>0</v>
      </c>
      <c r="G32" s="27">
        <f t="shared" si="9"/>
        <v>0</v>
      </c>
      <c r="H32" s="27">
        <f t="shared" si="9"/>
        <v>0</v>
      </c>
      <c r="I32" s="27">
        <f t="shared" si="9"/>
        <v>0</v>
      </c>
      <c r="J32" s="27">
        <f>J35+J33+J37+J38</f>
        <v>1549339</v>
      </c>
      <c r="K32" s="27">
        <f>K35+K33+K37+K38</f>
        <v>1549339</v>
      </c>
      <c r="L32" s="27">
        <f t="shared" si="9"/>
        <v>0</v>
      </c>
      <c r="M32" s="27">
        <f t="shared" si="9"/>
        <v>0</v>
      </c>
      <c r="N32" s="27">
        <f t="shared" si="9"/>
        <v>0</v>
      </c>
      <c r="O32" s="27">
        <f t="shared" si="9"/>
        <v>1549339</v>
      </c>
      <c r="P32" s="27">
        <f t="shared" si="8"/>
        <v>1549339</v>
      </c>
    </row>
    <row r="33" spans="1:18" ht="25.5" x14ac:dyDescent="0.2">
      <c r="A33" s="12" t="s">
        <v>59</v>
      </c>
      <c r="B33" s="12" t="s">
        <v>61</v>
      </c>
      <c r="C33" s="13" t="s">
        <v>60</v>
      </c>
      <c r="D33" s="14" t="s">
        <v>62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299770</v>
      </c>
      <c r="K33" s="16">
        <v>299770</v>
      </c>
      <c r="L33" s="16">
        <v>0</v>
      </c>
      <c r="M33" s="16">
        <v>0</v>
      </c>
      <c r="N33" s="16">
        <v>0</v>
      </c>
      <c r="O33" s="16">
        <v>299770</v>
      </c>
      <c r="P33" s="15">
        <f t="shared" si="0"/>
        <v>299770</v>
      </c>
    </row>
    <row r="34" spans="1:18" s="35" customFormat="1" ht="71.25" customHeight="1" x14ac:dyDescent="0.2">
      <c r="A34" s="30"/>
      <c r="B34" s="30"/>
      <c r="C34" s="31"/>
      <c r="D34" s="32" t="s">
        <v>138</v>
      </c>
      <c r="E34" s="33">
        <f>F34</f>
        <v>0</v>
      </c>
      <c r="F34" s="34">
        <f t="shared" ref="F34:N34" si="10">F33</f>
        <v>0</v>
      </c>
      <c r="G34" s="34">
        <f t="shared" si="10"/>
        <v>0</v>
      </c>
      <c r="H34" s="34">
        <f t="shared" si="10"/>
        <v>0</v>
      </c>
      <c r="I34" s="34">
        <f t="shared" si="10"/>
        <v>0</v>
      </c>
      <c r="J34" s="33">
        <f>K34</f>
        <v>209800</v>
      </c>
      <c r="K34" s="34">
        <f>O34</f>
        <v>209800</v>
      </c>
      <c r="L34" s="34">
        <f t="shared" si="10"/>
        <v>0</v>
      </c>
      <c r="M34" s="34">
        <f t="shared" si="10"/>
        <v>0</v>
      </c>
      <c r="N34" s="34">
        <f t="shared" si="10"/>
        <v>0</v>
      </c>
      <c r="O34" s="34">
        <v>209800</v>
      </c>
      <c r="P34" s="33">
        <f t="shared" si="0"/>
        <v>209800</v>
      </c>
    </row>
    <row r="35" spans="1:18" ht="25.5" x14ac:dyDescent="0.2">
      <c r="A35" s="12" t="s">
        <v>63</v>
      </c>
      <c r="B35" s="12" t="s">
        <v>64</v>
      </c>
      <c r="C35" s="13" t="s">
        <v>60</v>
      </c>
      <c r="D35" s="14" t="s">
        <v>65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1172519</v>
      </c>
      <c r="K35" s="16">
        <v>1172519</v>
      </c>
      <c r="L35" s="16">
        <v>0</v>
      </c>
      <c r="M35" s="16">
        <v>0</v>
      </c>
      <c r="N35" s="16">
        <v>0</v>
      </c>
      <c r="O35" s="16">
        <v>1172519</v>
      </c>
      <c r="P35" s="15">
        <f t="shared" si="0"/>
        <v>1172519</v>
      </c>
    </row>
    <row r="36" spans="1:18" s="35" customFormat="1" ht="71.25" customHeight="1" x14ac:dyDescent="0.2">
      <c r="A36" s="30"/>
      <c r="B36" s="30"/>
      <c r="C36" s="31"/>
      <c r="D36" s="32" t="s">
        <v>138</v>
      </c>
      <c r="E36" s="33">
        <f>F36</f>
        <v>0</v>
      </c>
      <c r="F36" s="34">
        <f t="shared" ref="F36:N36" si="11">F35</f>
        <v>0</v>
      </c>
      <c r="G36" s="34">
        <f t="shared" si="11"/>
        <v>0</v>
      </c>
      <c r="H36" s="34">
        <f t="shared" si="11"/>
        <v>0</v>
      </c>
      <c r="I36" s="34">
        <f t="shared" si="11"/>
        <v>0</v>
      </c>
      <c r="J36" s="33">
        <f>K36</f>
        <v>91800</v>
      </c>
      <c r="K36" s="34">
        <f>O36</f>
        <v>91800</v>
      </c>
      <c r="L36" s="34">
        <f t="shared" si="11"/>
        <v>0</v>
      </c>
      <c r="M36" s="34">
        <f t="shared" si="11"/>
        <v>0</v>
      </c>
      <c r="N36" s="34">
        <f t="shared" si="11"/>
        <v>0</v>
      </c>
      <c r="O36" s="34">
        <v>91800</v>
      </c>
      <c r="P36" s="33">
        <f t="shared" si="0"/>
        <v>91800</v>
      </c>
    </row>
    <row r="37" spans="1:18" ht="25.5" x14ac:dyDescent="0.2">
      <c r="A37" s="12" t="s">
        <v>66</v>
      </c>
      <c r="B37" s="12" t="s">
        <v>67</v>
      </c>
      <c r="C37" s="13" t="s">
        <v>60</v>
      </c>
      <c r="D37" s="14" t="s">
        <v>68</v>
      </c>
      <c r="E37" s="15">
        <v>0</v>
      </c>
      <c r="F37" s="16">
        <v>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0</v>
      </c>
    </row>
    <row r="38" spans="1:18" ht="38.25" x14ac:dyDescent="0.2">
      <c r="A38" s="12" t="s">
        <v>69</v>
      </c>
      <c r="B38" s="12" t="s">
        <v>71</v>
      </c>
      <c r="C38" s="13" t="s">
        <v>70</v>
      </c>
      <c r="D38" s="14" t="s">
        <v>72</v>
      </c>
      <c r="E38" s="15">
        <v>0</v>
      </c>
      <c r="F38" s="16">
        <v>0</v>
      </c>
      <c r="G38" s="16">
        <v>0</v>
      </c>
      <c r="H38" s="16">
        <v>0</v>
      </c>
      <c r="I38" s="16">
        <v>0</v>
      </c>
      <c r="J38" s="15">
        <v>77050</v>
      </c>
      <c r="K38" s="16">
        <v>77050</v>
      </c>
      <c r="L38" s="16">
        <v>0</v>
      </c>
      <c r="M38" s="16">
        <v>0</v>
      </c>
      <c r="N38" s="16">
        <v>0</v>
      </c>
      <c r="O38" s="16">
        <v>77050</v>
      </c>
      <c r="P38" s="15">
        <f t="shared" si="0"/>
        <v>77050</v>
      </c>
    </row>
    <row r="39" spans="1:18" s="39" customFormat="1" ht="27" customHeight="1" x14ac:dyDescent="0.25">
      <c r="A39" s="36" t="s">
        <v>143</v>
      </c>
      <c r="B39" s="36">
        <v>8000</v>
      </c>
      <c r="C39" s="37"/>
      <c r="D39" s="37" t="s">
        <v>144</v>
      </c>
      <c r="E39" s="38">
        <f>E40+E41+E42+E44</f>
        <v>252190</v>
      </c>
      <c r="F39" s="38">
        <f>F40+F41+F42+F44</f>
        <v>242190</v>
      </c>
      <c r="G39" s="38">
        <f t="shared" ref="G39:O39" si="12">G40+G41+G42+G44</f>
        <v>0</v>
      </c>
      <c r="H39" s="38">
        <f t="shared" si="12"/>
        <v>0</v>
      </c>
      <c r="I39" s="38">
        <f t="shared" si="12"/>
        <v>0</v>
      </c>
      <c r="J39" s="38">
        <f>J40+J41+J42+J44</f>
        <v>22050</v>
      </c>
      <c r="K39" s="38">
        <f t="shared" si="12"/>
        <v>7700</v>
      </c>
      <c r="L39" s="38">
        <f t="shared" si="12"/>
        <v>14350</v>
      </c>
      <c r="M39" s="38">
        <f t="shared" si="12"/>
        <v>0</v>
      </c>
      <c r="N39" s="38">
        <f t="shared" si="12"/>
        <v>0</v>
      </c>
      <c r="O39" s="38">
        <f t="shared" si="12"/>
        <v>7700</v>
      </c>
      <c r="P39" s="27">
        <f t="shared" si="0"/>
        <v>274240</v>
      </c>
    </row>
    <row r="40" spans="1:18" ht="38.25" x14ac:dyDescent="0.2">
      <c r="A40" s="12" t="s">
        <v>73</v>
      </c>
      <c r="B40" s="12" t="s">
        <v>75</v>
      </c>
      <c r="C40" s="13" t="s">
        <v>74</v>
      </c>
      <c r="D40" s="14" t="s">
        <v>76</v>
      </c>
      <c r="E40" s="15">
        <v>228900</v>
      </c>
      <c r="F40" s="16">
        <v>228900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228900</v>
      </c>
    </row>
    <row r="41" spans="1:18" ht="25.5" x14ac:dyDescent="0.2">
      <c r="A41" s="12" t="s">
        <v>77</v>
      </c>
      <c r="B41" s="12" t="s">
        <v>78</v>
      </c>
      <c r="C41" s="13" t="s">
        <v>74</v>
      </c>
      <c r="D41" s="14" t="s">
        <v>79</v>
      </c>
      <c r="E41" s="15">
        <v>13290</v>
      </c>
      <c r="F41" s="16">
        <v>13290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13290</v>
      </c>
    </row>
    <row r="42" spans="1:18" ht="25.5" x14ac:dyDescent="0.2">
      <c r="A42" s="12" t="s">
        <v>80</v>
      </c>
      <c r="B42" s="12" t="s">
        <v>82</v>
      </c>
      <c r="C42" s="13" t="s">
        <v>81</v>
      </c>
      <c r="D42" s="14" t="s">
        <v>83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22050</v>
      </c>
      <c r="K42" s="16">
        <v>7700</v>
      </c>
      <c r="L42" s="16">
        <v>14350</v>
      </c>
      <c r="M42" s="16">
        <v>0</v>
      </c>
      <c r="N42" s="16">
        <v>0</v>
      </c>
      <c r="O42" s="16">
        <v>7700</v>
      </c>
      <c r="P42" s="15">
        <f t="shared" si="0"/>
        <v>22050</v>
      </c>
    </row>
    <row r="43" spans="1:18" s="35" customFormat="1" ht="56.25" customHeight="1" x14ac:dyDescent="0.2">
      <c r="A43" s="30"/>
      <c r="B43" s="30"/>
      <c r="C43" s="31"/>
      <c r="D43" s="40" t="s">
        <v>142</v>
      </c>
      <c r="E43" s="33">
        <f>SUM(F43)</f>
        <v>0</v>
      </c>
      <c r="F43" s="16">
        <v>0</v>
      </c>
      <c r="G43" s="16">
        <v>0</v>
      </c>
      <c r="H43" s="16">
        <v>0</v>
      </c>
      <c r="I43" s="16">
        <v>0</v>
      </c>
      <c r="J43" s="33">
        <f>L43</f>
        <v>14350</v>
      </c>
      <c r="K43" s="16">
        <v>7700</v>
      </c>
      <c r="L43" s="16">
        <v>14350</v>
      </c>
      <c r="M43" s="16">
        <v>0</v>
      </c>
      <c r="N43" s="16">
        <v>0</v>
      </c>
      <c r="O43" s="16">
        <v>7700</v>
      </c>
      <c r="P43" s="33">
        <f t="shared" si="0"/>
        <v>14350</v>
      </c>
      <c r="R43" s="41"/>
    </row>
    <row r="44" spans="1:18" x14ac:dyDescent="0.2">
      <c r="A44" s="12" t="s">
        <v>84</v>
      </c>
      <c r="B44" s="12" t="s">
        <v>86</v>
      </c>
      <c r="C44" s="13" t="s">
        <v>85</v>
      </c>
      <c r="D44" s="14" t="s">
        <v>87</v>
      </c>
      <c r="E44" s="15">
        <v>10000</v>
      </c>
      <c r="F44" s="16">
        <v>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10000</v>
      </c>
    </row>
    <row r="45" spans="1:18" s="57" customFormat="1" ht="22.5" customHeight="1" x14ac:dyDescent="0.25">
      <c r="A45" s="36" t="s">
        <v>162</v>
      </c>
      <c r="B45" s="23">
        <v>9000</v>
      </c>
      <c r="C45" s="55"/>
      <c r="D45" s="56" t="s">
        <v>163</v>
      </c>
      <c r="E45" s="27">
        <f>E46+E67+E50+E48+E51</f>
        <v>9457014.1899999995</v>
      </c>
      <c r="F45" s="27">
        <f t="shared" ref="F45:O45" si="13">F46+F67+F50+F48+F51</f>
        <v>7840954.1899999995</v>
      </c>
      <c r="G45" s="27">
        <f t="shared" si="13"/>
        <v>0</v>
      </c>
      <c r="H45" s="27">
        <f t="shared" si="13"/>
        <v>0</v>
      </c>
      <c r="I45" s="27">
        <f t="shared" si="13"/>
        <v>1616060</v>
      </c>
      <c r="J45" s="27">
        <f t="shared" si="13"/>
        <v>0</v>
      </c>
      <c r="K45" s="27">
        <f t="shared" si="13"/>
        <v>0</v>
      </c>
      <c r="L45" s="27">
        <f t="shared" si="13"/>
        <v>0</v>
      </c>
      <c r="M45" s="27">
        <f t="shared" si="13"/>
        <v>0</v>
      </c>
      <c r="N45" s="27">
        <f t="shared" si="13"/>
        <v>0</v>
      </c>
      <c r="O45" s="27">
        <f t="shared" si="13"/>
        <v>0</v>
      </c>
      <c r="P45" s="27">
        <f>E45+J45</f>
        <v>9457014.1899999995</v>
      </c>
    </row>
    <row r="46" spans="1:18" ht="38.25" x14ac:dyDescent="0.2">
      <c r="A46" s="12" t="s">
        <v>88</v>
      </c>
      <c r="B46" s="12" t="s">
        <v>90</v>
      </c>
      <c r="C46" s="13" t="s">
        <v>89</v>
      </c>
      <c r="D46" s="14" t="s">
        <v>91</v>
      </c>
      <c r="E46" s="15">
        <v>1000000</v>
      </c>
      <c r="F46" s="16">
        <v>0</v>
      </c>
      <c r="G46" s="16">
        <v>0</v>
      </c>
      <c r="H46" s="16">
        <v>0</v>
      </c>
      <c r="I46" s="16">
        <v>1000000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si="0"/>
        <v>1000000</v>
      </c>
    </row>
    <row r="47" spans="1:18" s="35" customFormat="1" ht="98.25" customHeight="1" x14ac:dyDescent="0.2">
      <c r="A47" s="30"/>
      <c r="B47" s="30"/>
      <c r="C47" s="31"/>
      <c r="D47" s="32" t="s">
        <v>145</v>
      </c>
      <c r="E47" s="33">
        <f t="shared" ref="E47:P47" si="14">E46</f>
        <v>1000000</v>
      </c>
      <c r="F47" s="34">
        <f t="shared" si="14"/>
        <v>0</v>
      </c>
      <c r="G47" s="34">
        <f t="shared" si="14"/>
        <v>0</v>
      </c>
      <c r="H47" s="34">
        <f t="shared" si="14"/>
        <v>0</v>
      </c>
      <c r="I47" s="34">
        <f t="shared" si="14"/>
        <v>1000000</v>
      </c>
      <c r="J47" s="33">
        <f t="shared" si="14"/>
        <v>0</v>
      </c>
      <c r="K47" s="34">
        <f t="shared" si="14"/>
        <v>0</v>
      </c>
      <c r="L47" s="34">
        <f t="shared" si="14"/>
        <v>0</v>
      </c>
      <c r="M47" s="34">
        <f t="shared" si="14"/>
        <v>0</v>
      </c>
      <c r="N47" s="34">
        <f t="shared" si="14"/>
        <v>0</v>
      </c>
      <c r="O47" s="34">
        <f t="shared" si="14"/>
        <v>0</v>
      </c>
      <c r="P47" s="33">
        <f t="shared" si="14"/>
        <v>1000000</v>
      </c>
    </row>
    <row r="48" spans="1:18" ht="38.25" x14ac:dyDescent="0.2">
      <c r="A48" s="12" t="s">
        <v>92</v>
      </c>
      <c r="B48" s="12" t="s">
        <v>93</v>
      </c>
      <c r="C48" s="13" t="s">
        <v>89</v>
      </c>
      <c r="D48" s="14" t="s">
        <v>94</v>
      </c>
      <c r="E48" s="15">
        <v>1425600</v>
      </c>
      <c r="F48" s="16">
        <v>1425600</v>
      </c>
      <c r="G48" s="16">
        <v>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 t="shared" si="0"/>
        <v>1425600</v>
      </c>
    </row>
    <row r="49" spans="1:21" s="35" customFormat="1" ht="71.25" customHeight="1" x14ac:dyDescent="0.2">
      <c r="A49" s="30"/>
      <c r="B49" s="30"/>
      <c r="C49" s="31"/>
      <c r="D49" s="32" t="s">
        <v>146</v>
      </c>
      <c r="E49" s="33">
        <f t="shared" ref="E49:P49" si="15">E48</f>
        <v>1425600</v>
      </c>
      <c r="F49" s="34">
        <f t="shared" si="15"/>
        <v>1425600</v>
      </c>
      <c r="G49" s="34">
        <f t="shared" si="15"/>
        <v>0</v>
      </c>
      <c r="H49" s="34">
        <f t="shared" si="15"/>
        <v>0</v>
      </c>
      <c r="I49" s="34">
        <f t="shared" si="15"/>
        <v>0</v>
      </c>
      <c r="J49" s="33">
        <f t="shared" si="15"/>
        <v>0</v>
      </c>
      <c r="K49" s="34">
        <f t="shared" si="15"/>
        <v>0</v>
      </c>
      <c r="L49" s="34">
        <f t="shared" si="15"/>
        <v>0</v>
      </c>
      <c r="M49" s="34">
        <f t="shared" si="15"/>
        <v>0</v>
      </c>
      <c r="N49" s="34">
        <f t="shared" si="15"/>
        <v>0</v>
      </c>
      <c r="O49" s="34">
        <f t="shared" si="15"/>
        <v>0</v>
      </c>
      <c r="P49" s="33">
        <f t="shared" si="15"/>
        <v>1425600</v>
      </c>
    </row>
    <row r="50" spans="1:21" ht="38.25" x14ac:dyDescent="0.2">
      <c r="A50" s="12" t="s">
        <v>95</v>
      </c>
      <c r="B50" s="12" t="s">
        <v>96</v>
      </c>
      <c r="C50" s="13" t="s">
        <v>89</v>
      </c>
      <c r="D50" s="14" t="s">
        <v>97</v>
      </c>
      <c r="E50" s="15">
        <v>108200.19</v>
      </c>
      <c r="F50" s="16">
        <v>108200.19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0"/>
        <v>108200.19</v>
      </c>
    </row>
    <row r="51" spans="1:21" x14ac:dyDescent="0.2">
      <c r="A51" s="12" t="s">
        <v>98</v>
      </c>
      <c r="B51" s="12" t="s">
        <v>99</v>
      </c>
      <c r="C51" s="13" t="s">
        <v>89</v>
      </c>
      <c r="D51" s="14" t="s">
        <v>100</v>
      </c>
      <c r="E51" s="15">
        <v>6833214</v>
      </c>
      <c r="F51" s="16">
        <v>6277154</v>
      </c>
      <c r="G51" s="16">
        <v>0</v>
      </c>
      <c r="H51" s="16">
        <v>0</v>
      </c>
      <c r="I51" s="16">
        <v>556060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0"/>
        <v>6833214</v>
      </c>
    </row>
    <row r="52" spans="1:21" s="49" customFormat="1" ht="106.5" customHeight="1" x14ac:dyDescent="0.2">
      <c r="A52" s="42">
        <f>E51-C52-C53-C54-C56-C65</f>
        <v>-9.3132257461547852E-10</v>
      </c>
      <c r="B52" s="42">
        <f>SUM(E52:E66)-E51</f>
        <v>0</v>
      </c>
      <c r="C52" s="43">
        <f>SUM(E52)</f>
        <v>224475</v>
      </c>
      <c r="D52" s="44" t="s">
        <v>147</v>
      </c>
      <c r="E52" s="45">
        <f>F52+I52</f>
        <v>224475</v>
      </c>
      <c r="F52" s="46">
        <f>244881-20406</f>
        <v>224475</v>
      </c>
      <c r="G52" s="46"/>
      <c r="H52" s="46"/>
      <c r="I52" s="46"/>
      <c r="J52" s="45"/>
      <c r="K52" s="46"/>
      <c r="L52" s="46"/>
      <c r="M52" s="46"/>
      <c r="N52" s="46"/>
      <c r="O52" s="46"/>
      <c r="P52" s="45">
        <f t="shared" si="0"/>
        <v>224475</v>
      </c>
      <c r="Q52" s="47"/>
      <c r="R52" s="47"/>
      <c r="S52" s="48"/>
    </row>
    <row r="53" spans="1:21" s="49" customFormat="1" ht="72.75" customHeight="1" x14ac:dyDescent="0.2">
      <c r="A53" s="42"/>
      <c r="B53" s="42"/>
      <c r="C53" s="43">
        <f>SUM(E53)</f>
        <v>77380.86</v>
      </c>
      <c r="D53" s="44" t="s">
        <v>161</v>
      </c>
      <c r="E53" s="45">
        <f>F53+I53</f>
        <v>77380.86</v>
      </c>
      <c r="F53" s="46">
        <v>77380.86</v>
      </c>
      <c r="G53" s="46"/>
      <c r="H53" s="46"/>
      <c r="I53" s="46"/>
      <c r="J53" s="45"/>
      <c r="K53" s="46"/>
      <c r="L53" s="46"/>
      <c r="M53" s="46"/>
      <c r="N53" s="46"/>
      <c r="O53" s="46"/>
      <c r="P53" s="45">
        <f t="shared" ref="P53" si="16">E53+J53</f>
        <v>77380.86</v>
      </c>
      <c r="Q53" s="47"/>
      <c r="R53" s="47"/>
      <c r="S53" s="48"/>
    </row>
    <row r="54" spans="1:21" s="49" customFormat="1" ht="53.25" customHeight="1" x14ac:dyDescent="0.2">
      <c r="A54" s="50"/>
      <c r="B54" s="42"/>
      <c r="C54" s="51">
        <f>SUM(E54:E55)</f>
        <v>5088216.1400000006</v>
      </c>
      <c r="D54" s="52" t="s">
        <v>148</v>
      </c>
      <c r="E54" s="45">
        <f>F54+I54</f>
        <v>2804981</v>
      </c>
      <c r="F54" s="53">
        <f>2338826+8175+87900+175181-45000+114286+42884-88700+171429</f>
        <v>2804981</v>
      </c>
      <c r="G54" s="53"/>
      <c r="H54" s="53"/>
      <c r="I54" s="53"/>
      <c r="J54" s="45"/>
      <c r="K54" s="53"/>
      <c r="L54" s="53"/>
      <c r="M54" s="53"/>
      <c r="N54" s="53"/>
      <c r="O54" s="53"/>
      <c r="P54" s="45">
        <f t="shared" si="0"/>
        <v>2804981</v>
      </c>
      <c r="Q54" s="47"/>
      <c r="R54" s="47"/>
      <c r="S54" s="47"/>
      <c r="T54" s="47"/>
      <c r="U54" s="47"/>
    </row>
    <row r="55" spans="1:21" s="49" customFormat="1" ht="69.75" customHeight="1" x14ac:dyDescent="0.2">
      <c r="A55" s="50"/>
      <c r="B55" s="42"/>
      <c r="C55" s="43"/>
      <c r="D55" s="44" t="s">
        <v>149</v>
      </c>
      <c r="E55" s="45">
        <f t="shared" ref="E55:E66" si="17">F55+I55</f>
        <v>2283235.14</v>
      </c>
      <c r="F55" s="46">
        <f>2124136+88700+40600+66080-77380.86+41100</f>
        <v>2283235.14</v>
      </c>
      <c r="G55" s="46"/>
      <c r="H55" s="46"/>
      <c r="I55" s="46"/>
      <c r="J55" s="45"/>
      <c r="K55" s="46"/>
      <c r="L55" s="46"/>
      <c r="M55" s="46"/>
      <c r="N55" s="46"/>
      <c r="O55" s="46"/>
      <c r="P55" s="45">
        <f t="shared" si="0"/>
        <v>2283235.14</v>
      </c>
      <c r="Q55" s="47"/>
      <c r="R55" s="47"/>
      <c r="S55" s="48"/>
    </row>
    <row r="56" spans="1:21" s="49" customFormat="1" ht="87" customHeight="1" x14ac:dyDescent="0.2">
      <c r="A56" s="50"/>
      <c r="B56" s="42"/>
      <c r="C56" s="43">
        <f>SUM(E56:E64)</f>
        <v>927719</v>
      </c>
      <c r="D56" s="44" t="s">
        <v>150</v>
      </c>
      <c r="E56" s="45">
        <f t="shared" si="17"/>
        <v>206343</v>
      </c>
      <c r="F56" s="46">
        <f>90000+116343</f>
        <v>206343</v>
      </c>
      <c r="G56" s="46"/>
      <c r="H56" s="46"/>
      <c r="I56" s="46"/>
      <c r="J56" s="45"/>
      <c r="K56" s="46"/>
      <c r="L56" s="46"/>
      <c r="M56" s="46"/>
      <c r="N56" s="46"/>
      <c r="O56" s="46"/>
      <c r="P56" s="45">
        <f t="shared" si="0"/>
        <v>206343</v>
      </c>
      <c r="Q56" s="47"/>
      <c r="R56" s="47"/>
      <c r="S56" s="48"/>
    </row>
    <row r="57" spans="1:21" s="49" customFormat="1" ht="95.25" customHeight="1" x14ac:dyDescent="0.2">
      <c r="A57" s="50"/>
      <c r="B57" s="50"/>
      <c r="C57" s="54"/>
      <c r="D57" s="44" t="s">
        <v>151</v>
      </c>
      <c r="E57" s="45">
        <f t="shared" si="17"/>
        <v>200000</v>
      </c>
      <c r="F57" s="46">
        <v>200000</v>
      </c>
      <c r="G57" s="46"/>
      <c r="H57" s="46"/>
      <c r="I57" s="46"/>
      <c r="J57" s="45"/>
      <c r="K57" s="46"/>
      <c r="L57" s="46"/>
      <c r="M57" s="46"/>
      <c r="N57" s="46"/>
      <c r="O57" s="46"/>
      <c r="P57" s="45">
        <f t="shared" si="0"/>
        <v>200000</v>
      </c>
      <c r="Q57" s="47"/>
      <c r="R57" s="47"/>
      <c r="S57" s="48"/>
    </row>
    <row r="58" spans="1:21" s="49" customFormat="1" ht="140.25" customHeight="1" x14ac:dyDescent="0.2">
      <c r="A58" s="50"/>
      <c r="B58" s="50"/>
      <c r="C58" s="54"/>
      <c r="D58" s="44" t="s">
        <v>152</v>
      </c>
      <c r="E58" s="45">
        <f t="shared" si="17"/>
        <v>40477</v>
      </c>
      <c r="F58" s="46">
        <v>40477</v>
      </c>
      <c r="G58" s="46"/>
      <c r="H58" s="46"/>
      <c r="I58" s="46"/>
      <c r="J58" s="45"/>
      <c r="K58" s="46"/>
      <c r="L58" s="46"/>
      <c r="M58" s="46"/>
      <c r="N58" s="46"/>
      <c r="O58" s="46"/>
      <c r="P58" s="45">
        <f t="shared" si="0"/>
        <v>40477</v>
      </c>
      <c r="Q58" s="47"/>
      <c r="R58" s="47"/>
      <c r="S58" s="48"/>
    </row>
    <row r="59" spans="1:21" s="49" customFormat="1" ht="100.5" customHeight="1" x14ac:dyDescent="0.2">
      <c r="A59" s="50"/>
      <c r="B59" s="50"/>
      <c r="C59" s="54"/>
      <c r="D59" s="44" t="s">
        <v>153</v>
      </c>
      <c r="E59" s="45">
        <f t="shared" si="17"/>
        <v>141504</v>
      </c>
      <c r="F59" s="46">
        <f>27456+86137+27911</f>
        <v>141504</v>
      </c>
      <c r="G59" s="46"/>
      <c r="H59" s="46"/>
      <c r="I59" s="46"/>
      <c r="J59" s="45"/>
      <c r="K59" s="46"/>
      <c r="L59" s="46"/>
      <c r="M59" s="46"/>
      <c r="N59" s="46"/>
      <c r="O59" s="46"/>
      <c r="P59" s="45">
        <f t="shared" si="0"/>
        <v>141504</v>
      </c>
      <c r="Q59" s="47"/>
      <c r="R59" s="47"/>
      <c r="S59" s="48"/>
    </row>
    <row r="60" spans="1:21" s="49" customFormat="1" ht="112.5" customHeight="1" x14ac:dyDescent="0.2">
      <c r="A60" s="50"/>
      <c r="B60" s="50"/>
      <c r="C60" s="54"/>
      <c r="D60" s="44" t="s">
        <v>154</v>
      </c>
      <c r="E60" s="45">
        <f t="shared" si="17"/>
        <v>37338</v>
      </c>
      <c r="F60" s="46">
        <f>12025+20946+4367</f>
        <v>37338</v>
      </c>
      <c r="G60" s="46"/>
      <c r="H60" s="46"/>
      <c r="I60" s="46"/>
      <c r="J60" s="45"/>
      <c r="K60" s="46"/>
      <c r="L60" s="46"/>
      <c r="M60" s="46"/>
      <c r="N60" s="46"/>
      <c r="O60" s="46"/>
      <c r="P60" s="45">
        <f t="shared" si="0"/>
        <v>37338</v>
      </c>
      <c r="Q60" s="47"/>
      <c r="R60" s="47"/>
      <c r="S60" s="48"/>
    </row>
    <row r="61" spans="1:21" s="49" customFormat="1" ht="115.5" customHeight="1" x14ac:dyDescent="0.2">
      <c r="A61" s="50"/>
      <c r="B61" s="50"/>
      <c r="C61" s="54"/>
      <c r="D61" s="44" t="s">
        <v>155</v>
      </c>
      <c r="E61" s="45">
        <f t="shared" si="17"/>
        <v>245000</v>
      </c>
      <c r="F61" s="46">
        <f>200000+45000</f>
        <v>245000</v>
      </c>
      <c r="G61" s="46"/>
      <c r="H61" s="46"/>
      <c r="I61" s="46"/>
      <c r="J61" s="45"/>
      <c r="K61" s="46"/>
      <c r="L61" s="46"/>
      <c r="M61" s="46"/>
      <c r="N61" s="46"/>
      <c r="O61" s="46"/>
      <c r="P61" s="45">
        <f t="shared" si="0"/>
        <v>245000</v>
      </c>
      <c r="Q61" s="47"/>
      <c r="R61" s="47"/>
      <c r="S61" s="48"/>
    </row>
    <row r="62" spans="1:21" s="49" customFormat="1" ht="115.5" customHeight="1" x14ac:dyDescent="0.2">
      <c r="A62" s="50"/>
      <c r="B62" s="50"/>
      <c r="C62" s="54"/>
      <c r="D62" s="44" t="s">
        <v>156</v>
      </c>
      <c r="E62" s="45">
        <f t="shared" si="17"/>
        <v>10000</v>
      </c>
      <c r="F62" s="46">
        <v>10000</v>
      </c>
      <c r="G62" s="46"/>
      <c r="H62" s="46"/>
      <c r="I62" s="46"/>
      <c r="J62" s="45"/>
      <c r="K62" s="46"/>
      <c r="L62" s="46"/>
      <c r="M62" s="46"/>
      <c r="N62" s="46"/>
      <c r="O62" s="46"/>
      <c r="P62" s="45">
        <f t="shared" si="0"/>
        <v>10000</v>
      </c>
      <c r="Q62" s="47"/>
      <c r="R62" s="47"/>
      <c r="S62" s="48"/>
    </row>
    <row r="63" spans="1:21" s="49" customFormat="1" ht="115.5" customHeight="1" x14ac:dyDescent="0.2">
      <c r="A63" s="50"/>
      <c r="B63" s="50"/>
      <c r="C63" s="54"/>
      <c r="D63" s="44" t="s">
        <v>157</v>
      </c>
      <c r="E63" s="45">
        <f t="shared" ref="E63" si="18">F63+I63</f>
        <v>6420</v>
      </c>
      <c r="F63" s="46">
        <v>6420</v>
      </c>
      <c r="G63" s="46"/>
      <c r="H63" s="46"/>
      <c r="I63" s="46"/>
      <c r="J63" s="45"/>
      <c r="K63" s="46"/>
      <c r="L63" s="46"/>
      <c r="M63" s="46"/>
      <c r="N63" s="46"/>
      <c r="O63" s="46"/>
      <c r="P63" s="45">
        <f t="shared" ref="P63" si="19">E63+J63</f>
        <v>6420</v>
      </c>
      <c r="Q63" s="47"/>
      <c r="R63" s="47"/>
      <c r="S63" s="48"/>
    </row>
    <row r="64" spans="1:21" s="49" customFormat="1" ht="115.5" customHeight="1" x14ac:dyDescent="0.2">
      <c r="A64" s="50"/>
      <c r="B64" s="50"/>
      <c r="C64" s="54"/>
      <c r="D64" s="44" t="s">
        <v>160</v>
      </c>
      <c r="E64" s="45">
        <f t="shared" si="17"/>
        <v>40637</v>
      </c>
      <c r="F64" s="46">
        <v>40637</v>
      </c>
      <c r="G64" s="46"/>
      <c r="H64" s="46"/>
      <c r="I64" s="46"/>
      <c r="J64" s="45"/>
      <c r="K64" s="46"/>
      <c r="L64" s="46"/>
      <c r="M64" s="46"/>
      <c r="N64" s="46"/>
      <c r="O64" s="46"/>
      <c r="P64" s="45">
        <f t="shared" si="0"/>
        <v>40637</v>
      </c>
      <c r="Q64" s="47"/>
      <c r="R64" s="47"/>
      <c r="S64" s="48"/>
    </row>
    <row r="65" spans="1:19" s="49" customFormat="1" ht="147" customHeight="1" x14ac:dyDescent="0.2">
      <c r="A65" s="50"/>
      <c r="B65" s="50"/>
      <c r="C65" s="54">
        <f>SUM(E65:E66)</f>
        <v>515423</v>
      </c>
      <c r="D65" s="44" t="s">
        <v>158</v>
      </c>
      <c r="E65" s="45">
        <f t="shared" si="17"/>
        <v>500000</v>
      </c>
      <c r="F65" s="46"/>
      <c r="G65" s="46"/>
      <c r="H65" s="46"/>
      <c r="I65" s="46">
        <v>500000</v>
      </c>
      <c r="J65" s="45"/>
      <c r="K65" s="46"/>
      <c r="L65" s="46"/>
      <c r="M65" s="46"/>
      <c r="N65" s="46"/>
      <c r="O65" s="46"/>
      <c r="P65" s="45">
        <f t="shared" si="0"/>
        <v>500000</v>
      </c>
      <c r="Q65" s="47"/>
      <c r="R65" s="47"/>
      <c r="S65" s="48"/>
    </row>
    <row r="66" spans="1:19" s="49" customFormat="1" ht="111.75" customHeight="1" x14ac:dyDescent="0.2">
      <c r="A66" s="50"/>
      <c r="B66" s="50"/>
      <c r="C66" s="54"/>
      <c r="D66" s="44" t="s">
        <v>159</v>
      </c>
      <c r="E66" s="45">
        <f t="shared" si="17"/>
        <v>15423</v>
      </c>
      <c r="F66" s="46"/>
      <c r="G66" s="46"/>
      <c r="H66" s="46"/>
      <c r="I66" s="46">
        <v>15423</v>
      </c>
      <c r="J66" s="45"/>
      <c r="K66" s="46"/>
      <c r="L66" s="46"/>
      <c r="M66" s="46"/>
      <c r="N66" s="46"/>
      <c r="O66" s="46"/>
      <c r="P66" s="45">
        <f t="shared" si="0"/>
        <v>15423</v>
      </c>
      <c r="Q66" s="47"/>
      <c r="R66" s="47"/>
      <c r="S66" s="48"/>
    </row>
    <row r="67" spans="1:19" ht="38.25" x14ac:dyDescent="0.2">
      <c r="A67" s="12" t="s">
        <v>101</v>
      </c>
      <c r="B67" s="12" t="s">
        <v>102</v>
      </c>
      <c r="C67" s="13" t="s">
        <v>89</v>
      </c>
      <c r="D67" s="14" t="s">
        <v>103</v>
      </c>
      <c r="E67" s="15">
        <v>90000</v>
      </c>
      <c r="F67" s="16">
        <v>30000</v>
      </c>
      <c r="G67" s="16">
        <v>0</v>
      </c>
      <c r="H67" s="16">
        <v>0</v>
      </c>
      <c r="I67" s="16">
        <v>60000</v>
      </c>
      <c r="J67" s="15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5">
        <f t="shared" si="0"/>
        <v>90000</v>
      </c>
    </row>
    <row r="68" spans="1:19" ht="25.5" x14ac:dyDescent="0.2">
      <c r="A68" s="6" t="s">
        <v>104</v>
      </c>
      <c r="B68" s="7"/>
      <c r="C68" s="8"/>
      <c r="D68" s="11" t="s">
        <v>164</v>
      </c>
      <c r="E68" s="10">
        <v>40623624</v>
      </c>
      <c r="F68" s="11">
        <v>40623624</v>
      </c>
      <c r="G68" s="11">
        <v>28299810</v>
      </c>
      <c r="H68" s="11">
        <v>2362281</v>
      </c>
      <c r="I68" s="11">
        <v>0</v>
      </c>
      <c r="J68" s="10">
        <v>1192825</v>
      </c>
      <c r="K68" s="11">
        <v>250635</v>
      </c>
      <c r="L68" s="11">
        <v>941380</v>
      </c>
      <c r="M68" s="11">
        <v>0</v>
      </c>
      <c r="N68" s="11">
        <v>0</v>
      </c>
      <c r="O68" s="11">
        <v>251445</v>
      </c>
      <c r="P68" s="10">
        <f t="shared" ref="P68" si="20">E68+J68</f>
        <v>41816449</v>
      </c>
    </row>
    <row r="69" spans="1:19" ht="25.5" x14ac:dyDescent="0.2">
      <c r="A69" s="6" t="s">
        <v>105</v>
      </c>
      <c r="B69" s="7"/>
      <c r="C69" s="8"/>
      <c r="D69" s="11" t="s">
        <v>164</v>
      </c>
      <c r="E69" s="10">
        <v>40623624</v>
      </c>
      <c r="F69" s="11">
        <v>40623624</v>
      </c>
      <c r="G69" s="11">
        <v>28299810</v>
      </c>
      <c r="H69" s="11">
        <v>2362281</v>
      </c>
      <c r="I69" s="11">
        <v>0</v>
      </c>
      <c r="J69" s="10">
        <v>1192825</v>
      </c>
      <c r="K69" s="11">
        <v>250635</v>
      </c>
      <c r="L69" s="11">
        <v>941380</v>
      </c>
      <c r="M69" s="11">
        <v>0</v>
      </c>
      <c r="N69" s="11">
        <v>0</v>
      </c>
      <c r="O69" s="11">
        <v>251445</v>
      </c>
      <c r="P69" s="10">
        <f t="shared" si="0"/>
        <v>41816449</v>
      </c>
    </row>
    <row r="70" spans="1:19" x14ac:dyDescent="0.2">
      <c r="A70" s="6" t="s">
        <v>165</v>
      </c>
      <c r="B70" s="7">
        <v>1000</v>
      </c>
      <c r="C70" s="8"/>
      <c r="D70" s="9" t="s">
        <v>166</v>
      </c>
      <c r="E70" s="10">
        <v>40623624</v>
      </c>
      <c r="F70" s="11">
        <v>40623624</v>
      </c>
      <c r="G70" s="11">
        <v>28299810</v>
      </c>
      <c r="H70" s="11">
        <v>2362281</v>
      </c>
      <c r="I70" s="11">
        <v>0</v>
      </c>
      <c r="J70" s="10">
        <v>1192825</v>
      </c>
      <c r="K70" s="11">
        <v>250635</v>
      </c>
      <c r="L70" s="11">
        <v>941380</v>
      </c>
      <c r="M70" s="11">
        <v>0</v>
      </c>
      <c r="N70" s="11">
        <v>0</v>
      </c>
      <c r="O70" s="11">
        <v>251445</v>
      </c>
      <c r="P70" s="10">
        <f t="shared" si="0"/>
        <v>41816449</v>
      </c>
    </row>
    <row r="71" spans="1:19" x14ac:dyDescent="0.2">
      <c r="A71" s="12" t="s">
        <v>106</v>
      </c>
      <c r="B71" s="12" t="s">
        <v>108</v>
      </c>
      <c r="C71" s="13" t="s">
        <v>107</v>
      </c>
      <c r="D71" s="14" t="s">
        <v>109</v>
      </c>
      <c r="E71" s="15">
        <v>7150151</v>
      </c>
      <c r="F71" s="16">
        <v>7150151</v>
      </c>
      <c r="G71" s="16">
        <v>4334749</v>
      </c>
      <c r="H71" s="16">
        <v>614291</v>
      </c>
      <c r="I71" s="16">
        <v>0</v>
      </c>
      <c r="J71" s="15">
        <v>477800</v>
      </c>
      <c r="K71" s="16">
        <v>17000</v>
      </c>
      <c r="L71" s="16">
        <v>460800</v>
      </c>
      <c r="M71" s="16">
        <v>0</v>
      </c>
      <c r="N71" s="16">
        <v>0</v>
      </c>
      <c r="O71" s="16">
        <v>17000</v>
      </c>
      <c r="P71" s="15">
        <f t="shared" si="0"/>
        <v>7627951</v>
      </c>
    </row>
    <row r="72" spans="1:19" s="64" customFormat="1" ht="66.75" customHeight="1" x14ac:dyDescent="0.2">
      <c r="A72" s="58"/>
      <c r="B72" s="58"/>
      <c r="C72" s="59"/>
      <c r="D72" s="60" t="s">
        <v>167</v>
      </c>
      <c r="E72" s="61">
        <f>F72+I72</f>
        <v>7390</v>
      </c>
      <c r="F72" s="62">
        <f>4810+2580</f>
        <v>7390</v>
      </c>
      <c r="G72" s="62">
        <v>0</v>
      </c>
      <c r="H72" s="62">
        <v>0</v>
      </c>
      <c r="I72" s="62">
        <v>0</v>
      </c>
      <c r="J72" s="61">
        <f>L72+O72</f>
        <v>0</v>
      </c>
      <c r="K72" s="62"/>
      <c r="L72" s="62"/>
      <c r="M72" s="62"/>
      <c r="N72" s="62"/>
      <c r="O72" s="62"/>
      <c r="P72" s="61">
        <f t="shared" si="0"/>
        <v>7390</v>
      </c>
      <c r="Q72" s="63"/>
    </row>
    <row r="73" spans="1:19" ht="51" x14ac:dyDescent="0.2">
      <c r="A73" s="12" t="s">
        <v>110</v>
      </c>
      <c r="B73" s="12" t="s">
        <v>112</v>
      </c>
      <c r="C73" s="13" t="s">
        <v>111</v>
      </c>
      <c r="D73" s="14" t="s">
        <v>113</v>
      </c>
      <c r="E73" s="15">
        <v>31879703</v>
      </c>
      <c r="F73" s="16">
        <v>31879703</v>
      </c>
      <c r="G73" s="16">
        <v>22951891</v>
      </c>
      <c r="H73" s="16">
        <v>1747990</v>
      </c>
      <c r="I73" s="16">
        <v>0</v>
      </c>
      <c r="J73" s="15">
        <v>706825</v>
      </c>
      <c r="K73" s="16">
        <v>225435</v>
      </c>
      <c r="L73" s="16">
        <v>480580</v>
      </c>
      <c r="M73" s="16">
        <v>0</v>
      </c>
      <c r="N73" s="16">
        <v>0</v>
      </c>
      <c r="O73" s="16">
        <v>226245</v>
      </c>
      <c r="P73" s="15">
        <f t="shared" si="0"/>
        <v>32586528</v>
      </c>
    </row>
    <row r="74" spans="1:19" s="35" customFormat="1" ht="44.25" customHeight="1" x14ac:dyDescent="0.2">
      <c r="A74" s="30"/>
      <c r="B74" s="30"/>
      <c r="C74" s="31"/>
      <c r="D74" s="40" t="s">
        <v>168</v>
      </c>
      <c r="E74" s="33">
        <f>SUM(F74)</f>
        <v>21256200</v>
      </c>
      <c r="F74" s="34">
        <f>20371900+479200+332046+73054</f>
        <v>21256200</v>
      </c>
      <c r="G74" s="65">
        <f>16698279+392782+332046</f>
        <v>17423107</v>
      </c>
      <c r="H74" s="34"/>
      <c r="I74" s="34"/>
      <c r="J74" s="33">
        <f>N74</f>
        <v>0</v>
      </c>
      <c r="K74" s="34"/>
      <c r="L74" s="34"/>
      <c r="M74" s="34"/>
      <c r="N74" s="34"/>
      <c r="O74" s="34"/>
      <c r="P74" s="33">
        <f t="shared" si="0"/>
        <v>21256200</v>
      </c>
      <c r="R74" s="41"/>
    </row>
    <row r="75" spans="1:19" s="35" customFormat="1" ht="44.25" customHeight="1" x14ac:dyDescent="0.2">
      <c r="A75" s="30"/>
      <c r="B75" s="30"/>
      <c r="C75" s="31"/>
      <c r="D75" s="40" t="s">
        <v>169</v>
      </c>
      <c r="E75" s="33">
        <f>SUM(F75)</f>
        <v>0</v>
      </c>
      <c r="F75" s="34"/>
      <c r="G75" s="65"/>
      <c r="H75" s="34"/>
      <c r="I75" s="34"/>
      <c r="J75" s="33">
        <f>K75</f>
        <v>15124</v>
      </c>
      <c r="K75" s="34">
        <f>O75</f>
        <v>15124</v>
      </c>
      <c r="L75" s="34"/>
      <c r="M75" s="34"/>
      <c r="N75" s="34"/>
      <c r="O75" s="34">
        <f>7944+7180</f>
        <v>15124</v>
      </c>
      <c r="P75" s="33">
        <f t="shared" si="0"/>
        <v>15124</v>
      </c>
      <c r="R75" s="41"/>
    </row>
    <row r="76" spans="1:19" s="35" customFormat="1" ht="84" customHeight="1" x14ac:dyDescent="0.2">
      <c r="A76" s="30"/>
      <c r="B76" s="30"/>
      <c r="C76" s="31"/>
      <c r="D76" s="40" t="s">
        <v>170</v>
      </c>
      <c r="E76" s="33">
        <f>SUM(F76)</f>
        <v>1474400</v>
      </c>
      <c r="F76" s="34">
        <v>1474400</v>
      </c>
      <c r="G76" s="34">
        <v>1474400</v>
      </c>
      <c r="H76" s="34"/>
      <c r="I76" s="34"/>
      <c r="J76" s="33">
        <f>N76</f>
        <v>0</v>
      </c>
      <c r="K76" s="34"/>
      <c r="L76" s="34"/>
      <c r="M76" s="34"/>
      <c r="N76" s="34"/>
      <c r="O76" s="34"/>
      <c r="P76" s="33">
        <f t="shared" si="0"/>
        <v>1474400</v>
      </c>
    </row>
    <row r="77" spans="1:19" s="64" customFormat="1" ht="73.5" customHeight="1" x14ac:dyDescent="0.2">
      <c r="A77" s="58"/>
      <c r="B77" s="58"/>
      <c r="C77" s="59"/>
      <c r="D77" s="60" t="s">
        <v>167</v>
      </c>
      <c r="E77" s="61">
        <f>F77+I77</f>
        <v>5262</v>
      </c>
      <c r="F77" s="62">
        <f>5262</f>
        <v>5262</v>
      </c>
      <c r="G77" s="62">
        <v>0</v>
      </c>
      <c r="H77" s="62">
        <v>0</v>
      </c>
      <c r="I77" s="62">
        <v>0</v>
      </c>
      <c r="J77" s="61">
        <f>L77+O77</f>
        <v>2820</v>
      </c>
      <c r="K77" s="34">
        <f>O77</f>
        <v>2820</v>
      </c>
      <c r="L77" s="62"/>
      <c r="M77" s="62"/>
      <c r="N77" s="62"/>
      <c r="O77" s="62">
        <v>2820</v>
      </c>
      <c r="P77" s="61">
        <f t="shared" si="0"/>
        <v>8082</v>
      </c>
      <c r="Q77" s="63">
        <f>15472-R77</f>
        <v>0</v>
      </c>
      <c r="R77" s="66">
        <f>P77+P72</f>
        <v>15472</v>
      </c>
    </row>
    <row r="78" spans="1:19" s="35" customFormat="1" ht="64.5" customHeight="1" x14ac:dyDescent="0.2">
      <c r="A78" s="30"/>
      <c r="B78" s="30"/>
      <c r="C78" s="31"/>
      <c r="D78" s="40" t="s">
        <v>171</v>
      </c>
      <c r="E78" s="33">
        <f>SUM(F78)</f>
        <v>0</v>
      </c>
      <c r="F78" s="34"/>
      <c r="G78" s="65"/>
      <c r="H78" s="34"/>
      <c r="I78" s="34"/>
      <c r="J78" s="33">
        <f>K78</f>
        <v>3156</v>
      </c>
      <c r="K78" s="34">
        <f>O78</f>
        <v>3156</v>
      </c>
      <c r="L78" s="34"/>
      <c r="M78" s="34"/>
      <c r="N78" s="34"/>
      <c r="O78" s="34">
        <v>3156</v>
      </c>
      <c r="P78" s="33">
        <f t="shared" si="0"/>
        <v>3156</v>
      </c>
      <c r="R78" s="41"/>
    </row>
    <row r="79" spans="1:19" s="35" customFormat="1" ht="81.75" customHeight="1" x14ac:dyDescent="0.2">
      <c r="A79" s="30"/>
      <c r="B79" s="30"/>
      <c r="C79" s="31"/>
      <c r="D79" s="40" t="s">
        <v>172</v>
      </c>
      <c r="E79" s="33">
        <f>SUM(F79)</f>
        <v>276815</v>
      </c>
      <c r="F79" s="34">
        <f>178769+98046</f>
        <v>276815</v>
      </c>
      <c r="G79" s="65"/>
      <c r="H79" s="34"/>
      <c r="I79" s="34"/>
      <c r="J79" s="33">
        <f>K79</f>
        <v>0</v>
      </c>
      <c r="K79" s="34"/>
      <c r="L79" s="34"/>
      <c r="M79" s="34"/>
      <c r="N79" s="34"/>
      <c r="O79" s="34"/>
      <c r="P79" s="33">
        <f t="shared" si="0"/>
        <v>276815</v>
      </c>
      <c r="R79" s="41"/>
    </row>
    <row r="80" spans="1:19" s="35" customFormat="1" ht="71.25" customHeight="1" x14ac:dyDescent="0.2">
      <c r="A80" s="30"/>
      <c r="B80" s="30"/>
      <c r="C80" s="31"/>
      <c r="D80" s="32" t="s">
        <v>138</v>
      </c>
      <c r="E80" s="33">
        <f>F80</f>
        <v>1525</v>
      </c>
      <c r="F80" s="34">
        <v>1525</v>
      </c>
      <c r="G80" s="34"/>
      <c r="H80" s="34"/>
      <c r="I80" s="34"/>
      <c r="J80" s="33">
        <f>K80</f>
        <v>58640</v>
      </c>
      <c r="K80" s="34">
        <f>O80</f>
        <v>58640</v>
      </c>
      <c r="L80" s="34"/>
      <c r="M80" s="34"/>
      <c r="N80" s="34"/>
      <c r="O80" s="34">
        <v>58640</v>
      </c>
      <c r="P80" s="33">
        <f>E80+J80</f>
        <v>60165</v>
      </c>
    </row>
    <row r="81" spans="1:18" s="35" customFormat="1" ht="81.75" customHeight="1" x14ac:dyDescent="0.2">
      <c r="A81" s="30"/>
      <c r="B81" s="30"/>
      <c r="C81" s="31"/>
      <c r="D81" s="40" t="s">
        <v>173</v>
      </c>
      <c r="E81" s="33">
        <f>SUM(F81)</f>
        <v>18400</v>
      </c>
      <c r="F81" s="34">
        <v>18400</v>
      </c>
      <c r="G81" s="65"/>
      <c r="H81" s="34"/>
      <c r="I81" s="34"/>
      <c r="J81" s="33">
        <f>K81</f>
        <v>39100</v>
      </c>
      <c r="K81" s="34">
        <f>O81</f>
        <v>39100</v>
      </c>
      <c r="L81" s="34"/>
      <c r="M81" s="34"/>
      <c r="N81" s="34"/>
      <c r="O81" s="34">
        <v>39100</v>
      </c>
      <c r="P81" s="33">
        <f t="shared" si="0"/>
        <v>57500</v>
      </c>
      <c r="R81" s="41"/>
    </row>
    <row r="82" spans="1:18" ht="25.5" x14ac:dyDescent="0.2">
      <c r="A82" s="12" t="s">
        <v>114</v>
      </c>
      <c r="B82" s="12" t="s">
        <v>116</v>
      </c>
      <c r="C82" s="13" t="s">
        <v>115</v>
      </c>
      <c r="D82" s="14" t="s">
        <v>117</v>
      </c>
      <c r="E82" s="15">
        <v>1284221</v>
      </c>
      <c r="F82" s="16">
        <v>1284221</v>
      </c>
      <c r="G82" s="16">
        <v>1013170</v>
      </c>
      <c r="H82" s="16">
        <v>0</v>
      </c>
      <c r="I82" s="16">
        <v>0</v>
      </c>
      <c r="J82" s="15">
        <v>8200</v>
      </c>
      <c r="K82" s="16">
        <v>8200</v>
      </c>
      <c r="L82" s="16">
        <v>0</v>
      </c>
      <c r="M82" s="16">
        <v>0</v>
      </c>
      <c r="N82" s="16">
        <v>0</v>
      </c>
      <c r="O82" s="16">
        <v>8200</v>
      </c>
      <c r="P82" s="15">
        <f t="shared" si="0"/>
        <v>1292421</v>
      </c>
    </row>
    <row r="83" spans="1:18" x14ac:dyDescent="0.2">
      <c r="A83" s="12" t="s">
        <v>118</v>
      </c>
      <c r="B83" s="12" t="s">
        <v>119</v>
      </c>
      <c r="C83" s="13" t="s">
        <v>115</v>
      </c>
      <c r="D83" s="14" t="s">
        <v>120</v>
      </c>
      <c r="E83" s="15">
        <v>309549</v>
      </c>
      <c r="F83" s="16">
        <v>309549</v>
      </c>
      <c r="G83" s="16">
        <v>0</v>
      </c>
      <c r="H83" s="16">
        <v>0</v>
      </c>
      <c r="I83" s="16">
        <v>0</v>
      </c>
      <c r="J83" s="15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5">
        <f t="shared" si="0"/>
        <v>309549</v>
      </c>
    </row>
    <row r="84" spans="1:18" x14ac:dyDescent="0.2">
      <c r="A84" s="17" t="s">
        <v>121</v>
      </c>
      <c r="B84" s="18" t="s">
        <v>121</v>
      </c>
      <c r="C84" s="19" t="s">
        <v>121</v>
      </c>
      <c r="D84" s="20" t="s">
        <v>122</v>
      </c>
      <c r="E84" s="10">
        <v>59798669.189999998</v>
      </c>
      <c r="F84" s="10">
        <v>58172609.189999998</v>
      </c>
      <c r="G84" s="10">
        <v>33993134</v>
      </c>
      <c r="H84" s="10">
        <v>2977724</v>
      </c>
      <c r="I84" s="10">
        <v>1616060</v>
      </c>
      <c r="J84" s="10">
        <v>4832009</v>
      </c>
      <c r="K84" s="10">
        <v>3870279</v>
      </c>
      <c r="L84" s="10">
        <v>961730</v>
      </c>
      <c r="M84" s="10">
        <v>0</v>
      </c>
      <c r="N84" s="10">
        <v>0</v>
      </c>
      <c r="O84" s="10">
        <v>3870279</v>
      </c>
      <c r="P84" s="10">
        <f t="shared" si="0"/>
        <v>64630678.189999998</v>
      </c>
    </row>
    <row r="85" spans="1:18" s="73" customFormat="1" ht="51" x14ac:dyDescent="0.2">
      <c r="A85" s="67"/>
      <c r="B85" s="67"/>
      <c r="C85" s="68"/>
      <c r="D85" s="69" t="s">
        <v>174</v>
      </c>
      <c r="E85" s="70">
        <f>SUM(E86:E89)</f>
        <v>23790000.190000001</v>
      </c>
      <c r="F85" s="71">
        <f>SUM(F86:F89)</f>
        <v>22790000.190000001</v>
      </c>
      <c r="G85" s="71">
        <f t="shared" ref="G85:O85" si="21">SUM(G86:G89)</f>
        <v>17423107</v>
      </c>
      <c r="H85" s="71">
        <f t="shared" si="21"/>
        <v>0</v>
      </c>
      <c r="I85" s="71">
        <f t="shared" si="21"/>
        <v>1000000</v>
      </c>
      <c r="J85" s="70">
        <f t="shared" si="21"/>
        <v>15124</v>
      </c>
      <c r="K85" s="71">
        <f t="shared" si="21"/>
        <v>15124</v>
      </c>
      <c r="L85" s="71">
        <f t="shared" si="21"/>
        <v>0</v>
      </c>
      <c r="M85" s="71">
        <f t="shared" si="21"/>
        <v>0</v>
      </c>
      <c r="N85" s="71">
        <f t="shared" si="21"/>
        <v>0</v>
      </c>
      <c r="O85" s="71">
        <f t="shared" si="21"/>
        <v>15124</v>
      </c>
      <c r="P85" s="70">
        <f>E85+J85</f>
        <v>23805124.190000001</v>
      </c>
      <c r="Q85" s="72"/>
    </row>
    <row r="86" spans="1:18" s="77" customFormat="1" ht="45" customHeight="1" x14ac:dyDescent="0.2">
      <c r="A86" s="67"/>
      <c r="B86" s="67"/>
      <c r="C86" s="68"/>
      <c r="D86" s="74" t="s">
        <v>175</v>
      </c>
      <c r="E86" s="70">
        <f>SUM(F86)</f>
        <v>21256200</v>
      </c>
      <c r="F86" s="75">
        <v>21256200</v>
      </c>
      <c r="G86" s="75">
        <v>17423107</v>
      </c>
      <c r="H86" s="75">
        <f>H76</f>
        <v>0</v>
      </c>
      <c r="I86" s="75">
        <f>I76</f>
        <v>0</v>
      </c>
      <c r="J86" s="70">
        <f>N86</f>
        <v>0</v>
      </c>
      <c r="K86" s="75">
        <v>0</v>
      </c>
      <c r="L86" s="75">
        <v>0</v>
      </c>
      <c r="M86" s="75">
        <v>0</v>
      </c>
      <c r="N86" s="75">
        <v>0</v>
      </c>
      <c r="O86" s="75">
        <v>0</v>
      </c>
      <c r="P86" s="70">
        <f t="shared" ref="P86:P93" si="22">E86+J86</f>
        <v>21256200</v>
      </c>
      <c r="Q86" s="76">
        <f>P86-R86</f>
        <v>0</v>
      </c>
      <c r="R86" s="76">
        <v>21256200</v>
      </c>
    </row>
    <row r="87" spans="1:18" s="35" customFormat="1" ht="44.25" customHeight="1" x14ac:dyDescent="0.2">
      <c r="A87" s="30"/>
      <c r="B87" s="30"/>
      <c r="C87" s="31"/>
      <c r="D87" s="40" t="s">
        <v>184</v>
      </c>
      <c r="E87" s="78">
        <f>SUM(I87)</f>
        <v>1000000</v>
      </c>
      <c r="G87" s="75"/>
      <c r="H87" s="79"/>
      <c r="I87" s="75">
        <v>1000000</v>
      </c>
      <c r="J87" s="78">
        <f>K87</f>
        <v>15124</v>
      </c>
      <c r="K87" s="79">
        <f>O87</f>
        <v>15124</v>
      </c>
      <c r="L87" s="79"/>
      <c r="M87" s="79"/>
      <c r="N87" s="79"/>
      <c r="O87" s="79">
        <f>7944+7180</f>
        <v>15124</v>
      </c>
      <c r="P87" s="78">
        <f t="shared" si="22"/>
        <v>1015124</v>
      </c>
      <c r="R87" s="41"/>
    </row>
    <row r="88" spans="1:18" s="77" customFormat="1" ht="45" customHeight="1" x14ac:dyDescent="0.2">
      <c r="A88" s="67"/>
      <c r="B88" s="67"/>
      <c r="C88" s="68"/>
      <c r="D88" s="74" t="s">
        <v>176</v>
      </c>
      <c r="E88" s="70">
        <f>SUM(F88)</f>
        <v>1425600</v>
      </c>
      <c r="F88" s="80">
        <v>1425600</v>
      </c>
      <c r="G88" s="80">
        <v>0</v>
      </c>
      <c r="H88" s="80">
        <f>H57</f>
        <v>0</v>
      </c>
      <c r="I88" s="80">
        <f>I57</f>
        <v>0</v>
      </c>
      <c r="J88" s="70">
        <f>N88</f>
        <v>0</v>
      </c>
      <c r="K88" s="80">
        <v>0</v>
      </c>
      <c r="L88" s="80">
        <v>0</v>
      </c>
      <c r="M88" s="80">
        <v>0</v>
      </c>
      <c r="N88" s="80">
        <v>0</v>
      </c>
      <c r="O88" s="80">
        <v>0</v>
      </c>
      <c r="P88" s="70">
        <f t="shared" si="22"/>
        <v>1425600</v>
      </c>
      <c r="Q88" s="76">
        <f>P88-R88</f>
        <v>0</v>
      </c>
      <c r="R88" s="76">
        <v>1425600</v>
      </c>
    </row>
    <row r="89" spans="1:18" s="81" customFormat="1" ht="68.25" customHeight="1" x14ac:dyDescent="0.2">
      <c r="A89" s="67"/>
      <c r="B89" s="67"/>
      <c r="C89" s="68"/>
      <c r="D89" s="74" t="s">
        <v>177</v>
      </c>
      <c r="E89" s="70">
        <f t="shared" ref="E89" si="23">SUM(F89)</f>
        <v>108200.19</v>
      </c>
      <c r="F89" s="80">
        <v>108200.19</v>
      </c>
      <c r="G89" s="80">
        <v>0</v>
      </c>
      <c r="H89" s="80">
        <f>H42</f>
        <v>0</v>
      </c>
      <c r="I89" s="80">
        <f>I42</f>
        <v>0</v>
      </c>
      <c r="J89" s="70">
        <f>N89</f>
        <v>0</v>
      </c>
      <c r="K89" s="80">
        <v>0</v>
      </c>
      <c r="L89" s="80">
        <v>0</v>
      </c>
      <c r="M89" s="80">
        <v>0</v>
      </c>
      <c r="N89" s="80">
        <v>0</v>
      </c>
      <c r="O89" s="80">
        <v>0</v>
      </c>
      <c r="P89" s="70">
        <f t="shared" si="22"/>
        <v>108200.19</v>
      </c>
    </row>
    <row r="90" spans="1:18" s="73" customFormat="1" ht="87" customHeight="1" x14ac:dyDescent="0.2">
      <c r="A90" s="67"/>
      <c r="B90" s="67"/>
      <c r="C90" s="68"/>
      <c r="D90" s="69" t="s">
        <v>178</v>
      </c>
      <c r="E90" s="70">
        <f>SUM(F90)</f>
        <v>1474400</v>
      </c>
      <c r="F90" s="71">
        <v>1474400</v>
      </c>
      <c r="G90" s="71">
        <v>1474400</v>
      </c>
      <c r="H90" s="71">
        <f>H77</f>
        <v>0</v>
      </c>
      <c r="I90" s="71">
        <f>I77</f>
        <v>0</v>
      </c>
      <c r="J90" s="70">
        <f>N90</f>
        <v>0</v>
      </c>
      <c r="K90" s="71">
        <v>0</v>
      </c>
      <c r="L90" s="71">
        <v>0</v>
      </c>
      <c r="M90" s="71">
        <v>0</v>
      </c>
      <c r="N90" s="71">
        <v>0</v>
      </c>
      <c r="O90" s="71">
        <v>0</v>
      </c>
      <c r="P90" s="70">
        <f t="shared" si="22"/>
        <v>1474400</v>
      </c>
      <c r="Q90" s="76">
        <f>P90-R90</f>
        <v>0</v>
      </c>
      <c r="R90" s="72">
        <v>1474400</v>
      </c>
    </row>
    <row r="91" spans="1:18" s="73" customFormat="1" ht="123" customHeight="1" x14ac:dyDescent="0.2">
      <c r="A91" s="67"/>
      <c r="B91" s="67"/>
      <c r="C91" s="68"/>
      <c r="D91" s="69" t="s">
        <v>185</v>
      </c>
      <c r="E91" s="70">
        <f>SUM(F91)</f>
        <v>0</v>
      </c>
      <c r="F91" s="82">
        <v>0</v>
      </c>
      <c r="G91" s="82">
        <v>0</v>
      </c>
      <c r="H91" s="82">
        <v>0</v>
      </c>
      <c r="I91" s="82">
        <f>I73+I80</f>
        <v>0</v>
      </c>
      <c r="J91" s="70">
        <f>K91</f>
        <v>1203420</v>
      </c>
      <c r="K91" s="82">
        <f>K31</f>
        <v>1203420</v>
      </c>
      <c r="L91" s="82">
        <f t="shared" ref="L91:O91" si="24">L31</f>
        <v>0</v>
      </c>
      <c r="M91" s="82">
        <f t="shared" si="24"/>
        <v>0</v>
      </c>
      <c r="N91" s="82">
        <f t="shared" si="24"/>
        <v>0</v>
      </c>
      <c r="O91" s="82">
        <f t="shared" si="24"/>
        <v>1203420</v>
      </c>
      <c r="P91" s="70">
        <f t="shared" ref="P91" si="25">E91+J91</f>
        <v>1203420</v>
      </c>
      <c r="Q91" s="76"/>
      <c r="R91" s="72"/>
    </row>
    <row r="92" spans="1:18" s="73" customFormat="1" ht="66.75" customHeight="1" x14ac:dyDescent="0.2">
      <c r="A92" s="67"/>
      <c r="B92" s="67"/>
      <c r="C92" s="68"/>
      <c r="D92" s="69" t="s">
        <v>179</v>
      </c>
      <c r="E92" s="70">
        <f>SUM(F92)</f>
        <v>15472</v>
      </c>
      <c r="F92" s="82">
        <v>15472</v>
      </c>
      <c r="G92" s="82">
        <v>0</v>
      </c>
      <c r="H92" s="82">
        <v>0</v>
      </c>
      <c r="I92" s="82">
        <f>I74+I81</f>
        <v>0</v>
      </c>
      <c r="J92" s="70">
        <f>K92</f>
        <v>0</v>
      </c>
      <c r="K92" s="82">
        <v>0</v>
      </c>
      <c r="L92" s="82">
        <v>0</v>
      </c>
      <c r="M92" s="82">
        <v>0</v>
      </c>
      <c r="N92" s="82">
        <v>0</v>
      </c>
      <c r="O92" s="82">
        <v>0</v>
      </c>
      <c r="P92" s="70">
        <f t="shared" si="22"/>
        <v>15472</v>
      </c>
      <c r="Q92" s="76">
        <f>P92-R92</f>
        <v>0</v>
      </c>
      <c r="R92" s="72">
        <v>15472</v>
      </c>
    </row>
    <row r="93" spans="1:18" s="35" customFormat="1" ht="64.5" customHeight="1" x14ac:dyDescent="0.2">
      <c r="A93" s="30"/>
      <c r="B93" s="30"/>
      <c r="C93" s="31"/>
      <c r="D93" s="83" t="s">
        <v>180</v>
      </c>
      <c r="E93" s="78">
        <f>SUM(F93)</f>
        <v>0</v>
      </c>
      <c r="F93" s="34"/>
      <c r="G93" s="65"/>
      <c r="H93" s="34"/>
      <c r="I93" s="34"/>
      <c r="J93" s="78">
        <f>K93</f>
        <v>3156</v>
      </c>
      <c r="K93" s="34">
        <v>3156</v>
      </c>
      <c r="L93" s="34"/>
      <c r="M93" s="34"/>
      <c r="N93" s="34"/>
      <c r="O93" s="34">
        <v>3156</v>
      </c>
      <c r="P93" s="78">
        <f t="shared" si="22"/>
        <v>3156</v>
      </c>
      <c r="R93" s="41"/>
    </row>
    <row r="94" spans="1:18" s="35" customFormat="1" ht="78" customHeight="1" x14ac:dyDescent="0.2">
      <c r="A94" s="30"/>
      <c r="B94" s="30"/>
      <c r="C94" s="31"/>
      <c r="D94" s="83" t="s">
        <v>181</v>
      </c>
      <c r="E94" s="78">
        <v>178769</v>
      </c>
      <c r="F94" s="34">
        <f>178769+98046</f>
        <v>276815</v>
      </c>
      <c r="G94" s="65"/>
      <c r="H94" s="34"/>
      <c r="I94" s="34"/>
      <c r="J94" s="78">
        <f t="shared" ref="J94:J96" si="26">K94</f>
        <v>0</v>
      </c>
      <c r="K94" s="34"/>
      <c r="L94" s="34"/>
      <c r="M94" s="34"/>
      <c r="N94" s="34"/>
      <c r="O94" s="34"/>
      <c r="P94" s="78">
        <v>178769</v>
      </c>
      <c r="Q94" s="76">
        <f>P94-R94</f>
        <v>0</v>
      </c>
      <c r="R94" s="41">
        <v>178769</v>
      </c>
    </row>
    <row r="95" spans="1:18" s="35" customFormat="1" ht="71.25" customHeight="1" x14ac:dyDescent="0.2">
      <c r="A95" s="30"/>
      <c r="B95" s="30"/>
      <c r="C95" s="31"/>
      <c r="D95" s="84" t="s">
        <v>182</v>
      </c>
      <c r="E95" s="85">
        <f>F95</f>
        <v>490141</v>
      </c>
      <c r="F95" s="34">
        <v>490141</v>
      </c>
      <c r="G95" s="34">
        <v>287705</v>
      </c>
      <c r="H95" s="34">
        <v>7733</v>
      </c>
      <c r="I95" s="34">
        <v>0</v>
      </c>
      <c r="J95" s="85">
        <f>K95</f>
        <v>0</v>
      </c>
      <c r="K95" s="34">
        <f>O95</f>
        <v>0</v>
      </c>
      <c r="L95" s="34">
        <f t="shared" ref="L95:N95" si="27">L94</f>
        <v>0</v>
      </c>
      <c r="M95" s="34">
        <f t="shared" si="27"/>
        <v>0</v>
      </c>
      <c r="N95" s="34">
        <f t="shared" si="27"/>
        <v>0</v>
      </c>
      <c r="O95" s="34"/>
      <c r="P95" s="85">
        <f>E95+J95</f>
        <v>490141</v>
      </c>
      <c r="Q95" s="76">
        <f>P95-R95</f>
        <v>0</v>
      </c>
      <c r="R95" s="41">
        <v>490141</v>
      </c>
    </row>
    <row r="96" spans="1:18" s="35" customFormat="1" ht="48" customHeight="1" x14ac:dyDescent="0.2">
      <c r="A96" s="30"/>
      <c r="B96" s="30"/>
      <c r="C96" s="31"/>
      <c r="D96" s="83" t="s">
        <v>183</v>
      </c>
      <c r="E96" s="78">
        <f>F96</f>
        <v>19925</v>
      </c>
      <c r="F96" s="34">
        <f>F81+F80+F38+F36</f>
        <v>19925</v>
      </c>
      <c r="G96" s="34">
        <f t="shared" ref="G96:I96" si="28">G81+G80+G38+G36</f>
        <v>0</v>
      </c>
      <c r="H96" s="34">
        <f t="shared" si="28"/>
        <v>0</v>
      </c>
      <c r="I96" s="34">
        <f t="shared" si="28"/>
        <v>0</v>
      </c>
      <c r="J96" s="78">
        <f t="shared" si="26"/>
        <v>399340</v>
      </c>
      <c r="K96" s="34">
        <v>399340</v>
      </c>
      <c r="L96" s="34">
        <v>0</v>
      </c>
      <c r="M96" s="34">
        <v>0</v>
      </c>
      <c r="N96" s="34">
        <v>0</v>
      </c>
      <c r="O96" s="34">
        <v>399340</v>
      </c>
      <c r="P96" s="78">
        <f>E96+J96</f>
        <v>419265</v>
      </c>
      <c r="Q96" s="76">
        <f>P96-R96</f>
        <v>0</v>
      </c>
      <c r="R96" s="41">
        <v>419265</v>
      </c>
    </row>
    <row r="99" spans="2:9" x14ac:dyDescent="0.2">
      <c r="B99" s="3" t="s">
        <v>123</v>
      </c>
      <c r="I99" s="3" t="s">
        <v>124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scale="62" fitToHeight="500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2020-12-13T14:16:55Z</dcterms:created>
  <dcterms:modified xsi:type="dcterms:W3CDTF">2020-12-16T07:29:09Z</dcterms:modified>
</cp:coreProperties>
</file>