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420" windowWidth="12120" windowHeight="9090"/>
  </bookViews>
  <sheets>
    <sheet name="Лист1" sheetId="1" r:id="rId1"/>
  </sheets>
  <externalReferences>
    <externalReference r:id="rId2"/>
  </externalReferences>
  <definedNames>
    <definedName name="_xlnm.Print_Area" localSheetId="0">Лист1!$A$1:$P$123</definedName>
  </definedNames>
  <calcPr calcId="144525"/>
</workbook>
</file>

<file path=xl/calcChain.xml><?xml version="1.0" encoding="utf-8"?>
<calcChain xmlns="http://schemas.openxmlformats.org/spreadsheetml/2006/main">
  <c r="J113" i="1" l="1"/>
  <c r="J111" i="1"/>
  <c r="J107" i="1"/>
  <c r="J104" i="1"/>
  <c r="Q100" i="1"/>
  <c r="E109" i="1"/>
  <c r="E100" i="1"/>
  <c r="O35" i="1"/>
  <c r="J100" i="1" l="1"/>
  <c r="P100" i="1" s="1"/>
  <c r="L114" i="1"/>
  <c r="M114" i="1"/>
  <c r="N114" i="1"/>
  <c r="O114" i="1"/>
  <c r="K114" i="1"/>
  <c r="G114" i="1"/>
  <c r="H114" i="1"/>
  <c r="I114" i="1"/>
  <c r="F114" i="1"/>
  <c r="K104" i="1" l="1"/>
  <c r="E104" i="1"/>
  <c r="G103" i="1"/>
  <c r="F103" i="1"/>
  <c r="E103" i="1" s="1"/>
  <c r="P103" i="1" s="1"/>
  <c r="J103" i="1"/>
  <c r="G101" i="1"/>
  <c r="F101" i="1"/>
  <c r="E101" i="1" s="1"/>
  <c r="F102" i="1"/>
  <c r="J114" i="1"/>
  <c r="J109" i="1" s="1"/>
  <c r="E114" i="1"/>
  <c r="P113" i="1"/>
  <c r="O112" i="1"/>
  <c r="O109" i="1" s="1"/>
  <c r="N112" i="1"/>
  <c r="J112" i="1"/>
  <c r="E112" i="1"/>
  <c r="P112" i="1" s="1"/>
  <c r="E111" i="1"/>
  <c r="P111" i="1" s="1"/>
  <c r="J110" i="1"/>
  <c r="F110" i="1"/>
  <c r="E110" i="1"/>
  <c r="P110" i="1" s="1"/>
  <c r="N109" i="1"/>
  <c r="M109" i="1"/>
  <c r="L109" i="1"/>
  <c r="K109" i="1"/>
  <c r="I109" i="1"/>
  <c r="H109" i="1"/>
  <c r="G109" i="1"/>
  <c r="F109" i="1"/>
  <c r="J108" i="1"/>
  <c r="G108" i="1"/>
  <c r="F108" i="1"/>
  <c r="E108" i="1"/>
  <c r="P108" i="1" s="1"/>
  <c r="O107" i="1"/>
  <c r="E107" i="1"/>
  <c r="P107" i="1" s="1"/>
  <c r="J106" i="1"/>
  <c r="E106" i="1"/>
  <c r="P106" i="1" s="1"/>
  <c r="J105" i="1"/>
  <c r="E105" i="1"/>
  <c r="P105" i="1" s="1"/>
  <c r="J102" i="1"/>
  <c r="E102" i="1"/>
  <c r="P102" i="1" s="1"/>
  <c r="J101" i="1"/>
  <c r="O100" i="1"/>
  <c r="N100" i="1"/>
  <c r="J98" i="1"/>
  <c r="E98" i="1"/>
  <c r="P98" i="1" s="1"/>
  <c r="O96" i="1"/>
  <c r="J96" i="1"/>
  <c r="P96" i="1" s="1"/>
  <c r="E96" i="1"/>
  <c r="J88" i="1"/>
  <c r="E88" i="1"/>
  <c r="P88" i="1" s="1"/>
  <c r="J87" i="1"/>
  <c r="E87" i="1"/>
  <c r="P87" i="1" s="1"/>
  <c r="J86" i="1"/>
  <c r="E86" i="1"/>
  <c r="P86" i="1" s="1"/>
  <c r="J85" i="1"/>
  <c r="E85" i="1"/>
  <c r="P85" i="1" s="1"/>
  <c r="J84" i="1"/>
  <c r="E84" i="1"/>
  <c r="P84" i="1" s="1"/>
  <c r="J83" i="1"/>
  <c r="E83" i="1"/>
  <c r="P83" i="1" s="1"/>
  <c r="J81" i="1"/>
  <c r="E81" i="1"/>
  <c r="P81" i="1" s="1"/>
  <c r="E76" i="1"/>
  <c r="P76" i="1" s="1"/>
  <c r="E75" i="1"/>
  <c r="P75" i="1" s="1"/>
  <c r="E74" i="1"/>
  <c r="P74" i="1" s="1"/>
  <c r="E73" i="1"/>
  <c r="P73" i="1" s="1"/>
  <c r="E72" i="1"/>
  <c r="P72" i="1" s="1"/>
  <c r="F71" i="1"/>
  <c r="E71" i="1"/>
  <c r="P71" i="1" s="1"/>
  <c r="E70" i="1"/>
  <c r="P70" i="1" s="1"/>
  <c r="E69" i="1"/>
  <c r="P69" i="1" s="1"/>
  <c r="F68" i="1"/>
  <c r="E68" i="1" s="1"/>
  <c r="F67" i="1"/>
  <c r="E67" i="1" s="1"/>
  <c r="P67" i="1" s="1"/>
  <c r="F66" i="1"/>
  <c r="E66" i="1" s="1"/>
  <c r="E64" i="1"/>
  <c r="P64" i="1" s="1"/>
  <c r="E63" i="1"/>
  <c r="P63" i="1" s="1"/>
  <c r="E61" i="1"/>
  <c r="F61" i="1"/>
  <c r="P61" i="1"/>
  <c r="F59" i="1"/>
  <c r="E59" i="1"/>
  <c r="P59" i="1" s="1"/>
  <c r="F53" i="1"/>
  <c r="G53" i="1"/>
  <c r="H53" i="1"/>
  <c r="I53" i="1"/>
  <c r="J53" i="1"/>
  <c r="K53" i="1"/>
  <c r="L53" i="1"/>
  <c r="M53" i="1"/>
  <c r="N53" i="1"/>
  <c r="O53" i="1"/>
  <c r="E53" i="1"/>
  <c r="F48" i="1"/>
  <c r="G48" i="1"/>
  <c r="H48" i="1"/>
  <c r="I48" i="1"/>
  <c r="J48" i="1"/>
  <c r="K48" i="1"/>
  <c r="K40" i="1" s="1"/>
  <c r="L48" i="1"/>
  <c r="M48" i="1"/>
  <c r="N48" i="1"/>
  <c r="O48" i="1"/>
  <c r="O40" i="1" s="1"/>
  <c r="E48" i="1"/>
  <c r="F52" i="1"/>
  <c r="G52" i="1"/>
  <c r="H52" i="1"/>
  <c r="I52" i="1"/>
  <c r="J52" i="1"/>
  <c r="K52" i="1"/>
  <c r="L52" i="1"/>
  <c r="M52" i="1"/>
  <c r="N52" i="1"/>
  <c r="O52" i="1"/>
  <c r="E52" i="1"/>
  <c r="K51" i="1"/>
  <c r="J51" i="1"/>
  <c r="N51" i="1"/>
  <c r="O51" i="1" s="1"/>
  <c r="E51" i="1"/>
  <c r="P51" i="1" s="1"/>
  <c r="M47" i="1"/>
  <c r="I47" i="1"/>
  <c r="E47" i="1"/>
  <c r="O41" i="1"/>
  <c r="O47" i="1" s="1"/>
  <c r="N41" i="1"/>
  <c r="N40" i="1" s="1"/>
  <c r="M41" i="1"/>
  <c r="M40" i="1" s="1"/>
  <c r="L41" i="1"/>
  <c r="L40" i="1" s="1"/>
  <c r="K41" i="1"/>
  <c r="K47" i="1" s="1"/>
  <c r="J41" i="1"/>
  <c r="J40" i="1" s="1"/>
  <c r="I41" i="1"/>
  <c r="I40" i="1" s="1"/>
  <c r="H41" i="1"/>
  <c r="H40" i="1" s="1"/>
  <c r="G41" i="1"/>
  <c r="F41" i="1"/>
  <c r="F40" i="1" s="1"/>
  <c r="E41" i="1"/>
  <c r="E40" i="1" s="1"/>
  <c r="N46" i="1"/>
  <c r="O46" i="1" s="1"/>
  <c r="J46" i="1"/>
  <c r="E46" i="1"/>
  <c r="P38" i="1"/>
  <c r="E28" i="1"/>
  <c r="E39" i="1" s="1"/>
  <c r="O28" i="1"/>
  <c r="O39" i="1" s="1"/>
  <c r="N28" i="1"/>
  <c r="N39" i="1" s="1"/>
  <c r="M28" i="1"/>
  <c r="M39" i="1" s="1"/>
  <c r="L28" i="1"/>
  <c r="L39" i="1" s="1"/>
  <c r="K28" i="1"/>
  <c r="K39" i="1" s="1"/>
  <c r="J28" i="1"/>
  <c r="J39" i="1" s="1"/>
  <c r="I28" i="1"/>
  <c r="I39" i="1" s="1"/>
  <c r="H28" i="1"/>
  <c r="H39" i="1" s="1"/>
  <c r="G28" i="1"/>
  <c r="G39" i="1" s="1"/>
  <c r="F28" i="1"/>
  <c r="F39" i="1" s="1"/>
  <c r="J35" i="1"/>
  <c r="E35" i="1"/>
  <c r="J34" i="1"/>
  <c r="E34" i="1"/>
  <c r="J32" i="1"/>
  <c r="E32" i="1"/>
  <c r="E24" i="1"/>
  <c r="E27" i="1" s="1"/>
  <c r="O24" i="1"/>
  <c r="O27" i="1" s="1"/>
  <c r="N24" i="1"/>
  <c r="N27" i="1" s="1"/>
  <c r="M24" i="1"/>
  <c r="M27" i="1" s="1"/>
  <c r="L24" i="1"/>
  <c r="L27" i="1" s="1"/>
  <c r="K24" i="1"/>
  <c r="K27" i="1" s="1"/>
  <c r="J24" i="1"/>
  <c r="J27" i="1" s="1"/>
  <c r="I24" i="1"/>
  <c r="I27" i="1" s="1"/>
  <c r="H24" i="1"/>
  <c r="H27" i="1" s="1"/>
  <c r="G24" i="1"/>
  <c r="G27" i="1" s="1"/>
  <c r="F24" i="1"/>
  <c r="F27" i="1" s="1"/>
  <c r="P114" i="1" l="1"/>
  <c r="P104" i="1"/>
  <c r="G100" i="1"/>
  <c r="P101" i="1"/>
  <c r="F100" i="1"/>
  <c r="P109" i="1"/>
  <c r="Q101" i="1" s="1"/>
  <c r="P66" i="1"/>
  <c r="P68" i="1"/>
  <c r="P46" i="1"/>
  <c r="G40" i="1"/>
  <c r="G47" i="1"/>
  <c r="F47" i="1"/>
  <c r="H47" i="1"/>
  <c r="J47" i="1"/>
  <c r="L47" i="1"/>
  <c r="N47" i="1"/>
  <c r="P35" i="1"/>
  <c r="P32" i="1"/>
  <c r="P34" i="1"/>
  <c r="J16" i="1"/>
  <c r="E16" i="1"/>
  <c r="E18" i="1"/>
  <c r="E23" i="1" s="1"/>
  <c r="O18" i="1"/>
  <c r="O23" i="1" s="1"/>
  <c r="N18" i="1"/>
  <c r="N23" i="1" s="1"/>
  <c r="M18" i="1"/>
  <c r="M23" i="1" s="1"/>
  <c r="L18" i="1"/>
  <c r="L23" i="1" s="1"/>
  <c r="K18" i="1"/>
  <c r="K23" i="1" s="1"/>
  <c r="J18" i="1"/>
  <c r="J23" i="1" s="1"/>
  <c r="I18" i="1"/>
  <c r="I23" i="1" s="1"/>
  <c r="H18" i="1"/>
  <c r="H23" i="1" s="1"/>
  <c r="G18" i="1"/>
  <c r="G23" i="1" s="1"/>
  <c r="F18" i="1"/>
  <c r="F23" i="1" s="1"/>
  <c r="J17" i="1"/>
  <c r="E17" i="1"/>
  <c r="P16" i="1" l="1"/>
  <c r="P17" i="1"/>
  <c r="P99" i="1" l="1"/>
  <c r="P97" i="1"/>
  <c r="P95" i="1"/>
  <c r="P94" i="1"/>
  <c r="P93" i="1"/>
  <c r="P92" i="1"/>
  <c r="P91" i="1"/>
  <c r="P90" i="1"/>
  <c r="P89" i="1"/>
  <c r="P82" i="1"/>
  <c r="P80" i="1"/>
  <c r="P79" i="1"/>
  <c r="P78" i="1"/>
  <c r="P77" i="1"/>
  <c r="P65" i="1"/>
  <c r="P62" i="1"/>
  <c r="P60" i="1"/>
  <c r="P58" i="1"/>
  <c r="P57" i="1"/>
  <c r="P56" i="1"/>
  <c r="P55" i="1"/>
  <c r="P54" i="1"/>
  <c r="P50" i="1"/>
  <c r="P49" i="1"/>
  <c r="P48" i="1" s="1"/>
  <c r="P45" i="1"/>
  <c r="P44" i="1"/>
  <c r="P43" i="1"/>
  <c r="P42" i="1"/>
  <c r="P37" i="1"/>
  <c r="P36" i="1"/>
  <c r="P33" i="1"/>
  <c r="P31" i="1"/>
  <c r="P30" i="1"/>
  <c r="P29" i="1"/>
  <c r="P26" i="1"/>
  <c r="P25" i="1"/>
  <c r="P22" i="1"/>
  <c r="P21" i="1"/>
  <c r="P20" i="1"/>
  <c r="P19" i="1"/>
  <c r="P18" i="1" s="1"/>
  <c r="P23" i="1" s="1"/>
  <c r="P15" i="1"/>
  <c r="P14" i="1"/>
  <c r="P13" i="1"/>
  <c r="P41" i="1" l="1"/>
  <c r="P40" i="1" s="1"/>
  <c r="P53" i="1"/>
  <c r="P52" i="1"/>
  <c r="P28" i="1"/>
  <c r="P39" i="1" s="1"/>
  <c r="P24" i="1"/>
  <c r="P27" i="1" s="1"/>
  <c r="P47" i="1" l="1"/>
</calcChain>
</file>

<file path=xl/sharedStrings.xml><?xml version="1.0" encoding="utf-8"?>
<sst xmlns="http://schemas.openxmlformats.org/spreadsheetml/2006/main" count="250" uniqueCount="214">
  <si>
    <t>видатків бюджет Прибужанівської сільської ради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</si>
  <si>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</si>
  <si>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</si>
  <si>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</si>
  <si>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</si>
  <si>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</si>
  <si>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</si>
  <si>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</si>
  <si>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</si>
  <si>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</si>
  <si>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</si>
  <si>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</si>
  <si>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</si>
  <si>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</si>
  <si>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</si>
  <si>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</si>
  <si>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</si>
  <si>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</si>
  <si>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</si>
  <si>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</si>
  <si>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</si>
  <si>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</si>
  <si>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</si>
  <si>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0113190</t>
  </si>
  <si>
    <t>3190</t>
  </si>
  <si>
    <t>Соціальний захист ветеранів війни та праці</t>
  </si>
  <si>
    <t>0113191</t>
  </si>
  <si>
    <t>1030</t>
  </si>
  <si>
    <t>3191</t>
  </si>
  <si>
    <t>Інші видатки на соціальний захист ветеранів війни та праці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</si>
  <si>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</si>
  <si>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</si>
  <si>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</si>
  <si>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</si>
  <si>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</si>
  <si>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</si>
  <si>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</si>
  <si>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</si>
  <si>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</si>
  <si>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</si>
  <si>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</si>
  <si>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</si>
  <si>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</si>
  <si>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</si>
  <si>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</si>
  <si>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</si>
  <si>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</si>
  <si>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</si>
  <si>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</si>
  <si>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</si>
  <si>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</si>
  <si>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</si>
  <si>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</si>
  <si>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</si>
  <si>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</si>
  <si>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</si>
  <si>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</si>
  <si>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</si>
  <si>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0116080</t>
  </si>
  <si>
    <t>6080</t>
  </si>
  <si>
    <t>Реалізація державних та місцевих житлових програм</t>
  </si>
  <si>
    <t>0116083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</si>
  <si>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</si>
  <si>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</si>
  <si>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</si>
  <si>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0117330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</si>
  <si>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</si>
  <si>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</si>
  <si>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</si>
  <si>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</si>
  <si>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</si>
  <si>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</si>
  <si>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</si>
  <si>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</si>
  <si>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</si>
  <si>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</si>
  <si>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</si>
  <si>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</si>
  <si>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</si>
  <si>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0117460</t>
  </si>
  <si>
    <t>7460</t>
  </si>
  <si>
    <t>Утримання та розвиток автомобільних доріг та дорожньої інфраструктури</t>
  </si>
  <si>
    <t>0117462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</si>
  <si>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</si>
  <si>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</si>
  <si>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</si>
  <si>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</si>
  <si>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</si>
  <si>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</si>
  <si>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</si>
  <si>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</si>
  <si>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</si>
  <si>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</si>
  <si>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</si>
  <si>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</si>
  <si>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</si>
  <si>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</si>
  <si>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</si>
  <si>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</si>
  <si>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</si>
  <si>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</si>
  <si>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</si>
  <si>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</si>
  <si>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</si>
  <si>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</si>
  <si>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</si>
  <si>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</si>
  <si>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</si>
  <si>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</si>
  <si>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</si>
  <si>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</si>
  <si>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</si>
  <si>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</si>
  <si>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</si>
  <si>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</si>
  <si>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</si>
  <si>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</si>
  <si>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</si>
  <si>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</si>
  <si>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Орган з питань освіти і науки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</si>
  <si>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</si>
  <si>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</si>
  <si>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</si>
  <si>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</si>
  <si>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</si>
  <si>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</si>
  <si>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</si>
  <si>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</si>
  <si>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</si>
  <si>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</si>
  <si>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</si>
  <si>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</si>
  <si>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</si>
  <si>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</si>
  <si>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</si>
  <si>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</si>
  <si>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</si>
  <si>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</si>
  <si>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0617320</t>
  </si>
  <si>
    <t>7320</t>
  </si>
  <si>
    <t>Будівництво об`єктів соціально-культурного призначення</t>
  </si>
  <si>
    <t>0617321</t>
  </si>
  <si>
    <t>7321</t>
  </si>
  <si>
    <t>Будівництво освітніх установ та закладів</t>
  </si>
  <si>
    <t>0617360</t>
  </si>
  <si>
    <t>0617362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</si>
  <si>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</si>
  <si>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</si>
  <si>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</si>
  <si>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</t>
  </si>
  <si>
    <t>Секретар</t>
  </si>
  <si>
    <t>Алексєєва З.А.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</si>
  <si>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</si>
  <si>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</si>
  <si>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</si>
  <si>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</si>
  <si>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3</t>
  </si>
  <si>
    <t>до рішення   Прибужанівської сільської  ради</t>
  </si>
  <si>
    <t>УТОЧНЕНИЙ РОЗПОДІЛ</t>
  </si>
  <si>
    <t>від  22.12.2018р. №7</t>
  </si>
  <si>
    <t>у т.ч. видатки за рахунок субвенці з обласного бюджету місцевим бюджетам на реалізацію мікропроектів</t>
  </si>
  <si>
    <t>Соціальний захист та соціальне забезпечення</t>
  </si>
  <si>
    <t>у т.ч. видатки за рахунок Дотації з місцевого бюджету за рахунок стабілізаційної дотації з державного бюджету</t>
  </si>
  <si>
    <t>разом:</t>
  </si>
  <si>
    <t>0114000</t>
  </si>
  <si>
    <t>Культура і мистецтво</t>
  </si>
  <si>
    <t>0116000</t>
  </si>
  <si>
    <t>Житлово -комунальне господарство</t>
  </si>
  <si>
    <t>у т.ч. видатки за рахунок субвенці з обласного бюджету місцевим Бюджетам на співфінансування впровадження проектів – переможців обласного конкурсу проектів та програм розвитку місцевого самоврядування 2017року на 2018рік</t>
  </si>
  <si>
    <t>у тому числі видатки за рахунок  субвенції 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</si>
  <si>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0117000</t>
  </si>
  <si>
    <t>Економічна діяльність</t>
  </si>
  <si>
    <t>у тому числі видатки за рахунок  субвенції з державного бюджету місцевим бюджетам на формування інфраструктури об'єднаних територіальних громад</t>
  </si>
  <si>
    <t>0117300</t>
  </si>
  <si>
    <t>Будівництво та регіональний розвиток</t>
  </si>
  <si>
    <t>Транспорт та транспортна інфраструктура, дорожнє господарство</t>
  </si>
  <si>
    <t>у тому числі видатки за рахунок  Субвенції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 з державного бюджету</t>
  </si>
  <si>
    <t>0118000</t>
  </si>
  <si>
    <t>Інша діяльність</t>
  </si>
  <si>
    <t>у тому числі видатки за рахунок  цільової  додаткової дотації з державного бюджету місцевим бюджетам</t>
  </si>
  <si>
    <t>з них  видатки за рахунок  цільової медичноїї  субвенції з державного бюджету місцевим бюджетам</t>
  </si>
  <si>
    <t xml:space="preserve">у т.ч. субвенція з місцевого бюджету до районного бюджету  за рахунок залишку коштів медичної субвенції, що утворився на початок бюджетного періоду </t>
  </si>
  <si>
    <t xml:space="preserve">у т.ч. субвенція з місцевого бюджету до бюджету м.Вознесенськ  за рахунок залишку коштів медичної субвенції, що утворився на початок бюджетного періоду </t>
  </si>
  <si>
    <t>у т.ч. 'субвенція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</si>
  <si>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</si>
  <si>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>у т.ч. 'субвенція з сільського бюджету до  бюджету м. Вознесенськ для надання послуг дітям - інвалідам Прибужанівської сільської ради  в Комунальній установі "Центр соціальної реабілітації дітей - інвалідів міста Вознесенська"</t>
  </si>
  <si>
    <t>у т.ч. 'субвенція з сільського бюджету до  бюджету м. Вознесенськ на придбання інсуліну для населення Прибужанівської сільської ради:  Комунальній установі «Центральна районна лікарня»</t>
  </si>
  <si>
    <t>у т.ч. субвенція з сільського бюджету до  бюджету Олександрівської селищної ради на оплату праці педагогу (клас-баян) філії Прибужани трикратської дитячої школи мистецтв</t>
  </si>
  <si>
    <t>у т.ч. 'субвенція з сільського бюджету до  бюджету м.Вознесенськ на утримання КУ "Вознесенська центральна районна лікарня"</t>
  </si>
  <si>
    <t>у т.ч. 'субвенція з сільського бюджету до  бюджету м.Вознесенськ на надання безкоштовної стоматологічної допомоги дитячому населенню. КУ "Вознесенська центральна районна лікарня"</t>
  </si>
  <si>
    <t>у т.ч. 'субвенція з сільського бюджету до  бюджету м.Вознесенськ на придбання рентгенологічної плівки . КУ "Вознесенська центральна районна лікарня"</t>
  </si>
  <si>
    <t xml:space="preserve">у т.ч. 'субвенція з сільського бюджету до  бюджету м.Вознесенськ на на оплату праці лікаря – стоматолога та лаборанта в Мартинівській амбулаторії КУ "Вознесенська центральна районна лікарня" </t>
  </si>
  <si>
    <t>у т.ч. 'субвенція з сільського бюджету до  обласного  бюджету для співфінансування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на придбання комп’ютерного обладнання  для закладів загальної середньої освіти</t>
  </si>
  <si>
    <t>у т.ч. 'субвенція  з бюджету Прибужанівської  сільської ради Вознесенського району  обласному бюджету для співфінансування на придбання автомобілів швидкої медичної допомоги для обласного центру екстреної медичної допомоги та медицини катастроф у 2018 році</t>
  </si>
  <si>
    <t>у т.ч. видатки за рахунок  освітньої субвенції з державного бюджету місцевим бюджетам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</si>
  <si>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</si>
  <si>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т.ч. видатки за рахунок субвенції з місцевого бюджету за рахунок залишку коштів освітньої субвенції, що утворився на початок бюджетного періоду</t>
  </si>
  <si>
    <t xml:space="preserve">у т.ч. видатки 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</si>
  <si>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 xml:space="preserve">в т.ч. видатки 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</si>
  <si>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у тому числі видатки за рахунок  цільової   субвенції з державного бюджету місцевим бюджетам</t>
  </si>
  <si>
    <t>з них видатки за рахунок  цільової освітньої  субвенції з державного бюджету місцевим бюджетам</t>
  </si>
  <si>
    <t>з них  видатки за рахунок  Медичної субвенції з державного бюджету місцевим бюджетам</t>
  </si>
  <si>
    <t>з них видатки за рахунок залишку коштів медичної субвенції, що утворився на початок бюджетного періоду</t>
  </si>
  <si>
    <t xml:space="preserve">з них видатки 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</si>
  <si>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з них видатки за рахунок  субвенції з державного бюджету місцевим бюджетам на формування інфраструктури об'єднаних територіальних громад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</si>
  <si>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</si>
  <si>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цільової   субвенції  з місцевих бюджетів іншим місцевим бюджетам</t>
  </si>
  <si>
    <t xml:space="preserve">з них видатки за рахунок  цільової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</si>
  <si>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>з них видатки за рахунок  субвенції з місцевого бюджету за рахунок залишку коштів освітньої субвенції, що утворився на початок бюджетного періоду</t>
  </si>
  <si>
    <t>з них видатки за рахунок  Іншої субвенції з місцевого бюджету (Субвенція з обласного бюджету місцевим Бюджетам на співфінансування впровадження проектів – переможців обласного конкурсу проектів та програм розвитку місцевого самоврядування 2017року на 2018рік)</t>
  </si>
  <si>
    <t>з них видатки за рахунок  субвенції 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</si>
  <si>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з них видатки за рахунок  Іншої субвенції з місцевого бюджету (Субвенція з обласного бюджету місцевим Бюджетам на  реалізацію мікропроектів місцевого розвитку)</t>
  </si>
  <si>
    <t>з них видатки за рахунок Дотації з місцевого бюджету за рахунок стабілізаційної дотації з державного бюджету</t>
  </si>
  <si>
    <t>з них видатки за рахунок  Субвенції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</si>
</sst>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0" fillId="0" borderId="0" xfId="0"/>
    <xf numFmtId="0" fontId="4" fillId="0" borderId="1" xfId="0" quotePrefix="1" applyFont="1" applyBorder="1" applyAlignment="1">
      <alignment horizontal="center" vertical="center" wrapText="1"/>
    </xf>
    <xf numFmtId="2" fontId="4" fillId="0" borderId="1" xfId="0" quotePrefix="1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0" fillId="0" borderId="0" xfId="0" applyFont="1"/>
    <xf numFmtId="0" fontId="6" fillId="0" borderId="1" xfId="0" quotePrefix="1" applyFont="1" applyFill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vertical="center" wrapText="1"/>
    </xf>
    <xf numFmtId="4" fontId="6" fillId="4" borderId="1" xfId="0" applyNumberFormat="1" applyFont="1" applyFill="1" applyBorder="1" applyAlignment="1">
      <alignment vertical="center" wrapText="1"/>
    </xf>
    <xf numFmtId="0" fontId="0" fillId="0" borderId="0" xfId="0" applyFill="1"/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2" fontId="0" fillId="0" borderId="1" xfId="0" quotePrefix="1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7" fillId="0" borderId="1" xfId="0" quotePrefix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horizontal="center"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4" fontId="0" fillId="0" borderId="0" xfId="0" applyNumberFormat="1"/>
    <xf numFmtId="0" fontId="8" fillId="0" borderId="1" xfId="0" quotePrefix="1" applyFont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horizontal="center" vertical="center" wrapText="1"/>
    </xf>
    <xf numFmtId="2" fontId="8" fillId="0" borderId="1" xfId="0" quotePrefix="1" applyNumberFormat="1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8" fillId="0" borderId="0" xfId="0" applyNumberFormat="1" applyFont="1"/>
    <xf numFmtId="0" fontId="8" fillId="0" borderId="0" xfId="0" applyFont="1"/>
    <xf numFmtId="2" fontId="5" fillId="6" borderId="1" xfId="0" quotePrefix="1" applyNumberFormat="1" applyFont="1" applyFill="1" applyBorder="1" applyAlignment="1">
      <alignment horizontal="center" vertical="center" wrapText="1"/>
    </xf>
    <xf numFmtId="2" fontId="5" fillId="6" borderId="1" xfId="0" quotePrefix="1" applyNumberFormat="1" applyFont="1" applyFill="1" applyBorder="1" applyAlignment="1">
      <alignment vertical="center" wrapText="1"/>
    </xf>
    <xf numFmtId="4" fontId="5" fillId="6" borderId="1" xfId="0" applyNumberFormat="1" applyFont="1" applyFill="1" applyBorder="1" applyAlignment="1">
      <alignment vertical="center" wrapText="1"/>
    </xf>
    <xf numFmtId="4" fontId="5" fillId="0" borderId="0" xfId="0" applyNumberFormat="1" applyFont="1"/>
    <xf numFmtId="4" fontId="5" fillId="6" borderId="0" xfId="0" applyNumberFormat="1" applyFont="1" applyFill="1" applyBorder="1" applyAlignment="1">
      <alignment vertical="center" wrapText="1"/>
    </xf>
    <xf numFmtId="0" fontId="5" fillId="0" borderId="0" xfId="0" applyFont="1"/>
    <xf numFmtId="2" fontId="5" fillId="0" borderId="0" xfId="0" applyNumberFormat="1" applyFont="1"/>
    <xf numFmtId="0" fontId="5" fillId="0" borderId="1" xfId="0" applyFont="1" applyBorder="1" applyAlignment="1">
      <alignment wrapText="1"/>
    </xf>
    <xf numFmtId="2" fontId="5" fillId="6" borderId="1" xfId="0" quotePrefix="1" applyNumberFormat="1" applyFont="1" applyFill="1" applyBorder="1" applyAlignment="1">
      <alignment horizontal="left" vertical="center" wrapText="1"/>
    </xf>
    <xf numFmtId="4" fontId="0" fillId="0" borderId="0" xfId="0" applyNumberFormat="1" applyFont="1"/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9" fillId="0" borderId="1" xfId="0" quotePrefix="1" applyFont="1" applyBorder="1" applyAlignment="1">
      <alignment horizontal="center" vertical="center" wrapText="1"/>
    </xf>
    <xf numFmtId="2" fontId="9" fillId="0" borderId="1" xfId="0" quotePrefix="1" applyNumberFormat="1" applyFont="1" applyBorder="1" applyAlignment="1">
      <alignment horizontal="center" vertical="center" wrapText="1"/>
    </xf>
    <xf numFmtId="2" fontId="9" fillId="0" borderId="1" xfId="0" quotePrefix="1" applyNumberFormat="1" applyFont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4" fontId="9" fillId="0" borderId="0" xfId="0" applyNumberFormat="1" applyFont="1"/>
    <xf numFmtId="0" fontId="9" fillId="0" borderId="0" xfId="0" applyFont="1"/>
    <xf numFmtId="0" fontId="10" fillId="0" borderId="1" xfId="0" quotePrefix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horizontal="center" vertical="center" wrapText="1"/>
    </xf>
    <xf numFmtId="2" fontId="8" fillId="0" borderId="1" xfId="0" quotePrefix="1" applyNumberFormat="1" applyFont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5" fillId="5" borderId="1" xfId="0" applyNumberFormat="1" applyFont="1" applyFill="1" applyBorder="1" applyAlignment="1">
      <alignment vertical="center" wrapText="1"/>
    </xf>
    <xf numFmtId="4" fontId="7" fillId="5" borderId="1" xfId="0" applyNumberFormat="1" applyFont="1" applyFill="1" applyBorder="1" applyAlignment="1">
      <alignment vertical="center" wrapText="1"/>
    </xf>
    <xf numFmtId="4" fontId="10" fillId="5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6;&#1076;.1_22.12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60">
          <cell r="C60">
            <v>26020500</v>
          </cell>
        </row>
        <row r="64">
          <cell r="C64">
            <v>3959500</v>
          </cell>
        </row>
        <row r="67">
          <cell r="C67">
            <v>2636055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3"/>
  <sheetViews>
    <sheetView tabSelected="1" view="pageBreakPreview" topLeftCell="A109" zoomScale="60" zoomScaleNormal="100" workbookViewId="0">
      <selection activeCell="L114" sqref="L114"/>
    </sheetView>
  </sheetViews>
  <sheetFormatPr defaultRowHeight="12.75" x14ac:dyDescent="0.2"/>
  <cols>
    <col min="1" max="3" width="12" customWidth="1"/>
    <col min="4" max="4" width="40.7109375" customWidth="1"/>
    <col min="5" max="16" width="12.5703125" customWidth="1"/>
    <col min="17" max="17" width="12.28515625" bestFit="1" customWidth="1"/>
  </cols>
  <sheetData>
    <row r="1" spans="1:16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 t="s">
        <v>156</v>
      </c>
      <c r="N1" s="20"/>
      <c r="O1" s="20"/>
      <c r="P1" s="20"/>
    </row>
    <row r="2" spans="1:16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 t="s">
        <v>157</v>
      </c>
      <c r="N2" s="20"/>
      <c r="O2" s="20"/>
      <c r="P2" s="20"/>
    </row>
    <row r="3" spans="1:16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 t="s">
        <v>159</v>
      </c>
      <c r="N3" s="20"/>
      <c r="O3" s="20"/>
      <c r="P3" s="20"/>
    </row>
    <row r="5" spans="1:16" x14ac:dyDescent="0.2">
      <c r="A5" s="87" t="s">
        <v>158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</row>
    <row r="6" spans="1:16" x14ac:dyDescent="0.2">
      <c r="A6" s="87" t="s">
        <v>0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</row>
    <row r="7" spans="1:16" x14ac:dyDescent="0.2">
      <c r="P7" s="1" t="s">
        <v>1</v>
      </c>
    </row>
    <row r="8" spans="1:16" x14ac:dyDescent="0.2">
      <c r="A8" s="84" t="s">
        <v>2</v>
      </c>
      <c r="B8" s="84" t="s">
        <v>3</v>
      </c>
      <c r="C8" s="84" t="s">
        <v>4</v>
      </c>
      <c r="D8" s="85" t="s">
        <v>5</v>
      </c>
      <c r="E8" s="85" t="s">
        <v>6</v>
      </c>
      <c r="F8" s="85"/>
      <c r="G8" s="85"/>
      <c r="H8" s="85"/>
      <c r="I8" s="85"/>
      <c r="J8" s="85" t="s">
        <v>13</v>
      </c>
      <c r="K8" s="85"/>
      <c r="L8" s="85"/>
      <c r="M8" s="85"/>
      <c r="N8" s="85"/>
      <c r="O8" s="85"/>
      <c r="P8" s="86" t="s">
        <v>15</v>
      </c>
    </row>
    <row r="9" spans="1:16" x14ac:dyDescent="0.2">
      <c r="A9" s="85"/>
      <c r="B9" s="85"/>
      <c r="C9" s="85"/>
      <c r="D9" s="85"/>
      <c r="E9" s="86" t="s">
        <v>7</v>
      </c>
      <c r="F9" s="85" t="s">
        <v>8</v>
      </c>
      <c r="G9" s="85" t="s">
        <v>9</v>
      </c>
      <c r="H9" s="85"/>
      <c r="I9" s="85" t="s">
        <v>12</v>
      </c>
      <c r="J9" s="86" t="s">
        <v>7</v>
      </c>
      <c r="K9" s="85" t="s">
        <v>8</v>
      </c>
      <c r="L9" s="85" t="s">
        <v>9</v>
      </c>
      <c r="M9" s="85"/>
      <c r="N9" s="85" t="s">
        <v>12</v>
      </c>
      <c r="O9" s="4" t="s">
        <v>9</v>
      </c>
      <c r="P9" s="85"/>
    </row>
    <row r="10" spans="1:16" x14ac:dyDescent="0.2">
      <c r="A10" s="85"/>
      <c r="B10" s="85"/>
      <c r="C10" s="85"/>
      <c r="D10" s="85"/>
      <c r="E10" s="85"/>
      <c r="F10" s="85"/>
      <c r="G10" s="85" t="s">
        <v>10</v>
      </c>
      <c r="H10" s="85" t="s">
        <v>11</v>
      </c>
      <c r="I10" s="85"/>
      <c r="J10" s="85"/>
      <c r="K10" s="85"/>
      <c r="L10" s="85" t="s">
        <v>10</v>
      </c>
      <c r="M10" s="85" t="s">
        <v>11</v>
      </c>
      <c r="N10" s="85"/>
      <c r="O10" s="85" t="s">
        <v>14</v>
      </c>
      <c r="P10" s="85"/>
    </row>
    <row r="11" spans="1:16" ht="44.25" customHeight="1" x14ac:dyDescent="0.2">
      <c r="A11" s="85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x14ac:dyDescent="0.2">
      <c r="A13" s="6" t="s">
        <v>16</v>
      </c>
      <c r="B13" s="7"/>
      <c r="C13" s="8"/>
      <c r="D13" s="9" t="s">
        <v>17</v>
      </c>
      <c r="E13" s="65">
        <v>18881834</v>
      </c>
      <c r="F13" s="66">
        <v>18675257</v>
      </c>
      <c r="G13" s="66">
        <v>3598315</v>
      </c>
      <c r="H13" s="66">
        <v>402790</v>
      </c>
      <c r="I13" s="66">
        <v>196577</v>
      </c>
      <c r="J13" s="65">
        <v>4074484</v>
      </c>
      <c r="K13" s="66">
        <v>163200</v>
      </c>
      <c r="L13" s="66">
        <v>0</v>
      </c>
      <c r="M13" s="66">
        <v>0</v>
      </c>
      <c r="N13" s="66">
        <v>3911284</v>
      </c>
      <c r="O13" s="66">
        <v>3911284</v>
      </c>
      <c r="P13" s="65">
        <f t="shared" ref="P13:P99" si="0">E13+J13</f>
        <v>22956318</v>
      </c>
    </row>
    <row r="14" spans="1:16" x14ac:dyDescent="0.2">
      <c r="A14" s="6" t="s">
        <v>18</v>
      </c>
      <c r="B14" s="7"/>
      <c r="C14" s="8"/>
      <c r="D14" s="9" t="s">
        <v>17</v>
      </c>
      <c r="E14" s="65">
        <v>18881834</v>
      </c>
      <c r="F14" s="66">
        <v>18675257</v>
      </c>
      <c r="G14" s="66">
        <v>3598315</v>
      </c>
      <c r="H14" s="66">
        <v>402790</v>
      </c>
      <c r="I14" s="66">
        <v>196577</v>
      </c>
      <c r="J14" s="65">
        <v>4074484</v>
      </c>
      <c r="K14" s="66">
        <v>163200</v>
      </c>
      <c r="L14" s="66">
        <v>0</v>
      </c>
      <c r="M14" s="66">
        <v>0</v>
      </c>
      <c r="N14" s="66">
        <v>3911284</v>
      </c>
      <c r="O14" s="66">
        <v>3911284</v>
      </c>
      <c r="P14" s="65">
        <f t="shared" si="0"/>
        <v>22956318</v>
      </c>
    </row>
    <row r="15" spans="1:16" ht="63.75" x14ac:dyDescent="0.2">
      <c r="A15" s="6" t="s">
        <v>19</v>
      </c>
      <c r="B15" s="6" t="s">
        <v>21</v>
      </c>
      <c r="C15" s="11" t="s">
        <v>20</v>
      </c>
      <c r="D15" s="9" t="s">
        <v>22</v>
      </c>
      <c r="E15" s="65">
        <v>4193466</v>
      </c>
      <c r="F15" s="66">
        <v>4193466</v>
      </c>
      <c r="G15" s="66">
        <v>2908035</v>
      </c>
      <c r="H15" s="66">
        <v>265018</v>
      </c>
      <c r="I15" s="66">
        <v>0</v>
      </c>
      <c r="J15" s="65">
        <v>639505</v>
      </c>
      <c r="K15" s="66">
        <v>6000</v>
      </c>
      <c r="L15" s="66">
        <v>0</v>
      </c>
      <c r="M15" s="66">
        <v>0</v>
      </c>
      <c r="N15" s="66">
        <v>633505</v>
      </c>
      <c r="O15" s="66">
        <v>633505</v>
      </c>
      <c r="P15" s="65">
        <f t="shared" si="0"/>
        <v>4832971</v>
      </c>
    </row>
    <row r="16" spans="1:16" s="27" customFormat="1" ht="47.25" customHeight="1" x14ac:dyDescent="0.2">
      <c r="A16" s="21"/>
      <c r="B16" s="21"/>
      <c r="C16" s="22"/>
      <c r="D16" s="23" t="s">
        <v>160</v>
      </c>
      <c r="E16" s="24">
        <f>SUM(F16)</f>
        <v>58249</v>
      </c>
      <c r="F16" s="25">
        <v>58249</v>
      </c>
      <c r="G16" s="26"/>
      <c r="H16" s="26"/>
      <c r="I16" s="26"/>
      <c r="J16" s="24">
        <f>N16</f>
        <v>0</v>
      </c>
      <c r="K16" s="26"/>
      <c r="L16" s="26"/>
      <c r="M16" s="26"/>
      <c r="N16" s="25"/>
      <c r="O16" s="25"/>
      <c r="P16" s="24">
        <f t="shared" ref="P16" si="1">E16+J16</f>
        <v>58249</v>
      </c>
    </row>
    <row r="17" spans="1:16" s="27" customFormat="1" ht="47.25" customHeight="1" x14ac:dyDescent="0.2">
      <c r="A17" s="21"/>
      <c r="B17" s="21"/>
      <c r="C17" s="22"/>
      <c r="D17" s="23" t="s">
        <v>162</v>
      </c>
      <c r="E17" s="24">
        <f>SUM(F17)</f>
        <v>182300</v>
      </c>
      <c r="F17" s="67">
        <v>182300</v>
      </c>
      <c r="G17" s="26">
        <v>149425</v>
      </c>
      <c r="H17" s="26"/>
      <c r="I17" s="26"/>
      <c r="J17" s="24">
        <f>N17</f>
        <v>0</v>
      </c>
      <c r="K17" s="26"/>
      <c r="L17" s="26"/>
      <c r="M17" s="26"/>
      <c r="N17" s="25"/>
      <c r="O17" s="25"/>
      <c r="P17" s="24">
        <f t="shared" si="0"/>
        <v>182300</v>
      </c>
    </row>
    <row r="18" spans="1:16" s="33" customFormat="1" ht="25.5" x14ac:dyDescent="0.2">
      <c r="A18" s="28">
        <v>113000</v>
      </c>
      <c r="B18" s="28">
        <v>3000</v>
      </c>
      <c r="C18" s="29"/>
      <c r="D18" s="30" t="s">
        <v>161</v>
      </c>
      <c r="E18" s="31">
        <f>E19+E21</f>
        <v>29000</v>
      </c>
      <c r="F18" s="32">
        <f>F19+F21</f>
        <v>29000</v>
      </c>
      <c r="G18" s="32">
        <f t="shared" ref="G18:P18" si="2">G19+G21</f>
        <v>0</v>
      </c>
      <c r="H18" s="32">
        <f t="shared" si="2"/>
        <v>0</v>
      </c>
      <c r="I18" s="32">
        <f t="shared" si="2"/>
        <v>0</v>
      </c>
      <c r="J18" s="32">
        <f t="shared" si="2"/>
        <v>0</v>
      </c>
      <c r="K18" s="32">
        <f t="shared" si="2"/>
        <v>0</v>
      </c>
      <c r="L18" s="32">
        <f t="shared" si="2"/>
        <v>0</v>
      </c>
      <c r="M18" s="32">
        <f t="shared" si="2"/>
        <v>0</v>
      </c>
      <c r="N18" s="32">
        <f t="shared" si="2"/>
        <v>0</v>
      </c>
      <c r="O18" s="32">
        <f t="shared" si="2"/>
        <v>0</v>
      </c>
      <c r="P18" s="31">
        <f t="shared" si="2"/>
        <v>29000</v>
      </c>
    </row>
    <row r="19" spans="1:16" x14ac:dyDescent="0.2">
      <c r="A19" s="6" t="s">
        <v>23</v>
      </c>
      <c r="B19" s="6" t="s">
        <v>24</v>
      </c>
      <c r="C19" s="8"/>
      <c r="D19" s="9" t="s">
        <v>25</v>
      </c>
      <c r="E19" s="65">
        <v>3000</v>
      </c>
      <c r="F19" s="66">
        <v>3000</v>
      </c>
      <c r="G19" s="66">
        <v>0</v>
      </c>
      <c r="H19" s="66">
        <v>0</v>
      </c>
      <c r="I19" s="66">
        <v>0</v>
      </c>
      <c r="J19" s="65">
        <v>0</v>
      </c>
      <c r="K19" s="66">
        <v>0</v>
      </c>
      <c r="L19" s="66">
        <v>0</v>
      </c>
      <c r="M19" s="66">
        <v>0</v>
      </c>
      <c r="N19" s="66">
        <v>0</v>
      </c>
      <c r="O19" s="66">
        <v>0</v>
      </c>
      <c r="P19" s="65">
        <f t="shared" si="0"/>
        <v>3000</v>
      </c>
    </row>
    <row r="20" spans="1:16" ht="25.5" x14ac:dyDescent="0.2">
      <c r="A20" s="12" t="s">
        <v>26</v>
      </c>
      <c r="B20" s="12" t="s">
        <v>28</v>
      </c>
      <c r="C20" s="13" t="s">
        <v>27</v>
      </c>
      <c r="D20" s="14" t="s">
        <v>29</v>
      </c>
      <c r="E20" s="34">
        <v>3000</v>
      </c>
      <c r="F20" s="35">
        <v>3000</v>
      </c>
      <c r="G20" s="35">
        <v>0</v>
      </c>
      <c r="H20" s="35">
        <v>0</v>
      </c>
      <c r="I20" s="35">
        <v>0</v>
      </c>
      <c r="J20" s="34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4">
        <f t="shared" si="0"/>
        <v>3000</v>
      </c>
    </row>
    <row r="21" spans="1:16" x14ac:dyDescent="0.2">
      <c r="A21" s="6" t="s">
        <v>30</v>
      </c>
      <c r="B21" s="6" t="s">
        <v>31</v>
      </c>
      <c r="C21" s="8"/>
      <c r="D21" s="9" t="s">
        <v>32</v>
      </c>
      <c r="E21" s="65">
        <v>26000</v>
      </c>
      <c r="F21" s="66">
        <v>26000</v>
      </c>
      <c r="G21" s="66">
        <v>0</v>
      </c>
      <c r="H21" s="66">
        <v>0</v>
      </c>
      <c r="I21" s="66">
        <v>0</v>
      </c>
      <c r="J21" s="65">
        <v>0</v>
      </c>
      <c r="K21" s="66">
        <v>0</v>
      </c>
      <c r="L21" s="66">
        <v>0</v>
      </c>
      <c r="M21" s="66">
        <v>0</v>
      </c>
      <c r="N21" s="66">
        <v>0</v>
      </c>
      <c r="O21" s="66">
        <v>0</v>
      </c>
      <c r="P21" s="65">
        <f t="shared" si="0"/>
        <v>26000</v>
      </c>
    </row>
    <row r="22" spans="1:16" ht="25.5" x14ac:dyDescent="0.2">
      <c r="A22" s="12" t="s">
        <v>33</v>
      </c>
      <c r="B22" s="12" t="s">
        <v>35</v>
      </c>
      <c r="C22" s="13" t="s">
        <v>34</v>
      </c>
      <c r="D22" s="14" t="s">
        <v>36</v>
      </c>
      <c r="E22" s="34">
        <v>26000</v>
      </c>
      <c r="F22" s="35">
        <v>26000</v>
      </c>
      <c r="G22" s="35">
        <v>0</v>
      </c>
      <c r="H22" s="35">
        <v>0</v>
      </c>
      <c r="I22" s="35">
        <v>0</v>
      </c>
      <c r="J22" s="34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4">
        <f t="shared" si="0"/>
        <v>26000</v>
      </c>
    </row>
    <row r="23" spans="1:16" s="33" customFormat="1" ht="15.75" customHeight="1" x14ac:dyDescent="0.2">
      <c r="A23" s="28"/>
      <c r="B23" s="28"/>
      <c r="C23" s="29"/>
      <c r="D23" s="30" t="s">
        <v>163</v>
      </c>
      <c r="E23" s="31">
        <f>E18</f>
        <v>29000</v>
      </c>
      <c r="F23" s="31">
        <f t="shared" ref="F23:O23" si="3">F18</f>
        <v>29000</v>
      </c>
      <c r="G23" s="31">
        <f t="shared" si="3"/>
        <v>0</v>
      </c>
      <c r="H23" s="31">
        <f t="shared" si="3"/>
        <v>0</v>
      </c>
      <c r="I23" s="31">
        <f t="shared" si="3"/>
        <v>0</v>
      </c>
      <c r="J23" s="31">
        <f t="shared" si="3"/>
        <v>0</v>
      </c>
      <c r="K23" s="31">
        <f t="shared" si="3"/>
        <v>0</v>
      </c>
      <c r="L23" s="31">
        <f t="shared" si="3"/>
        <v>0</v>
      </c>
      <c r="M23" s="31">
        <f t="shared" si="3"/>
        <v>0</v>
      </c>
      <c r="N23" s="31">
        <f t="shared" si="3"/>
        <v>0</v>
      </c>
      <c r="O23" s="31">
        <f t="shared" si="3"/>
        <v>0</v>
      </c>
      <c r="P23" s="31">
        <f>P18</f>
        <v>29000</v>
      </c>
    </row>
    <row r="24" spans="1:16" s="33" customFormat="1" ht="18" customHeight="1" x14ac:dyDescent="0.2">
      <c r="A24" s="28" t="s">
        <v>164</v>
      </c>
      <c r="B24" s="28">
        <v>4000</v>
      </c>
      <c r="C24" s="29"/>
      <c r="D24" s="30" t="s">
        <v>165</v>
      </c>
      <c r="E24" s="32">
        <f>E25+E26</f>
        <v>1054632</v>
      </c>
      <c r="F24" s="32">
        <f>F25+F26</f>
        <v>1054632</v>
      </c>
      <c r="G24" s="32">
        <f>G25+G26</f>
        <v>570930</v>
      </c>
      <c r="H24" s="32">
        <f t="shared" ref="H24:O24" si="4">H25+H26</f>
        <v>69080</v>
      </c>
      <c r="I24" s="32">
        <f t="shared" si="4"/>
        <v>0</v>
      </c>
      <c r="J24" s="32">
        <f t="shared" si="4"/>
        <v>2000</v>
      </c>
      <c r="K24" s="32">
        <f t="shared" si="4"/>
        <v>2000</v>
      </c>
      <c r="L24" s="32">
        <f t="shared" si="4"/>
        <v>0</v>
      </c>
      <c r="M24" s="32">
        <f t="shared" si="4"/>
        <v>0</v>
      </c>
      <c r="N24" s="32">
        <f t="shared" si="4"/>
        <v>0</v>
      </c>
      <c r="O24" s="32">
        <f t="shared" si="4"/>
        <v>0</v>
      </c>
      <c r="P24" s="31">
        <f>P25+P26</f>
        <v>1056632</v>
      </c>
    </row>
    <row r="25" spans="1:16" x14ac:dyDescent="0.2">
      <c r="A25" s="6" t="s">
        <v>37</v>
      </c>
      <c r="B25" s="6" t="s">
        <v>39</v>
      </c>
      <c r="C25" s="11" t="s">
        <v>38</v>
      </c>
      <c r="D25" s="9" t="s">
        <v>40</v>
      </c>
      <c r="E25" s="65">
        <v>221204</v>
      </c>
      <c r="F25" s="66">
        <v>221204</v>
      </c>
      <c r="G25" s="66">
        <v>147050</v>
      </c>
      <c r="H25" s="66">
        <v>0</v>
      </c>
      <c r="I25" s="66">
        <v>0</v>
      </c>
      <c r="J25" s="65">
        <v>0</v>
      </c>
      <c r="K25" s="66">
        <v>0</v>
      </c>
      <c r="L25" s="66">
        <v>0</v>
      </c>
      <c r="M25" s="66">
        <v>0</v>
      </c>
      <c r="N25" s="66">
        <v>0</v>
      </c>
      <c r="O25" s="66">
        <v>0</v>
      </c>
      <c r="P25" s="65">
        <f t="shared" si="0"/>
        <v>221204</v>
      </c>
    </row>
    <row r="26" spans="1:16" ht="38.25" x14ac:dyDescent="0.2">
      <c r="A26" s="6" t="s">
        <v>41</v>
      </c>
      <c r="B26" s="6" t="s">
        <v>43</v>
      </c>
      <c r="C26" s="11" t="s">
        <v>42</v>
      </c>
      <c r="D26" s="9" t="s">
        <v>44</v>
      </c>
      <c r="E26" s="65">
        <v>833428</v>
      </c>
      <c r="F26" s="66">
        <v>833428</v>
      </c>
      <c r="G26" s="66">
        <v>423880</v>
      </c>
      <c r="H26" s="66">
        <v>69080</v>
      </c>
      <c r="I26" s="66">
        <v>0</v>
      </c>
      <c r="J26" s="65">
        <v>2000</v>
      </c>
      <c r="K26" s="66">
        <v>2000</v>
      </c>
      <c r="L26" s="66">
        <v>0</v>
      </c>
      <c r="M26" s="66">
        <v>0</v>
      </c>
      <c r="N26" s="66">
        <v>0</v>
      </c>
      <c r="O26" s="66">
        <v>0</v>
      </c>
      <c r="P26" s="65">
        <f t="shared" si="0"/>
        <v>835428</v>
      </c>
    </row>
    <row r="27" spans="1:16" s="33" customFormat="1" x14ac:dyDescent="0.2">
      <c r="A27" s="28"/>
      <c r="B27" s="28"/>
      <c r="C27" s="29"/>
      <c r="D27" s="30" t="s">
        <v>163</v>
      </c>
      <c r="E27" s="32">
        <f>E24</f>
        <v>1054632</v>
      </c>
      <c r="F27" s="32">
        <f t="shared" ref="F27:P27" si="5">F24</f>
        <v>1054632</v>
      </c>
      <c r="G27" s="32">
        <f t="shared" si="5"/>
        <v>570930</v>
      </c>
      <c r="H27" s="32">
        <f t="shared" si="5"/>
        <v>69080</v>
      </c>
      <c r="I27" s="32">
        <f t="shared" si="5"/>
        <v>0</v>
      </c>
      <c r="J27" s="32">
        <f t="shared" si="5"/>
        <v>2000</v>
      </c>
      <c r="K27" s="32">
        <f t="shared" si="5"/>
        <v>2000</v>
      </c>
      <c r="L27" s="32">
        <f t="shared" si="5"/>
        <v>0</v>
      </c>
      <c r="M27" s="32">
        <f t="shared" si="5"/>
        <v>0</v>
      </c>
      <c r="N27" s="32">
        <f t="shared" si="5"/>
        <v>0</v>
      </c>
      <c r="O27" s="32">
        <f t="shared" si="5"/>
        <v>0</v>
      </c>
      <c r="P27" s="32">
        <f t="shared" si="5"/>
        <v>1056632</v>
      </c>
    </row>
    <row r="28" spans="1:16" s="33" customFormat="1" x14ac:dyDescent="0.2">
      <c r="A28" s="28" t="s">
        <v>166</v>
      </c>
      <c r="B28" s="28">
        <v>6000</v>
      </c>
      <c r="C28" s="29"/>
      <c r="D28" s="30" t="s">
        <v>167</v>
      </c>
      <c r="E28" s="32">
        <f>E29+E33+E36</f>
        <v>2253930</v>
      </c>
      <c r="F28" s="32">
        <f t="shared" ref="F28:P28" si="6">F29+F33+F36</f>
        <v>2253930</v>
      </c>
      <c r="G28" s="32">
        <f t="shared" si="6"/>
        <v>119350</v>
      </c>
      <c r="H28" s="32">
        <f t="shared" si="6"/>
        <v>68692</v>
      </c>
      <c r="I28" s="32">
        <f t="shared" si="6"/>
        <v>0</v>
      </c>
      <c r="J28" s="32">
        <f t="shared" si="6"/>
        <v>1538969</v>
      </c>
      <c r="K28" s="32">
        <f t="shared" si="6"/>
        <v>0</v>
      </c>
      <c r="L28" s="32">
        <f t="shared" si="6"/>
        <v>0</v>
      </c>
      <c r="M28" s="32">
        <f t="shared" si="6"/>
        <v>0</v>
      </c>
      <c r="N28" s="32">
        <f t="shared" si="6"/>
        <v>1538969</v>
      </c>
      <c r="O28" s="32">
        <f t="shared" si="6"/>
        <v>1538969</v>
      </c>
      <c r="P28" s="32">
        <f t="shared" si="6"/>
        <v>3792899</v>
      </c>
    </row>
    <row r="29" spans="1:16" ht="25.5" x14ac:dyDescent="0.2">
      <c r="A29" s="6" t="s">
        <v>45</v>
      </c>
      <c r="B29" s="6" t="s">
        <v>46</v>
      </c>
      <c r="C29" s="8"/>
      <c r="D29" s="9" t="s">
        <v>47</v>
      </c>
      <c r="E29" s="65">
        <v>1053245</v>
      </c>
      <c r="F29" s="66">
        <v>1053245</v>
      </c>
      <c r="G29" s="66">
        <v>0</v>
      </c>
      <c r="H29" s="66">
        <v>0</v>
      </c>
      <c r="I29" s="66">
        <v>0</v>
      </c>
      <c r="J29" s="65">
        <v>383982</v>
      </c>
      <c r="K29" s="66">
        <v>0</v>
      </c>
      <c r="L29" s="66">
        <v>0</v>
      </c>
      <c r="M29" s="66">
        <v>0</v>
      </c>
      <c r="N29" s="66">
        <v>383982</v>
      </c>
      <c r="O29" s="66">
        <v>383982</v>
      </c>
      <c r="P29" s="65">
        <f t="shared" si="0"/>
        <v>1437227</v>
      </c>
    </row>
    <row r="30" spans="1:16" ht="25.5" x14ac:dyDescent="0.2">
      <c r="A30" s="12" t="s">
        <v>48</v>
      </c>
      <c r="B30" s="12" t="s">
        <v>50</v>
      </c>
      <c r="C30" s="13" t="s">
        <v>49</v>
      </c>
      <c r="D30" s="14" t="s">
        <v>51</v>
      </c>
      <c r="E30" s="34">
        <v>144240</v>
      </c>
      <c r="F30" s="35">
        <v>144240</v>
      </c>
      <c r="G30" s="35">
        <v>0</v>
      </c>
      <c r="H30" s="35">
        <v>0</v>
      </c>
      <c r="I30" s="35">
        <v>0</v>
      </c>
      <c r="J30" s="34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4">
        <f t="shared" si="0"/>
        <v>144240</v>
      </c>
    </row>
    <row r="31" spans="1:16" ht="25.5" x14ac:dyDescent="0.2">
      <c r="A31" s="12" t="s">
        <v>52</v>
      </c>
      <c r="B31" s="12" t="s">
        <v>53</v>
      </c>
      <c r="C31" s="13" t="s">
        <v>49</v>
      </c>
      <c r="D31" s="14" t="s">
        <v>54</v>
      </c>
      <c r="E31" s="34">
        <v>909005</v>
      </c>
      <c r="F31" s="35">
        <v>909005</v>
      </c>
      <c r="G31" s="35">
        <v>0</v>
      </c>
      <c r="H31" s="35">
        <v>0</v>
      </c>
      <c r="I31" s="35">
        <v>0</v>
      </c>
      <c r="J31" s="34">
        <v>383982</v>
      </c>
      <c r="K31" s="35">
        <v>0</v>
      </c>
      <c r="L31" s="35">
        <v>0</v>
      </c>
      <c r="M31" s="35">
        <v>0</v>
      </c>
      <c r="N31" s="35">
        <v>383982</v>
      </c>
      <c r="O31" s="35">
        <v>383982</v>
      </c>
      <c r="P31" s="34">
        <f t="shared" si="0"/>
        <v>1292987</v>
      </c>
    </row>
    <row r="32" spans="1:16" s="27" customFormat="1" ht="47.25" customHeight="1" x14ac:dyDescent="0.2">
      <c r="A32" s="21"/>
      <c r="B32" s="21"/>
      <c r="C32" s="22"/>
      <c r="D32" s="23" t="s">
        <v>160</v>
      </c>
      <c r="E32" s="24">
        <f>SUM(F32)</f>
        <v>159799</v>
      </c>
      <c r="F32" s="25">
        <v>159799</v>
      </c>
      <c r="G32" s="26"/>
      <c r="H32" s="26"/>
      <c r="I32" s="26"/>
      <c r="J32" s="24">
        <f>N32</f>
        <v>206885</v>
      </c>
      <c r="K32" s="26"/>
      <c r="L32" s="26"/>
      <c r="M32" s="26"/>
      <c r="N32" s="25">
        <v>206885</v>
      </c>
      <c r="O32" s="25">
        <v>206885</v>
      </c>
      <c r="P32" s="24">
        <f>E32+J32</f>
        <v>366684</v>
      </c>
    </row>
    <row r="33" spans="1:16" x14ac:dyDescent="0.2">
      <c r="A33" s="6" t="s">
        <v>55</v>
      </c>
      <c r="B33" s="6" t="s">
        <v>56</v>
      </c>
      <c r="C33" s="11" t="s">
        <v>49</v>
      </c>
      <c r="D33" s="9" t="s">
        <v>57</v>
      </c>
      <c r="E33" s="65">
        <v>1200685</v>
      </c>
      <c r="F33" s="66">
        <v>1200685</v>
      </c>
      <c r="G33" s="66">
        <v>119350</v>
      </c>
      <c r="H33" s="66">
        <v>68692</v>
      </c>
      <c r="I33" s="66">
        <v>0</v>
      </c>
      <c r="J33" s="65">
        <v>443157</v>
      </c>
      <c r="K33" s="66">
        <v>0</v>
      </c>
      <c r="L33" s="66">
        <v>0</v>
      </c>
      <c r="M33" s="66">
        <v>0</v>
      </c>
      <c r="N33" s="66">
        <v>443157</v>
      </c>
      <c r="O33" s="66">
        <v>443157</v>
      </c>
      <c r="P33" s="65">
        <f t="shared" si="0"/>
        <v>1643842</v>
      </c>
    </row>
    <row r="34" spans="1:16" s="27" customFormat="1" ht="83.25" customHeight="1" x14ac:dyDescent="0.2">
      <c r="A34" s="21"/>
      <c r="B34" s="21"/>
      <c r="C34" s="22"/>
      <c r="D34" s="23" t="s">
        <v>168</v>
      </c>
      <c r="E34" s="24">
        <f>SUM(F34)</f>
        <v>0</v>
      </c>
      <c r="F34" s="25"/>
      <c r="G34" s="26"/>
      <c r="H34" s="26"/>
      <c r="I34" s="26"/>
      <c r="J34" s="24">
        <f>N34</f>
        <v>117152</v>
      </c>
      <c r="K34" s="26"/>
      <c r="L34" s="26"/>
      <c r="M34" s="26"/>
      <c r="N34" s="25">
        <v>117152</v>
      </c>
      <c r="O34" s="25">
        <v>117152</v>
      </c>
      <c r="P34" s="24">
        <f t="shared" si="0"/>
        <v>117152</v>
      </c>
    </row>
    <row r="35" spans="1:16" s="27" customFormat="1" ht="47.25" customHeight="1" x14ac:dyDescent="0.2">
      <c r="A35" s="21"/>
      <c r="B35" s="21"/>
      <c r="C35" s="22"/>
      <c r="D35" s="23" t="s">
        <v>160</v>
      </c>
      <c r="E35" s="24">
        <f>SUM(F35)</f>
        <v>22727</v>
      </c>
      <c r="F35" s="25">
        <v>22727</v>
      </c>
      <c r="G35" s="26"/>
      <c r="H35" s="26"/>
      <c r="I35" s="26"/>
      <c r="J35" s="24">
        <f>N35</f>
        <v>165611</v>
      </c>
      <c r="K35" s="26"/>
      <c r="L35" s="26"/>
      <c r="M35" s="26"/>
      <c r="N35" s="25">
        <v>165611</v>
      </c>
      <c r="O35" s="25">
        <f>N35</f>
        <v>165611</v>
      </c>
      <c r="P35" s="24">
        <f t="shared" si="0"/>
        <v>188338</v>
      </c>
    </row>
    <row r="36" spans="1:16" ht="25.5" x14ac:dyDescent="0.2">
      <c r="A36" s="6" t="s">
        <v>58</v>
      </c>
      <c r="B36" s="6" t="s">
        <v>59</v>
      </c>
      <c r="C36" s="8"/>
      <c r="D36" s="9" t="s">
        <v>60</v>
      </c>
      <c r="E36" s="65">
        <v>0</v>
      </c>
      <c r="F36" s="66">
        <v>0</v>
      </c>
      <c r="G36" s="66">
        <v>0</v>
      </c>
      <c r="H36" s="66">
        <v>0</v>
      </c>
      <c r="I36" s="66">
        <v>0</v>
      </c>
      <c r="J36" s="65">
        <v>711830</v>
      </c>
      <c r="K36" s="66">
        <v>0</v>
      </c>
      <c r="L36" s="66">
        <v>0</v>
      </c>
      <c r="M36" s="66">
        <v>0</v>
      </c>
      <c r="N36" s="66">
        <v>711830</v>
      </c>
      <c r="O36" s="66">
        <v>711830</v>
      </c>
      <c r="P36" s="65">
        <f t="shared" si="0"/>
        <v>711830</v>
      </c>
    </row>
    <row r="37" spans="1:16" ht="63.75" x14ac:dyDescent="0.2">
      <c r="A37" s="12" t="s">
        <v>61</v>
      </c>
      <c r="B37" s="12" t="s">
        <v>63</v>
      </c>
      <c r="C37" s="13" t="s">
        <v>62</v>
      </c>
      <c r="D37" s="14" t="s">
        <v>64</v>
      </c>
      <c r="E37" s="34">
        <v>0</v>
      </c>
      <c r="F37" s="35">
        <v>0</v>
      </c>
      <c r="G37" s="35">
        <v>0</v>
      </c>
      <c r="H37" s="35">
        <v>0</v>
      </c>
      <c r="I37" s="35">
        <v>0</v>
      </c>
      <c r="J37" s="34">
        <v>711830</v>
      </c>
      <c r="K37" s="35">
        <v>0</v>
      </c>
      <c r="L37" s="35">
        <v>0</v>
      </c>
      <c r="M37" s="35">
        <v>0</v>
      </c>
      <c r="N37" s="35">
        <v>711830</v>
      </c>
      <c r="O37" s="35">
        <v>711830</v>
      </c>
      <c r="P37" s="34">
        <f t="shared" si="0"/>
        <v>711830</v>
      </c>
    </row>
    <row r="38" spans="1:16" s="20" customFormat="1" ht="100.5" customHeight="1" x14ac:dyDescent="0.2">
      <c r="A38" s="12"/>
      <c r="B38" s="12"/>
      <c r="C38" s="13"/>
      <c r="D38" s="14" t="s">
        <v>169</v>
      </c>
      <c r="E38" s="34">
        <v>0</v>
      </c>
      <c r="F38" s="35">
        <v>0</v>
      </c>
      <c r="G38" s="35">
        <v>0</v>
      </c>
      <c r="H38" s="35">
        <v>0</v>
      </c>
      <c r="I38" s="35">
        <v>0</v>
      </c>
      <c r="J38" s="34">
        <v>711830</v>
      </c>
      <c r="K38" s="35">
        <v>0</v>
      </c>
      <c r="L38" s="35">
        <v>0</v>
      </c>
      <c r="M38" s="35">
        <v>0</v>
      </c>
      <c r="N38" s="35">
        <v>711830</v>
      </c>
      <c r="O38" s="35">
        <v>711830</v>
      </c>
      <c r="P38" s="34">
        <f>E38+J38</f>
        <v>711830</v>
      </c>
    </row>
    <row r="39" spans="1:16" s="33" customFormat="1" x14ac:dyDescent="0.2">
      <c r="A39" s="28"/>
      <c r="B39" s="28"/>
      <c r="C39" s="29"/>
      <c r="D39" s="30" t="s">
        <v>163</v>
      </c>
      <c r="E39" s="32">
        <f>E28</f>
        <v>2253930</v>
      </c>
      <c r="F39" s="32">
        <f t="shared" ref="F39:P39" si="7">F28</f>
        <v>2253930</v>
      </c>
      <c r="G39" s="32">
        <f t="shared" si="7"/>
        <v>119350</v>
      </c>
      <c r="H39" s="32">
        <f t="shared" si="7"/>
        <v>68692</v>
      </c>
      <c r="I39" s="32">
        <f t="shared" si="7"/>
        <v>0</v>
      </c>
      <c r="J39" s="32">
        <f t="shared" si="7"/>
        <v>1538969</v>
      </c>
      <c r="K39" s="32">
        <f t="shared" si="7"/>
        <v>0</v>
      </c>
      <c r="L39" s="32">
        <f t="shared" si="7"/>
        <v>0</v>
      </c>
      <c r="M39" s="32">
        <f t="shared" si="7"/>
        <v>0</v>
      </c>
      <c r="N39" s="32">
        <f t="shared" si="7"/>
        <v>1538969</v>
      </c>
      <c r="O39" s="32">
        <f t="shared" si="7"/>
        <v>1538969</v>
      </c>
      <c r="P39" s="32">
        <f t="shared" si="7"/>
        <v>3792899</v>
      </c>
    </row>
    <row r="40" spans="1:16" s="33" customFormat="1" x14ac:dyDescent="0.2">
      <c r="A40" s="28" t="s">
        <v>170</v>
      </c>
      <c r="B40" s="28">
        <v>7000</v>
      </c>
      <c r="C40" s="29"/>
      <c r="D40" s="30" t="s">
        <v>171</v>
      </c>
      <c r="E40" s="32">
        <f>E41+E48</f>
        <v>0</v>
      </c>
      <c r="F40" s="32">
        <f t="shared" ref="F40:P40" si="8">F41+F48</f>
        <v>0</v>
      </c>
      <c r="G40" s="32">
        <f t="shared" si="8"/>
        <v>0</v>
      </c>
      <c r="H40" s="32">
        <f t="shared" si="8"/>
        <v>0</v>
      </c>
      <c r="I40" s="32">
        <f t="shared" si="8"/>
        <v>0</v>
      </c>
      <c r="J40" s="32">
        <f t="shared" si="8"/>
        <v>1891810</v>
      </c>
      <c r="K40" s="32">
        <f t="shared" si="8"/>
        <v>153000</v>
      </c>
      <c r="L40" s="32">
        <f t="shared" si="8"/>
        <v>0</v>
      </c>
      <c r="M40" s="32">
        <f t="shared" si="8"/>
        <v>0</v>
      </c>
      <c r="N40" s="32">
        <f t="shared" si="8"/>
        <v>1738810</v>
      </c>
      <c r="O40" s="32">
        <f t="shared" si="8"/>
        <v>1738810</v>
      </c>
      <c r="P40" s="32">
        <f t="shared" si="8"/>
        <v>1891810</v>
      </c>
    </row>
    <row r="41" spans="1:16" s="33" customFormat="1" x14ac:dyDescent="0.2">
      <c r="A41" s="28" t="s">
        <v>173</v>
      </c>
      <c r="B41" s="28">
        <v>7300</v>
      </c>
      <c r="C41" s="29"/>
      <c r="D41" s="30" t="s">
        <v>174</v>
      </c>
      <c r="E41" s="32">
        <f>SUM(E42:E44)</f>
        <v>0</v>
      </c>
      <c r="F41" s="32">
        <f t="shared" ref="F41:M41" si="9">SUM(F42:F44)</f>
        <v>0</v>
      </c>
      <c r="G41" s="32">
        <f t="shared" si="9"/>
        <v>0</v>
      </c>
      <c r="H41" s="32">
        <f t="shared" si="9"/>
        <v>0</v>
      </c>
      <c r="I41" s="32">
        <f t="shared" si="9"/>
        <v>0</v>
      </c>
      <c r="J41" s="32">
        <f>SUM(J42:J44)</f>
        <v>1738810</v>
      </c>
      <c r="K41" s="32">
        <f t="shared" si="9"/>
        <v>0</v>
      </c>
      <c r="L41" s="32">
        <f t="shared" si="9"/>
        <v>0</v>
      </c>
      <c r="M41" s="32">
        <f t="shared" si="9"/>
        <v>0</v>
      </c>
      <c r="N41" s="32">
        <f>SUM(N42:N44)</f>
        <v>1738810</v>
      </c>
      <c r="O41" s="32">
        <f>SUM(O42:O44)</f>
        <v>1738810</v>
      </c>
      <c r="P41" s="32">
        <f t="shared" ref="P41" si="10">SUM(P42:P44)</f>
        <v>1738810</v>
      </c>
    </row>
    <row r="42" spans="1:16" ht="38.25" x14ac:dyDescent="0.2">
      <c r="A42" s="6" t="s">
        <v>65</v>
      </c>
      <c r="B42" s="6" t="s">
        <v>67</v>
      </c>
      <c r="C42" s="11" t="s">
        <v>66</v>
      </c>
      <c r="D42" s="9" t="s">
        <v>68</v>
      </c>
      <c r="E42" s="65">
        <v>0</v>
      </c>
      <c r="F42" s="66">
        <v>0</v>
      </c>
      <c r="G42" s="66">
        <v>0</v>
      </c>
      <c r="H42" s="66">
        <v>0</v>
      </c>
      <c r="I42" s="66">
        <v>0</v>
      </c>
      <c r="J42" s="65">
        <v>10000</v>
      </c>
      <c r="K42" s="66">
        <v>0</v>
      </c>
      <c r="L42" s="66">
        <v>0</v>
      </c>
      <c r="M42" s="66">
        <v>0</v>
      </c>
      <c r="N42" s="66">
        <v>10000</v>
      </c>
      <c r="O42" s="66">
        <v>10000</v>
      </c>
      <c r="P42" s="65">
        <f t="shared" si="0"/>
        <v>10000</v>
      </c>
    </row>
    <row r="43" spans="1:16" ht="25.5" x14ac:dyDescent="0.2">
      <c r="A43" s="6" t="s">
        <v>69</v>
      </c>
      <c r="B43" s="6" t="s">
        <v>70</v>
      </c>
      <c r="C43" s="11" t="s">
        <v>66</v>
      </c>
      <c r="D43" s="9" t="s">
        <v>71</v>
      </c>
      <c r="E43" s="65">
        <v>0</v>
      </c>
      <c r="F43" s="66">
        <v>0</v>
      </c>
      <c r="G43" s="66">
        <v>0</v>
      </c>
      <c r="H43" s="66">
        <v>0</v>
      </c>
      <c r="I43" s="66">
        <v>0</v>
      </c>
      <c r="J43" s="65">
        <v>317110</v>
      </c>
      <c r="K43" s="66">
        <v>0</v>
      </c>
      <c r="L43" s="66">
        <v>0</v>
      </c>
      <c r="M43" s="66">
        <v>0</v>
      </c>
      <c r="N43" s="66">
        <v>317110</v>
      </c>
      <c r="O43" s="66">
        <v>317110</v>
      </c>
      <c r="P43" s="65">
        <f t="shared" si="0"/>
        <v>317110</v>
      </c>
    </row>
    <row r="44" spans="1:16" x14ac:dyDescent="0.2">
      <c r="A44" s="6" t="s">
        <v>72</v>
      </c>
      <c r="B44" s="6" t="s">
        <v>73</v>
      </c>
      <c r="C44" s="8"/>
      <c r="D44" s="9" t="s">
        <v>74</v>
      </c>
      <c r="E44" s="65">
        <v>0</v>
      </c>
      <c r="F44" s="66">
        <v>0</v>
      </c>
      <c r="G44" s="66">
        <v>0</v>
      </c>
      <c r="H44" s="66">
        <v>0</v>
      </c>
      <c r="I44" s="66">
        <v>0</v>
      </c>
      <c r="J44" s="65">
        <v>1411700</v>
      </c>
      <c r="K44" s="66">
        <v>0</v>
      </c>
      <c r="L44" s="66">
        <v>0</v>
      </c>
      <c r="M44" s="66">
        <v>0</v>
      </c>
      <c r="N44" s="66">
        <v>1411700</v>
      </c>
      <c r="O44" s="66">
        <v>1411700</v>
      </c>
      <c r="P44" s="65">
        <f t="shared" si="0"/>
        <v>1411700</v>
      </c>
    </row>
    <row r="45" spans="1:16" ht="38.25" x14ac:dyDescent="0.2">
      <c r="A45" s="12" t="s">
        <v>75</v>
      </c>
      <c r="B45" s="12" t="s">
        <v>77</v>
      </c>
      <c r="C45" s="13" t="s">
        <v>76</v>
      </c>
      <c r="D45" s="14" t="s">
        <v>78</v>
      </c>
      <c r="E45" s="34">
        <v>0</v>
      </c>
      <c r="F45" s="35">
        <v>0</v>
      </c>
      <c r="G45" s="35">
        <v>0</v>
      </c>
      <c r="H45" s="35">
        <v>0</v>
      </c>
      <c r="I45" s="35">
        <v>0</v>
      </c>
      <c r="J45" s="34">
        <v>1411700</v>
      </c>
      <c r="K45" s="35">
        <v>0</v>
      </c>
      <c r="L45" s="35">
        <v>0</v>
      </c>
      <c r="M45" s="35">
        <v>0</v>
      </c>
      <c r="N45" s="35">
        <v>1411700</v>
      </c>
      <c r="O45" s="35">
        <v>1411700</v>
      </c>
      <c r="P45" s="34">
        <f t="shared" si="0"/>
        <v>1411700</v>
      </c>
    </row>
    <row r="46" spans="1:16" s="27" customFormat="1" ht="60" customHeight="1" x14ac:dyDescent="0.2">
      <c r="A46" s="21"/>
      <c r="B46" s="21"/>
      <c r="C46" s="22"/>
      <c r="D46" s="36" t="s">
        <v>172</v>
      </c>
      <c r="E46" s="37">
        <f>F46</f>
        <v>0</v>
      </c>
      <c r="F46" s="26"/>
      <c r="G46" s="26"/>
      <c r="H46" s="26"/>
      <c r="I46" s="26"/>
      <c r="J46" s="37">
        <f>J45</f>
        <v>1411700</v>
      </c>
      <c r="K46" s="26"/>
      <c r="L46" s="26"/>
      <c r="M46" s="26"/>
      <c r="N46" s="26">
        <f>N45</f>
        <v>1411700</v>
      </c>
      <c r="O46" s="26">
        <f>N46</f>
        <v>1411700</v>
      </c>
      <c r="P46" s="37">
        <f>E46+J46</f>
        <v>1411700</v>
      </c>
    </row>
    <row r="47" spans="1:16" s="33" customFormat="1" x14ac:dyDescent="0.2">
      <c r="A47" s="28"/>
      <c r="B47" s="28"/>
      <c r="C47" s="29"/>
      <c r="D47" s="30" t="s">
        <v>163</v>
      </c>
      <c r="E47" s="32">
        <f>E41</f>
        <v>0</v>
      </c>
      <c r="F47" s="32">
        <f t="shared" ref="F47:P47" si="11">F41</f>
        <v>0</v>
      </c>
      <c r="G47" s="32">
        <f t="shared" si="11"/>
        <v>0</v>
      </c>
      <c r="H47" s="32">
        <f t="shared" si="11"/>
        <v>0</v>
      </c>
      <c r="I47" s="32">
        <f t="shared" si="11"/>
        <v>0</v>
      </c>
      <c r="J47" s="32">
        <f>J41</f>
        <v>1738810</v>
      </c>
      <c r="K47" s="32">
        <f t="shared" si="11"/>
        <v>0</v>
      </c>
      <c r="L47" s="32">
        <f t="shared" si="11"/>
        <v>0</v>
      </c>
      <c r="M47" s="32">
        <f t="shared" si="11"/>
        <v>0</v>
      </c>
      <c r="N47" s="32">
        <f>N41</f>
        <v>1738810</v>
      </c>
      <c r="O47" s="32">
        <f t="shared" si="11"/>
        <v>1738810</v>
      </c>
      <c r="P47" s="32">
        <f t="shared" si="11"/>
        <v>1738810</v>
      </c>
    </row>
    <row r="48" spans="1:16" s="33" customFormat="1" ht="25.5" x14ac:dyDescent="0.2">
      <c r="A48" s="28" t="s">
        <v>173</v>
      </c>
      <c r="B48" s="28">
        <v>7400</v>
      </c>
      <c r="C48" s="29"/>
      <c r="D48" s="30" t="s">
        <v>175</v>
      </c>
      <c r="E48" s="32">
        <f>E49</f>
        <v>0</v>
      </c>
      <c r="F48" s="32">
        <f t="shared" ref="F48:P48" si="12">F49</f>
        <v>0</v>
      </c>
      <c r="G48" s="32">
        <f t="shared" si="12"/>
        <v>0</v>
      </c>
      <c r="H48" s="32">
        <f t="shared" si="12"/>
        <v>0</v>
      </c>
      <c r="I48" s="32">
        <f t="shared" si="12"/>
        <v>0</v>
      </c>
      <c r="J48" s="32">
        <f t="shared" si="12"/>
        <v>153000</v>
      </c>
      <c r="K48" s="32">
        <f t="shared" si="12"/>
        <v>153000</v>
      </c>
      <c r="L48" s="32">
        <f t="shared" si="12"/>
        <v>0</v>
      </c>
      <c r="M48" s="32">
        <f t="shared" si="12"/>
        <v>0</v>
      </c>
      <c r="N48" s="32">
        <f t="shared" si="12"/>
        <v>0</v>
      </c>
      <c r="O48" s="32">
        <f t="shared" si="12"/>
        <v>0</v>
      </c>
      <c r="P48" s="32">
        <f t="shared" si="12"/>
        <v>153000</v>
      </c>
    </row>
    <row r="49" spans="1:18" ht="25.5" x14ac:dyDescent="0.2">
      <c r="A49" s="6" t="s">
        <v>79</v>
      </c>
      <c r="B49" s="6" t="s">
        <v>80</v>
      </c>
      <c r="C49" s="8"/>
      <c r="D49" s="9" t="s">
        <v>81</v>
      </c>
      <c r="E49" s="65">
        <v>0</v>
      </c>
      <c r="F49" s="66">
        <v>0</v>
      </c>
      <c r="G49" s="66">
        <v>0</v>
      </c>
      <c r="H49" s="66">
        <v>0</v>
      </c>
      <c r="I49" s="66">
        <v>0</v>
      </c>
      <c r="J49" s="65">
        <v>153000</v>
      </c>
      <c r="K49" s="66">
        <v>153000</v>
      </c>
      <c r="L49" s="66">
        <v>0</v>
      </c>
      <c r="M49" s="66">
        <v>0</v>
      </c>
      <c r="N49" s="66">
        <v>0</v>
      </c>
      <c r="O49" s="66">
        <v>0</v>
      </c>
      <c r="P49" s="65">
        <f t="shared" si="0"/>
        <v>153000</v>
      </c>
    </row>
    <row r="50" spans="1:18" ht="38.25" x14ac:dyDescent="0.2">
      <c r="A50" s="12" t="s">
        <v>82</v>
      </c>
      <c r="B50" s="12" t="s">
        <v>84</v>
      </c>
      <c r="C50" s="13" t="s">
        <v>83</v>
      </c>
      <c r="D50" s="14" t="s">
        <v>85</v>
      </c>
      <c r="E50" s="34">
        <v>0</v>
      </c>
      <c r="F50" s="35">
        <v>0</v>
      </c>
      <c r="G50" s="35">
        <v>0</v>
      </c>
      <c r="H50" s="35">
        <v>0</v>
      </c>
      <c r="I50" s="35">
        <v>0</v>
      </c>
      <c r="J50" s="34">
        <v>153000</v>
      </c>
      <c r="K50" s="35">
        <v>153000</v>
      </c>
      <c r="L50" s="35">
        <v>0</v>
      </c>
      <c r="M50" s="35">
        <v>0</v>
      </c>
      <c r="N50" s="35">
        <v>0</v>
      </c>
      <c r="O50" s="35">
        <v>0</v>
      </c>
      <c r="P50" s="34">
        <f t="shared" si="0"/>
        <v>153000</v>
      </c>
    </row>
    <row r="51" spans="1:18" s="27" customFormat="1" ht="105" customHeight="1" x14ac:dyDescent="0.2">
      <c r="A51" s="21"/>
      <c r="B51" s="21"/>
      <c r="C51" s="22"/>
      <c r="D51" s="36" t="s">
        <v>176</v>
      </c>
      <c r="E51" s="37">
        <f>F51</f>
        <v>0</v>
      </c>
      <c r="F51" s="26"/>
      <c r="G51" s="26"/>
      <c r="H51" s="26"/>
      <c r="I51" s="26"/>
      <c r="J51" s="37">
        <f>J50</f>
        <v>153000</v>
      </c>
      <c r="K51" s="26">
        <f>K50</f>
        <v>153000</v>
      </c>
      <c r="L51" s="26"/>
      <c r="M51" s="26"/>
      <c r="N51" s="26">
        <f>N50</f>
        <v>0</v>
      </c>
      <c r="O51" s="26">
        <f>N51</f>
        <v>0</v>
      </c>
      <c r="P51" s="37">
        <f>E51+J51</f>
        <v>153000</v>
      </c>
    </row>
    <row r="52" spans="1:18" s="33" customFormat="1" x14ac:dyDescent="0.2">
      <c r="A52" s="28"/>
      <c r="B52" s="28"/>
      <c r="C52" s="29"/>
      <c r="D52" s="30" t="s">
        <v>163</v>
      </c>
      <c r="E52" s="32">
        <f>E49</f>
        <v>0</v>
      </c>
      <c r="F52" s="32">
        <f t="shared" ref="F52:P52" si="13">F49</f>
        <v>0</v>
      </c>
      <c r="G52" s="32">
        <f t="shared" si="13"/>
        <v>0</v>
      </c>
      <c r="H52" s="32">
        <f t="shared" si="13"/>
        <v>0</v>
      </c>
      <c r="I52" s="32">
        <f t="shared" si="13"/>
        <v>0</v>
      </c>
      <c r="J52" s="32">
        <f t="shared" si="13"/>
        <v>153000</v>
      </c>
      <c r="K52" s="32">
        <f t="shared" si="13"/>
        <v>153000</v>
      </c>
      <c r="L52" s="32">
        <f t="shared" si="13"/>
        <v>0</v>
      </c>
      <c r="M52" s="32">
        <f t="shared" si="13"/>
        <v>0</v>
      </c>
      <c r="N52" s="32">
        <f t="shared" si="13"/>
        <v>0</v>
      </c>
      <c r="O52" s="32">
        <f t="shared" si="13"/>
        <v>0</v>
      </c>
      <c r="P52" s="32">
        <f t="shared" si="13"/>
        <v>153000</v>
      </c>
    </row>
    <row r="53" spans="1:18" s="33" customFormat="1" x14ac:dyDescent="0.2">
      <c r="A53" s="28" t="s">
        <v>177</v>
      </c>
      <c r="B53" s="28">
        <v>8000</v>
      </c>
      <c r="C53" s="29"/>
      <c r="D53" s="30" t="s">
        <v>178</v>
      </c>
      <c r="E53" s="32">
        <f>E54+E55+E56+E57</f>
        <v>20364</v>
      </c>
      <c r="F53" s="32">
        <f t="shared" ref="F53:P53" si="14">F54+F55+F56+F57</f>
        <v>10364</v>
      </c>
      <c r="G53" s="32">
        <f t="shared" si="14"/>
        <v>0</v>
      </c>
      <c r="H53" s="32">
        <f t="shared" si="14"/>
        <v>0</v>
      </c>
      <c r="I53" s="32">
        <f t="shared" si="14"/>
        <v>0</v>
      </c>
      <c r="J53" s="32">
        <f t="shared" si="14"/>
        <v>2200</v>
      </c>
      <c r="K53" s="32">
        <f t="shared" si="14"/>
        <v>2200</v>
      </c>
      <c r="L53" s="32">
        <f t="shared" si="14"/>
        <v>0</v>
      </c>
      <c r="M53" s="32">
        <f t="shared" si="14"/>
        <v>0</v>
      </c>
      <c r="N53" s="32">
        <f t="shared" si="14"/>
        <v>0</v>
      </c>
      <c r="O53" s="32">
        <f t="shared" si="14"/>
        <v>0</v>
      </c>
      <c r="P53" s="32">
        <f t="shared" si="14"/>
        <v>22564</v>
      </c>
    </row>
    <row r="54" spans="1:18" ht="38.25" x14ac:dyDescent="0.2">
      <c r="A54" s="6" t="s">
        <v>86</v>
      </c>
      <c r="B54" s="6" t="s">
        <v>88</v>
      </c>
      <c r="C54" s="11" t="s">
        <v>87</v>
      </c>
      <c r="D54" s="9" t="s">
        <v>89</v>
      </c>
      <c r="E54" s="65">
        <v>9834</v>
      </c>
      <c r="F54" s="66">
        <v>9834</v>
      </c>
      <c r="G54" s="66">
        <v>0</v>
      </c>
      <c r="H54" s="66">
        <v>0</v>
      </c>
      <c r="I54" s="66">
        <v>0</v>
      </c>
      <c r="J54" s="65">
        <v>0</v>
      </c>
      <c r="K54" s="66">
        <v>0</v>
      </c>
      <c r="L54" s="66">
        <v>0</v>
      </c>
      <c r="M54" s="66">
        <v>0</v>
      </c>
      <c r="N54" s="66">
        <v>0</v>
      </c>
      <c r="O54" s="66">
        <v>0</v>
      </c>
      <c r="P54" s="65">
        <f t="shared" si="0"/>
        <v>9834</v>
      </c>
    </row>
    <row r="55" spans="1:18" ht="25.5" x14ac:dyDescent="0.2">
      <c r="A55" s="6" t="s">
        <v>90</v>
      </c>
      <c r="B55" s="6" t="s">
        <v>91</v>
      </c>
      <c r="C55" s="11" t="s">
        <v>87</v>
      </c>
      <c r="D55" s="9" t="s">
        <v>92</v>
      </c>
      <c r="E55" s="65">
        <v>530</v>
      </c>
      <c r="F55" s="66">
        <v>530</v>
      </c>
      <c r="G55" s="66">
        <v>0</v>
      </c>
      <c r="H55" s="66">
        <v>0</v>
      </c>
      <c r="I55" s="66">
        <v>0</v>
      </c>
      <c r="J55" s="65">
        <v>0</v>
      </c>
      <c r="K55" s="66">
        <v>0</v>
      </c>
      <c r="L55" s="66">
        <v>0</v>
      </c>
      <c r="M55" s="66">
        <v>0</v>
      </c>
      <c r="N55" s="66">
        <v>0</v>
      </c>
      <c r="O55" s="66">
        <v>0</v>
      </c>
      <c r="P55" s="65">
        <f t="shared" si="0"/>
        <v>530</v>
      </c>
    </row>
    <row r="56" spans="1:18" ht="25.5" x14ac:dyDescent="0.2">
      <c r="A56" s="6" t="s">
        <v>93</v>
      </c>
      <c r="B56" s="6" t="s">
        <v>95</v>
      </c>
      <c r="C56" s="11" t="s">
        <v>94</v>
      </c>
      <c r="D56" s="9" t="s">
        <v>96</v>
      </c>
      <c r="E56" s="65">
        <v>0</v>
      </c>
      <c r="F56" s="66">
        <v>0</v>
      </c>
      <c r="G56" s="66">
        <v>0</v>
      </c>
      <c r="H56" s="66">
        <v>0</v>
      </c>
      <c r="I56" s="66">
        <v>0</v>
      </c>
      <c r="J56" s="65">
        <v>2200</v>
      </c>
      <c r="K56" s="66">
        <v>2200</v>
      </c>
      <c r="L56" s="66">
        <v>0</v>
      </c>
      <c r="M56" s="66">
        <v>0</v>
      </c>
      <c r="N56" s="66">
        <v>0</v>
      </c>
      <c r="O56" s="66">
        <v>0</v>
      </c>
      <c r="P56" s="65">
        <f t="shared" si="0"/>
        <v>2200</v>
      </c>
    </row>
    <row r="57" spans="1:18" x14ac:dyDescent="0.2">
      <c r="A57" s="6" t="s">
        <v>97</v>
      </c>
      <c r="B57" s="6" t="s">
        <v>99</v>
      </c>
      <c r="C57" s="11" t="s">
        <v>98</v>
      </c>
      <c r="D57" s="9" t="s">
        <v>100</v>
      </c>
      <c r="E57" s="65">
        <v>10000</v>
      </c>
      <c r="F57" s="66">
        <v>0</v>
      </c>
      <c r="G57" s="66">
        <v>0</v>
      </c>
      <c r="H57" s="66">
        <v>0</v>
      </c>
      <c r="I57" s="66">
        <v>0</v>
      </c>
      <c r="J57" s="65">
        <v>0</v>
      </c>
      <c r="K57" s="66">
        <v>0</v>
      </c>
      <c r="L57" s="66">
        <v>0</v>
      </c>
      <c r="M57" s="66">
        <v>0</v>
      </c>
      <c r="N57" s="66">
        <v>0</v>
      </c>
      <c r="O57" s="66">
        <v>0</v>
      </c>
      <c r="P57" s="65">
        <f t="shared" si="0"/>
        <v>10000</v>
      </c>
    </row>
    <row r="58" spans="1:18" ht="63.75" x14ac:dyDescent="0.2">
      <c r="A58" s="6" t="s">
        <v>101</v>
      </c>
      <c r="B58" s="6" t="s">
        <v>103</v>
      </c>
      <c r="C58" s="11" t="s">
        <v>102</v>
      </c>
      <c r="D58" s="9" t="s">
        <v>104</v>
      </c>
      <c r="E58" s="65">
        <v>51836</v>
      </c>
      <c r="F58" s="66">
        <v>51836</v>
      </c>
      <c r="G58" s="66">
        <v>0</v>
      </c>
      <c r="H58" s="66">
        <v>0</v>
      </c>
      <c r="I58" s="66">
        <v>0</v>
      </c>
      <c r="J58" s="65">
        <v>0</v>
      </c>
      <c r="K58" s="66">
        <v>0</v>
      </c>
      <c r="L58" s="66">
        <v>0</v>
      </c>
      <c r="M58" s="66">
        <v>0</v>
      </c>
      <c r="N58" s="66">
        <v>0</v>
      </c>
      <c r="O58" s="66">
        <v>0</v>
      </c>
      <c r="P58" s="65">
        <f t="shared" si="0"/>
        <v>51836</v>
      </c>
    </row>
    <row r="59" spans="1:18" s="20" customFormat="1" ht="48.75" customHeight="1" x14ac:dyDescent="0.2">
      <c r="A59" s="38"/>
      <c r="B59" s="38"/>
      <c r="C59" s="39"/>
      <c r="D59" s="36" t="s">
        <v>179</v>
      </c>
      <c r="E59" s="40">
        <f>F59</f>
        <v>51836</v>
      </c>
      <c r="F59" s="41">
        <f>F58</f>
        <v>51836</v>
      </c>
      <c r="G59" s="41"/>
      <c r="H59" s="41"/>
      <c r="I59" s="41"/>
      <c r="J59" s="40">
        <v>0</v>
      </c>
      <c r="K59" s="41"/>
      <c r="L59" s="41"/>
      <c r="M59" s="41"/>
      <c r="N59" s="41"/>
      <c r="O59" s="41"/>
      <c r="P59" s="40">
        <f>E59</f>
        <v>51836</v>
      </c>
    </row>
    <row r="60" spans="1:18" ht="38.25" x14ac:dyDescent="0.2">
      <c r="A60" s="6" t="s">
        <v>105</v>
      </c>
      <c r="B60" s="6" t="s">
        <v>106</v>
      </c>
      <c r="C60" s="11" t="s">
        <v>102</v>
      </c>
      <c r="D60" s="9" t="s">
        <v>107</v>
      </c>
      <c r="E60" s="65">
        <v>6771000</v>
      </c>
      <c r="F60" s="66">
        <v>6771000</v>
      </c>
      <c r="G60" s="66">
        <v>0</v>
      </c>
      <c r="H60" s="66">
        <v>0</v>
      </c>
      <c r="I60" s="66">
        <v>0</v>
      </c>
      <c r="J60" s="65">
        <v>0</v>
      </c>
      <c r="K60" s="66">
        <v>0</v>
      </c>
      <c r="L60" s="66">
        <v>0</v>
      </c>
      <c r="M60" s="66">
        <v>0</v>
      </c>
      <c r="N60" s="66">
        <v>0</v>
      </c>
      <c r="O60" s="66">
        <v>0</v>
      </c>
      <c r="P60" s="65">
        <f t="shared" si="0"/>
        <v>6771000</v>
      </c>
    </row>
    <row r="61" spans="1:18" s="20" customFormat="1" ht="48.75" customHeight="1" x14ac:dyDescent="0.2">
      <c r="A61" s="4"/>
      <c r="B61" s="12"/>
      <c r="C61" s="13"/>
      <c r="D61" s="36" t="s">
        <v>180</v>
      </c>
      <c r="E61" s="34">
        <f>F61</f>
        <v>6771000</v>
      </c>
      <c r="F61" s="35">
        <f>6530600+240400</f>
        <v>6771000</v>
      </c>
      <c r="G61" s="35">
        <v>0</v>
      </c>
      <c r="H61" s="35">
        <v>0</v>
      </c>
      <c r="I61" s="35">
        <v>0</v>
      </c>
      <c r="J61" s="34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4">
        <f t="shared" si="0"/>
        <v>6771000</v>
      </c>
    </row>
    <row r="62" spans="1:18" ht="38.25" x14ac:dyDescent="0.2">
      <c r="A62" s="6" t="s">
        <v>108</v>
      </c>
      <c r="B62" s="6" t="s">
        <v>109</v>
      </c>
      <c r="C62" s="11" t="s">
        <v>102</v>
      </c>
      <c r="D62" s="9" t="s">
        <v>110</v>
      </c>
      <c r="E62" s="65">
        <v>34200</v>
      </c>
      <c r="F62" s="66">
        <v>34200</v>
      </c>
      <c r="G62" s="66">
        <v>0</v>
      </c>
      <c r="H62" s="66">
        <v>0</v>
      </c>
      <c r="I62" s="66">
        <v>0</v>
      </c>
      <c r="J62" s="65">
        <v>0</v>
      </c>
      <c r="K62" s="66">
        <v>0</v>
      </c>
      <c r="L62" s="66">
        <v>0</v>
      </c>
      <c r="M62" s="66">
        <v>0</v>
      </c>
      <c r="N62" s="66">
        <v>0</v>
      </c>
      <c r="O62" s="66">
        <v>0</v>
      </c>
      <c r="P62" s="65">
        <f t="shared" si="0"/>
        <v>34200</v>
      </c>
    </row>
    <row r="63" spans="1:18" s="20" customFormat="1" ht="63" customHeight="1" x14ac:dyDescent="0.2">
      <c r="A63" s="6"/>
      <c r="B63" s="42"/>
      <c r="C63" s="43"/>
      <c r="D63" s="44" t="s">
        <v>181</v>
      </c>
      <c r="E63" s="37">
        <f>F63</f>
        <v>13680</v>
      </c>
      <c r="F63" s="45">
        <v>13680</v>
      </c>
      <c r="G63" s="46"/>
      <c r="H63" s="46"/>
      <c r="I63" s="46"/>
      <c r="J63" s="40"/>
      <c r="K63" s="46"/>
      <c r="L63" s="46"/>
      <c r="M63" s="46"/>
      <c r="N63" s="46"/>
      <c r="O63" s="46"/>
      <c r="P63" s="37">
        <f t="shared" si="0"/>
        <v>13680</v>
      </c>
      <c r="R63" s="47"/>
    </row>
    <row r="64" spans="1:18" s="20" customFormat="1" ht="63" customHeight="1" x14ac:dyDescent="0.2">
      <c r="A64" s="6"/>
      <c r="B64" s="42"/>
      <c r="C64" s="43"/>
      <c r="D64" s="44" t="s">
        <v>182</v>
      </c>
      <c r="E64" s="37">
        <f>F64</f>
        <v>20520</v>
      </c>
      <c r="F64" s="45">
        <v>20520</v>
      </c>
      <c r="G64" s="46"/>
      <c r="H64" s="46"/>
      <c r="I64" s="46"/>
      <c r="J64" s="40"/>
      <c r="K64" s="46"/>
      <c r="L64" s="46"/>
      <c r="M64" s="46"/>
      <c r="N64" s="46"/>
      <c r="O64" s="46"/>
      <c r="P64" s="37">
        <f t="shared" si="0"/>
        <v>20520</v>
      </c>
      <c r="R64" s="47"/>
    </row>
    <row r="65" spans="1:21" x14ac:dyDescent="0.2">
      <c r="A65" s="6" t="s">
        <v>111</v>
      </c>
      <c r="B65" s="6" t="s">
        <v>112</v>
      </c>
      <c r="C65" s="11" t="s">
        <v>102</v>
      </c>
      <c r="D65" s="9" t="s">
        <v>113</v>
      </c>
      <c r="E65" s="65">
        <v>4383406</v>
      </c>
      <c r="F65" s="66">
        <v>4246829</v>
      </c>
      <c r="G65" s="66">
        <v>0</v>
      </c>
      <c r="H65" s="66">
        <v>0</v>
      </c>
      <c r="I65" s="66">
        <v>136577</v>
      </c>
      <c r="J65" s="65">
        <v>0</v>
      </c>
      <c r="K65" s="66">
        <v>0</v>
      </c>
      <c r="L65" s="66">
        <v>0</v>
      </c>
      <c r="M65" s="66">
        <v>0</v>
      </c>
      <c r="N65" s="66">
        <v>0</v>
      </c>
      <c r="O65" s="66">
        <v>0</v>
      </c>
      <c r="P65" s="65">
        <f t="shared" si="0"/>
        <v>4383406</v>
      </c>
    </row>
    <row r="66" spans="1:21" s="54" customFormat="1" ht="44.25" customHeight="1" x14ac:dyDescent="0.2">
      <c r="A66" s="48"/>
      <c r="B66" s="48"/>
      <c r="C66" s="49"/>
      <c r="D66" s="50" t="s">
        <v>183</v>
      </c>
      <c r="E66" s="51">
        <f>F66</f>
        <v>1501631</v>
      </c>
      <c r="F66" s="52">
        <f>1342758+108011+40000+3710+7152</f>
        <v>1501631</v>
      </c>
      <c r="G66" s="52"/>
      <c r="H66" s="52">
        <v>3710</v>
      </c>
      <c r="I66" s="52"/>
      <c r="J66" s="51"/>
      <c r="K66" s="52"/>
      <c r="L66" s="52"/>
      <c r="M66" s="52"/>
      <c r="N66" s="52"/>
      <c r="O66" s="52"/>
      <c r="P66" s="51">
        <f t="shared" si="0"/>
        <v>1501631</v>
      </c>
      <c r="Q66" s="53"/>
      <c r="R66" s="53"/>
      <c r="S66" s="53"/>
      <c r="T66" s="53"/>
      <c r="U66" s="53"/>
    </row>
    <row r="67" spans="1:21" s="60" customFormat="1" ht="63.75" x14ac:dyDescent="0.2">
      <c r="A67" s="48"/>
      <c r="B67" s="48"/>
      <c r="C67" s="55"/>
      <c r="D67" s="56" t="s">
        <v>184</v>
      </c>
      <c r="E67" s="51">
        <f>F67+I67</f>
        <v>1918414</v>
      </c>
      <c r="F67" s="57">
        <f>1490493+54770+73400+248830+2500+9121</f>
        <v>1879114</v>
      </c>
      <c r="G67" s="57"/>
      <c r="H67" s="57"/>
      <c r="I67" s="57">
        <v>39300</v>
      </c>
      <c r="J67" s="51"/>
      <c r="K67" s="57"/>
      <c r="L67" s="57"/>
      <c r="M67" s="57"/>
      <c r="N67" s="57"/>
      <c r="O67" s="57"/>
      <c r="P67" s="51">
        <f t="shared" si="0"/>
        <v>1918414</v>
      </c>
      <c r="Q67" s="58"/>
      <c r="R67" s="58"/>
      <c r="S67" s="59"/>
    </row>
    <row r="68" spans="1:21" s="60" customFormat="1" ht="76.5" x14ac:dyDescent="0.2">
      <c r="A68" s="48"/>
      <c r="B68" s="48"/>
      <c r="C68" s="55"/>
      <c r="D68" s="56" t="s">
        <v>185</v>
      </c>
      <c r="E68" s="51">
        <f>F68+I68</f>
        <v>158843</v>
      </c>
      <c r="F68" s="57">
        <f>143343+10500</f>
        <v>153843</v>
      </c>
      <c r="G68" s="57"/>
      <c r="H68" s="57"/>
      <c r="I68" s="57">
        <v>5000</v>
      </c>
      <c r="J68" s="51"/>
      <c r="K68" s="57"/>
      <c r="L68" s="57"/>
      <c r="M68" s="57"/>
      <c r="N68" s="57"/>
      <c r="O68" s="57"/>
      <c r="P68" s="51">
        <f t="shared" si="0"/>
        <v>158843</v>
      </c>
      <c r="Q68" s="58"/>
      <c r="R68" s="61"/>
      <c r="S68" s="59"/>
    </row>
    <row r="69" spans="1:21" s="60" customFormat="1" ht="84.75" customHeight="1" x14ac:dyDescent="0.2">
      <c r="A69" s="48"/>
      <c r="B69" s="48"/>
      <c r="C69" s="55"/>
      <c r="D69" s="56" t="s">
        <v>186</v>
      </c>
      <c r="E69" s="51">
        <f t="shared" ref="E69:E76" si="15">F69+I69</f>
        <v>137670</v>
      </c>
      <c r="F69" s="57">
        <v>137670</v>
      </c>
      <c r="G69" s="57"/>
      <c r="H69" s="57"/>
      <c r="I69" s="57"/>
      <c r="J69" s="51"/>
      <c r="K69" s="57"/>
      <c r="L69" s="57"/>
      <c r="M69" s="57"/>
      <c r="N69" s="57"/>
      <c r="O69" s="57"/>
      <c r="P69" s="51">
        <f t="shared" si="0"/>
        <v>137670</v>
      </c>
      <c r="Q69" s="58"/>
      <c r="S69" s="59"/>
    </row>
    <row r="70" spans="1:21" s="60" customFormat="1" ht="60" customHeight="1" x14ac:dyDescent="0.2">
      <c r="A70" s="48"/>
      <c r="B70" s="48"/>
      <c r="C70" s="55"/>
      <c r="D70" s="62" t="s">
        <v>187</v>
      </c>
      <c r="E70" s="51">
        <f t="shared" si="15"/>
        <v>91752</v>
      </c>
      <c r="F70" s="57">
        <v>91752</v>
      </c>
      <c r="G70" s="57"/>
      <c r="H70" s="57"/>
      <c r="I70" s="57"/>
      <c r="J70" s="51"/>
      <c r="K70" s="57"/>
      <c r="L70" s="57"/>
      <c r="M70" s="57"/>
      <c r="N70" s="57"/>
      <c r="O70" s="57"/>
      <c r="P70" s="51">
        <f t="shared" si="0"/>
        <v>91752</v>
      </c>
      <c r="Q70" s="58"/>
      <c r="S70" s="59"/>
    </row>
    <row r="71" spans="1:21" s="60" customFormat="1" ht="47.25" customHeight="1" x14ac:dyDescent="0.2">
      <c r="A71" s="48"/>
      <c r="B71" s="48"/>
      <c r="C71" s="55"/>
      <c r="D71" s="56" t="s">
        <v>188</v>
      </c>
      <c r="E71" s="51">
        <f t="shared" si="15"/>
        <v>400000</v>
      </c>
      <c r="F71" s="57">
        <f>200000+200000</f>
        <v>400000</v>
      </c>
      <c r="G71" s="57"/>
      <c r="H71" s="57"/>
      <c r="I71" s="57"/>
      <c r="J71" s="51"/>
      <c r="K71" s="57"/>
      <c r="L71" s="57"/>
      <c r="M71" s="57"/>
      <c r="N71" s="57"/>
      <c r="O71" s="57"/>
      <c r="P71" s="51">
        <f t="shared" si="0"/>
        <v>400000</v>
      </c>
      <c r="S71" s="59"/>
    </row>
    <row r="72" spans="1:21" s="60" customFormat="1" ht="65.25" customHeight="1" x14ac:dyDescent="0.2">
      <c r="A72" s="48"/>
      <c r="B72" s="48"/>
      <c r="C72" s="55"/>
      <c r="D72" s="56" t="s">
        <v>189</v>
      </c>
      <c r="E72" s="51">
        <f t="shared" si="15"/>
        <v>3000</v>
      </c>
      <c r="F72" s="57">
        <v>3000</v>
      </c>
      <c r="G72" s="57"/>
      <c r="H72" s="57"/>
      <c r="I72" s="57"/>
      <c r="J72" s="51"/>
      <c r="K72" s="57"/>
      <c r="L72" s="57"/>
      <c r="M72" s="57"/>
      <c r="N72" s="57"/>
      <c r="O72" s="57"/>
      <c r="P72" s="51">
        <f t="shared" si="0"/>
        <v>3000</v>
      </c>
      <c r="S72" s="59"/>
    </row>
    <row r="73" spans="1:21" s="60" customFormat="1" ht="57" customHeight="1" x14ac:dyDescent="0.2">
      <c r="A73" s="48"/>
      <c r="B73" s="48"/>
      <c r="C73" s="55"/>
      <c r="D73" s="56" t="s">
        <v>190</v>
      </c>
      <c r="E73" s="51">
        <f t="shared" si="15"/>
        <v>10000</v>
      </c>
      <c r="F73" s="57">
        <v>10000</v>
      </c>
      <c r="G73" s="57"/>
      <c r="H73" s="57"/>
      <c r="I73" s="57"/>
      <c r="J73" s="51"/>
      <c r="K73" s="57"/>
      <c r="L73" s="57"/>
      <c r="M73" s="57"/>
      <c r="N73" s="57"/>
      <c r="O73" s="57"/>
      <c r="P73" s="51">
        <f t="shared" si="0"/>
        <v>10000</v>
      </c>
      <c r="S73" s="59"/>
    </row>
    <row r="74" spans="1:21" s="60" customFormat="1" ht="70.5" customHeight="1" x14ac:dyDescent="0.2">
      <c r="A74" s="48"/>
      <c r="B74" s="48"/>
      <c r="C74" s="55"/>
      <c r="D74" s="56" t="s">
        <v>191</v>
      </c>
      <c r="E74" s="51">
        <f t="shared" si="15"/>
        <v>69819</v>
      </c>
      <c r="F74" s="57">
        <v>69819</v>
      </c>
      <c r="G74" s="57"/>
      <c r="H74" s="57"/>
      <c r="I74" s="57"/>
      <c r="J74" s="51"/>
      <c r="K74" s="57"/>
      <c r="L74" s="57"/>
      <c r="M74" s="57"/>
      <c r="N74" s="57"/>
      <c r="O74" s="57"/>
      <c r="P74" s="51">
        <f t="shared" si="0"/>
        <v>69819</v>
      </c>
      <c r="S74" s="59"/>
    </row>
    <row r="75" spans="1:21" s="60" customFormat="1" ht="111.75" customHeight="1" x14ac:dyDescent="0.2">
      <c r="A75" s="48"/>
      <c r="B75" s="48"/>
      <c r="C75" s="55"/>
      <c r="D75" s="63" t="s">
        <v>192</v>
      </c>
      <c r="E75" s="51">
        <f t="shared" si="15"/>
        <v>8677</v>
      </c>
      <c r="F75" s="57"/>
      <c r="G75" s="57"/>
      <c r="H75" s="57"/>
      <c r="I75" s="57">
        <v>8677</v>
      </c>
      <c r="J75" s="51"/>
      <c r="K75" s="57"/>
      <c r="L75" s="57"/>
      <c r="M75" s="57"/>
      <c r="N75" s="57"/>
      <c r="O75" s="57"/>
      <c r="P75" s="51">
        <f t="shared" si="0"/>
        <v>8677</v>
      </c>
      <c r="S75" s="59"/>
    </row>
    <row r="76" spans="1:21" s="60" customFormat="1" ht="102" customHeight="1" x14ac:dyDescent="0.2">
      <c r="A76" s="48"/>
      <c r="B76" s="48"/>
      <c r="C76" s="55"/>
      <c r="D76" s="63" t="s">
        <v>193</v>
      </c>
      <c r="E76" s="51">
        <f t="shared" si="15"/>
        <v>83600</v>
      </c>
      <c r="F76" s="57"/>
      <c r="G76" s="57"/>
      <c r="H76" s="57"/>
      <c r="I76" s="57">
        <v>83600</v>
      </c>
      <c r="J76" s="51"/>
      <c r="K76" s="57"/>
      <c r="L76" s="57"/>
      <c r="M76" s="57"/>
      <c r="N76" s="57"/>
      <c r="O76" s="57"/>
      <c r="P76" s="51">
        <f t="shared" si="0"/>
        <v>83600</v>
      </c>
      <c r="S76" s="59"/>
    </row>
    <row r="77" spans="1:21" ht="38.25" x14ac:dyDescent="0.2">
      <c r="A77" s="6" t="s">
        <v>114</v>
      </c>
      <c r="B77" s="6" t="s">
        <v>115</v>
      </c>
      <c r="C77" s="11" t="s">
        <v>102</v>
      </c>
      <c r="D77" s="9" t="s">
        <v>116</v>
      </c>
      <c r="E77" s="65">
        <v>90000</v>
      </c>
      <c r="F77" s="66">
        <v>30000</v>
      </c>
      <c r="G77" s="66">
        <v>0</v>
      </c>
      <c r="H77" s="66">
        <v>0</v>
      </c>
      <c r="I77" s="66">
        <v>60000</v>
      </c>
      <c r="J77" s="65">
        <v>0</v>
      </c>
      <c r="K77" s="66">
        <v>0</v>
      </c>
      <c r="L77" s="66">
        <v>0</v>
      </c>
      <c r="M77" s="66">
        <v>0</v>
      </c>
      <c r="N77" s="66">
        <v>0</v>
      </c>
      <c r="O77" s="66">
        <v>0</v>
      </c>
      <c r="P77" s="65">
        <f t="shared" si="0"/>
        <v>90000</v>
      </c>
    </row>
    <row r="78" spans="1:21" x14ac:dyDescent="0.2">
      <c r="A78" s="6" t="s">
        <v>117</v>
      </c>
      <c r="B78" s="7"/>
      <c r="C78" s="8"/>
      <c r="D78" s="10"/>
      <c r="E78" s="65">
        <v>30965374</v>
      </c>
      <c r="F78" s="66">
        <v>30965374</v>
      </c>
      <c r="G78" s="66">
        <v>20219753</v>
      </c>
      <c r="H78" s="66">
        <v>2663600</v>
      </c>
      <c r="I78" s="66">
        <v>0</v>
      </c>
      <c r="J78" s="65">
        <v>4655158</v>
      </c>
      <c r="K78" s="66">
        <v>483200</v>
      </c>
      <c r="L78" s="66">
        <v>0</v>
      </c>
      <c r="M78" s="66">
        <v>0</v>
      </c>
      <c r="N78" s="66">
        <v>4171958</v>
      </c>
      <c r="O78" s="66">
        <v>4171958</v>
      </c>
      <c r="P78" s="65">
        <f t="shared" si="0"/>
        <v>35620532</v>
      </c>
    </row>
    <row r="79" spans="1:21" x14ac:dyDescent="0.2">
      <c r="A79" s="6" t="s">
        <v>118</v>
      </c>
      <c r="B79" s="7"/>
      <c r="C79" s="8"/>
      <c r="D79" s="9" t="s">
        <v>119</v>
      </c>
      <c r="E79" s="65">
        <v>30965374</v>
      </c>
      <c r="F79" s="66">
        <v>30965374</v>
      </c>
      <c r="G79" s="66">
        <v>20219753</v>
      </c>
      <c r="H79" s="66">
        <v>2663600</v>
      </c>
      <c r="I79" s="66">
        <v>0</v>
      </c>
      <c r="J79" s="65">
        <v>4655158</v>
      </c>
      <c r="K79" s="66">
        <v>483200</v>
      </c>
      <c r="L79" s="66">
        <v>0</v>
      </c>
      <c r="M79" s="66">
        <v>0</v>
      </c>
      <c r="N79" s="66">
        <v>4171958</v>
      </c>
      <c r="O79" s="66">
        <v>4171958</v>
      </c>
      <c r="P79" s="65">
        <f t="shared" si="0"/>
        <v>35620532</v>
      </c>
    </row>
    <row r="80" spans="1:21" x14ac:dyDescent="0.2">
      <c r="A80" s="6" t="s">
        <v>120</v>
      </c>
      <c r="B80" s="6" t="s">
        <v>122</v>
      </c>
      <c r="C80" s="11" t="s">
        <v>121</v>
      </c>
      <c r="D80" s="9" t="s">
        <v>123</v>
      </c>
      <c r="E80" s="65">
        <v>5800199</v>
      </c>
      <c r="F80" s="66">
        <v>5800199</v>
      </c>
      <c r="G80" s="66">
        <v>3219010</v>
      </c>
      <c r="H80" s="66">
        <v>633033</v>
      </c>
      <c r="I80" s="66">
        <v>0</v>
      </c>
      <c r="J80" s="65">
        <v>441974</v>
      </c>
      <c r="K80" s="66">
        <v>200000</v>
      </c>
      <c r="L80" s="66">
        <v>0</v>
      </c>
      <c r="M80" s="66">
        <v>0</v>
      </c>
      <c r="N80" s="66">
        <v>241974</v>
      </c>
      <c r="O80" s="66">
        <v>241974</v>
      </c>
      <c r="P80" s="65">
        <f t="shared" si="0"/>
        <v>6242173</v>
      </c>
    </row>
    <row r="81" spans="1:18" s="27" customFormat="1" ht="47.25" customHeight="1" x14ac:dyDescent="0.2">
      <c r="A81" s="21"/>
      <c r="B81" s="21"/>
      <c r="C81" s="22"/>
      <c r="D81" s="23" t="s">
        <v>160</v>
      </c>
      <c r="E81" s="24">
        <f>SUM(F81)</f>
        <v>131156</v>
      </c>
      <c r="F81" s="25">
        <v>131156</v>
      </c>
      <c r="G81" s="26"/>
      <c r="H81" s="26"/>
      <c r="I81" s="26"/>
      <c r="J81" s="24">
        <f>N81</f>
        <v>109544</v>
      </c>
      <c r="K81" s="26"/>
      <c r="L81" s="26"/>
      <c r="M81" s="26"/>
      <c r="N81" s="25">
        <v>109544</v>
      </c>
      <c r="O81" s="25">
        <v>109544</v>
      </c>
      <c r="P81" s="24">
        <f t="shared" si="0"/>
        <v>240700</v>
      </c>
    </row>
    <row r="82" spans="1:18" ht="63.75" x14ac:dyDescent="0.2">
      <c r="A82" s="6" t="s">
        <v>124</v>
      </c>
      <c r="B82" s="6" t="s">
        <v>126</v>
      </c>
      <c r="C82" s="11" t="s">
        <v>125</v>
      </c>
      <c r="D82" s="9" t="s">
        <v>127</v>
      </c>
      <c r="E82" s="65">
        <v>24014145</v>
      </c>
      <c r="F82" s="66">
        <v>24014145</v>
      </c>
      <c r="G82" s="66">
        <v>16424150</v>
      </c>
      <c r="H82" s="66">
        <v>2030567</v>
      </c>
      <c r="I82" s="66">
        <v>0</v>
      </c>
      <c r="J82" s="65">
        <v>1177384</v>
      </c>
      <c r="K82" s="66">
        <v>283200</v>
      </c>
      <c r="L82" s="66">
        <v>0</v>
      </c>
      <c r="M82" s="66">
        <v>0</v>
      </c>
      <c r="N82" s="66">
        <v>894184</v>
      </c>
      <c r="O82" s="66">
        <v>894184</v>
      </c>
      <c r="P82" s="65">
        <f t="shared" si="0"/>
        <v>25191529</v>
      </c>
    </row>
    <row r="83" spans="1:18" s="27" customFormat="1" ht="35.25" customHeight="1" x14ac:dyDescent="0.2">
      <c r="A83" s="21"/>
      <c r="B83" s="21"/>
      <c r="C83" s="22"/>
      <c r="D83" s="23" t="s">
        <v>194</v>
      </c>
      <c r="E83" s="24">
        <f t="shared" ref="E83:E88" si="16">SUM(F83)</f>
        <v>15222600</v>
      </c>
      <c r="F83" s="26">
        <v>15222600</v>
      </c>
      <c r="G83" s="25">
        <v>12477540</v>
      </c>
      <c r="H83" s="26"/>
      <c r="I83" s="26"/>
      <c r="J83" s="24">
        <f t="shared" ref="J83:J88" si="17">N83</f>
        <v>0</v>
      </c>
      <c r="K83" s="26"/>
      <c r="L83" s="26"/>
      <c r="M83" s="26"/>
      <c r="N83" s="26"/>
      <c r="O83" s="26"/>
      <c r="P83" s="24">
        <f t="shared" si="0"/>
        <v>15222600</v>
      </c>
      <c r="R83" s="64"/>
    </row>
    <row r="84" spans="1:18" s="27" customFormat="1" ht="80.25" customHeight="1" x14ac:dyDescent="0.2">
      <c r="A84" s="21"/>
      <c r="B84" s="21"/>
      <c r="C84" s="22"/>
      <c r="D84" s="23" t="s">
        <v>195</v>
      </c>
      <c r="E84" s="24">
        <f t="shared" si="16"/>
        <v>3725364</v>
      </c>
      <c r="F84" s="26">
        <v>3725364</v>
      </c>
      <c r="G84" s="26">
        <v>3053570</v>
      </c>
      <c r="H84" s="26"/>
      <c r="I84" s="26"/>
      <c r="J84" s="24">
        <f t="shared" si="17"/>
        <v>0</v>
      </c>
      <c r="K84" s="26"/>
      <c r="L84" s="26"/>
      <c r="M84" s="26"/>
      <c r="N84" s="26"/>
      <c r="O84" s="26"/>
      <c r="P84" s="24">
        <f t="shared" si="0"/>
        <v>3725364</v>
      </c>
    </row>
    <row r="85" spans="1:18" s="27" customFormat="1" ht="72" customHeight="1" x14ac:dyDescent="0.2">
      <c r="A85" s="21"/>
      <c r="B85" s="21"/>
      <c r="C85" s="22"/>
      <c r="D85" s="23" t="s">
        <v>196</v>
      </c>
      <c r="E85" s="24">
        <f t="shared" si="16"/>
        <v>0</v>
      </c>
      <c r="F85" s="26"/>
      <c r="G85" s="26"/>
      <c r="H85" s="26"/>
      <c r="I85" s="26"/>
      <c r="J85" s="24">
        <f t="shared" si="17"/>
        <v>59604</v>
      </c>
      <c r="K85" s="26"/>
      <c r="L85" s="26"/>
      <c r="M85" s="26"/>
      <c r="N85" s="26">
        <v>59604</v>
      </c>
      <c r="O85" s="26">
        <v>59604</v>
      </c>
      <c r="P85" s="24">
        <f t="shared" si="0"/>
        <v>59604</v>
      </c>
    </row>
    <row r="86" spans="1:18" s="27" customFormat="1" ht="72" customHeight="1" x14ac:dyDescent="0.2">
      <c r="A86" s="21"/>
      <c r="B86" s="21"/>
      <c r="C86" s="22"/>
      <c r="D86" s="23" t="s">
        <v>197</v>
      </c>
      <c r="E86" s="24">
        <f t="shared" si="16"/>
        <v>224242</v>
      </c>
      <c r="F86" s="26">
        <v>224242</v>
      </c>
      <c r="G86" s="26"/>
      <c r="H86" s="26"/>
      <c r="I86" s="26"/>
      <c r="J86" s="24">
        <f t="shared" si="17"/>
        <v>0</v>
      </c>
      <c r="K86" s="26"/>
      <c r="L86" s="26"/>
      <c r="M86" s="26"/>
      <c r="N86" s="26"/>
      <c r="O86" s="26"/>
      <c r="P86" s="24">
        <f t="shared" si="0"/>
        <v>224242</v>
      </c>
    </row>
    <row r="87" spans="1:18" s="27" customFormat="1" ht="86.25" customHeight="1" x14ac:dyDescent="0.2">
      <c r="A87" s="21"/>
      <c r="B87" s="21"/>
      <c r="C87" s="22"/>
      <c r="D87" s="23" t="s">
        <v>168</v>
      </c>
      <c r="E87" s="24">
        <f t="shared" si="16"/>
        <v>57436</v>
      </c>
      <c r="F87" s="25">
        <v>57436</v>
      </c>
      <c r="G87" s="26"/>
      <c r="H87" s="26"/>
      <c r="I87" s="26"/>
      <c r="J87" s="24">
        <f t="shared" si="17"/>
        <v>138500</v>
      </c>
      <c r="K87" s="26"/>
      <c r="L87" s="26"/>
      <c r="M87" s="26"/>
      <c r="N87" s="25">
        <v>138500</v>
      </c>
      <c r="O87" s="25">
        <v>138500</v>
      </c>
      <c r="P87" s="24">
        <f t="shared" si="0"/>
        <v>195936</v>
      </c>
    </row>
    <row r="88" spans="1:18" s="27" customFormat="1" ht="47.25" customHeight="1" x14ac:dyDescent="0.2">
      <c r="A88" s="21"/>
      <c r="B88" s="21"/>
      <c r="C88" s="22"/>
      <c r="D88" s="23" t="s">
        <v>160</v>
      </c>
      <c r="E88" s="24">
        <f t="shared" si="16"/>
        <v>57920</v>
      </c>
      <c r="F88" s="25">
        <v>57920</v>
      </c>
      <c r="G88" s="26"/>
      <c r="H88" s="26"/>
      <c r="I88" s="26"/>
      <c r="J88" s="24">
        <f t="shared" si="17"/>
        <v>22000</v>
      </c>
      <c r="K88" s="26"/>
      <c r="L88" s="26"/>
      <c r="M88" s="26"/>
      <c r="N88" s="25">
        <v>22000</v>
      </c>
      <c r="O88" s="25">
        <v>22000</v>
      </c>
      <c r="P88" s="24">
        <f t="shared" si="0"/>
        <v>79920</v>
      </c>
    </row>
    <row r="89" spans="1:18" x14ac:dyDescent="0.2">
      <c r="A89" s="6" t="s">
        <v>128</v>
      </c>
      <c r="B89" s="6" t="s">
        <v>129</v>
      </c>
      <c r="C89" s="8"/>
      <c r="D89" s="9" t="s">
        <v>130</v>
      </c>
      <c r="E89" s="65">
        <v>1151030</v>
      </c>
      <c r="F89" s="66">
        <v>1151030</v>
      </c>
      <c r="G89" s="66">
        <v>576593</v>
      </c>
      <c r="H89" s="66">
        <v>0</v>
      </c>
      <c r="I89" s="66">
        <v>0</v>
      </c>
      <c r="J89" s="65">
        <v>25000</v>
      </c>
      <c r="K89" s="66">
        <v>0</v>
      </c>
      <c r="L89" s="66">
        <v>0</v>
      </c>
      <c r="M89" s="66">
        <v>0</v>
      </c>
      <c r="N89" s="66">
        <v>25000</v>
      </c>
      <c r="O89" s="66">
        <v>25000</v>
      </c>
      <c r="P89" s="65">
        <f t="shared" si="0"/>
        <v>1176030</v>
      </c>
    </row>
    <row r="90" spans="1:18" ht="25.5" x14ac:dyDescent="0.2">
      <c r="A90" s="12" t="s">
        <v>131</v>
      </c>
      <c r="B90" s="12" t="s">
        <v>133</v>
      </c>
      <c r="C90" s="13" t="s">
        <v>132</v>
      </c>
      <c r="D90" s="14" t="s">
        <v>134</v>
      </c>
      <c r="E90" s="34">
        <v>741364</v>
      </c>
      <c r="F90" s="35">
        <v>741364</v>
      </c>
      <c r="G90" s="35">
        <v>576593</v>
      </c>
      <c r="H90" s="35">
        <v>0</v>
      </c>
      <c r="I90" s="35">
        <v>0</v>
      </c>
      <c r="J90" s="34">
        <v>25000</v>
      </c>
      <c r="K90" s="35">
        <v>0</v>
      </c>
      <c r="L90" s="35">
        <v>0</v>
      </c>
      <c r="M90" s="35">
        <v>0</v>
      </c>
      <c r="N90" s="35">
        <v>25000</v>
      </c>
      <c r="O90" s="35">
        <v>25000</v>
      </c>
      <c r="P90" s="34">
        <f t="shared" si="0"/>
        <v>766364</v>
      </c>
    </row>
    <row r="91" spans="1:18" x14ac:dyDescent="0.2">
      <c r="A91" s="12" t="s">
        <v>135</v>
      </c>
      <c r="B91" s="12" t="s">
        <v>136</v>
      </c>
      <c r="C91" s="13" t="s">
        <v>132</v>
      </c>
      <c r="D91" s="14" t="s">
        <v>137</v>
      </c>
      <c r="E91" s="34">
        <v>409666</v>
      </c>
      <c r="F91" s="35">
        <v>409666</v>
      </c>
      <c r="G91" s="35">
        <v>0</v>
      </c>
      <c r="H91" s="35">
        <v>0</v>
      </c>
      <c r="I91" s="35">
        <v>0</v>
      </c>
      <c r="J91" s="34">
        <v>0</v>
      </c>
      <c r="K91" s="35">
        <v>0</v>
      </c>
      <c r="L91" s="35">
        <v>0</v>
      </c>
      <c r="M91" s="35">
        <v>0</v>
      </c>
      <c r="N91" s="35">
        <v>0</v>
      </c>
      <c r="O91" s="35">
        <v>0</v>
      </c>
      <c r="P91" s="34">
        <f t="shared" si="0"/>
        <v>409666</v>
      </c>
    </row>
    <row r="92" spans="1:18" ht="25.5" x14ac:dyDescent="0.2">
      <c r="A92" s="6" t="s">
        <v>138</v>
      </c>
      <c r="B92" s="6" t="s">
        <v>139</v>
      </c>
      <c r="C92" s="8"/>
      <c r="D92" s="9" t="s">
        <v>140</v>
      </c>
      <c r="E92" s="65">
        <v>0</v>
      </c>
      <c r="F92" s="66">
        <v>0</v>
      </c>
      <c r="G92" s="66">
        <v>0</v>
      </c>
      <c r="H92" s="66">
        <v>0</v>
      </c>
      <c r="I92" s="66">
        <v>0</v>
      </c>
      <c r="J92" s="65">
        <v>0</v>
      </c>
      <c r="K92" s="66">
        <v>0</v>
      </c>
      <c r="L92" s="66">
        <v>0</v>
      </c>
      <c r="M92" s="66">
        <v>0</v>
      </c>
      <c r="N92" s="66">
        <v>0</v>
      </c>
      <c r="O92" s="66">
        <v>0</v>
      </c>
      <c r="P92" s="65">
        <f t="shared" si="0"/>
        <v>0</v>
      </c>
    </row>
    <row r="93" spans="1:18" x14ac:dyDescent="0.2">
      <c r="A93" s="12" t="s">
        <v>141</v>
      </c>
      <c r="B93" s="12" t="s">
        <v>142</v>
      </c>
      <c r="C93" s="13" t="s">
        <v>66</v>
      </c>
      <c r="D93" s="14" t="s">
        <v>143</v>
      </c>
      <c r="E93" s="34">
        <v>0</v>
      </c>
      <c r="F93" s="35">
        <v>0</v>
      </c>
      <c r="G93" s="35">
        <v>0</v>
      </c>
      <c r="H93" s="35">
        <v>0</v>
      </c>
      <c r="I93" s="35">
        <v>0</v>
      </c>
      <c r="J93" s="34">
        <v>0</v>
      </c>
      <c r="K93" s="35">
        <v>0</v>
      </c>
      <c r="L93" s="35">
        <v>0</v>
      </c>
      <c r="M93" s="35">
        <v>0</v>
      </c>
      <c r="N93" s="35">
        <v>0</v>
      </c>
      <c r="O93" s="35">
        <v>0</v>
      </c>
      <c r="P93" s="34">
        <f t="shared" si="0"/>
        <v>0</v>
      </c>
    </row>
    <row r="94" spans="1:18" x14ac:dyDescent="0.2">
      <c r="A94" s="6" t="s">
        <v>144</v>
      </c>
      <c r="B94" s="6" t="s">
        <v>73</v>
      </c>
      <c r="C94" s="8"/>
      <c r="D94" s="9" t="s">
        <v>74</v>
      </c>
      <c r="E94" s="65">
        <v>0</v>
      </c>
      <c r="F94" s="66">
        <v>0</v>
      </c>
      <c r="G94" s="66">
        <v>0</v>
      </c>
      <c r="H94" s="66">
        <v>0</v>
      </c>
      <c r="I94" s="66">
        <v>0</v>
      </c>
      <c r="J94" s="65">
        <v>3010800</v>
      </c>
      <c r="K94" s="66">
        <v>0</v>
      </c>
      <c r="L94" s="66">
        <v>0</v>
      </c>
      <c r="M94" s="66">
        <v>0</v>
      </c>
      <c r="N94" s="66">
        <v>3010800</v>
      </c>
      <c r="O94" s="66">
        <v>3010800</v>
      </c>
      <c r="P94" s="65">
        <f t="shared" si="0"/>
        <v>3010800</v>
      </c>
    </row>
    <row r="95" spans="1:18" ht="38.25" x14ac:dyDescent="0.2">
      <c r="A95" s="12" t="s">
        <v>145</v>
      </c>
      <c r="B95" s="12" t="s">
        <v>77</v>
      </c>
      <c r="C95" s="13" t="s">
        <v>76</v>
      </c>
      <c r="D95" s="14" t="s">
        <v>78</v>
      </c>
      <c r="E95" s="34">
        <v>0</v>
      </c>
      <c r="F95" s="35">
        <v>0</v>
      </c>
      <c r="G95" s="35">
        <v>0</v>
      </c>
      <c r="H95" s="35">
        <v>0</v>
      </c>
      <c r="I95" s="35">
        <v>0</v>
      </c>
      <c r="J95" s="34">
        <v>2855600</v>
      </c>
      <c r="K95" s="35">
        <v>0</v>
      </c>
      <c r="L95" s="35">
        <v>0</v>
      </c>
      <c r="M95" s="35">
        <v>0</v>
      </c>
      <c r="N95" s="35">
        <v>2855600</v>
      </c>
      <c r="O95" s="35">
        <v>2855600</v>
      </c>
      <c r="P95" s="34">
        <f t="shared" si="0"/>
        <v>2855600</v>
      </c>
    </row>
    <row r="96" spans="1:18" s="27" customFormat="1" ht="60" customHeight="1" x14ac:dyDescent="0.2">
      <c r="A96" s="21"/>
      <c r="B96" s="21"/>
      <c r="C96" s="22"/>
      <c r="D96" s="36" t="s">
        <v>172</v>
      </c>
      <c r="E96" s="37">
        <f>F96</f>
        <v>0</v>
      </c>
      <c r="F96" s="26"/>
      <c r="G96" s="26"/>
      <c r="H96" s="26"/>
      <c r="I96" s="26"/>
      <c r="J96" s="37">
        <f>N96</f>
        <v>2855600</v>
      </c>
      <c r="K96" s="26"/>
      <c r="L96" s="26"/>
      <c r="M96" s="26"/>
      <c r="N96" s="26">
        <v>2855600</v>
      </c>
      <c r="O96" s="26">
        <f>N96</f>
        <v>2855600</v>
      </c>
      <c r="P96" s="37">
        <f t="shared" si="0"/>
        <v>2855600</v>
      </c>
    </row>
    <row r="97" spans="1:17" ht="38.25" x14ac:dyDescent="0.2">
      <c r="A97" s="12" t="s">
        <v>146</v>
      </c>
      <c r="B97" s="12" t="s">
        <v>147</v>
      </c>
      <c r="C97" s="13" t="s">
        <v>76</v>
      </c>
      <c r="D97" s="14" t="s">
        <v>148</v>
      </c>
      <c r="E97" s="34">
        <v>0</v>
      </c>
      <c r="F97" s="35">
        <v>0</v>
      </c>
      <c r="G97" s="35">
        <v>0</v>
      </c>
      <c r="H97" s="35">
        <v>0</v>
      </c>
      <c r="I97" s="35">
        <v>0</v>
      </c>
      <c r="J97" s="34">
        <v>155200</v>
      </c>
      <c r="K97" s="35">
        <v>0</v>
      </c>
      <c r="L97" s="35">
        <v>0</v>
      </c>
      <c r="M97" s="35">
        <v>0</v>
      </c>
      <c r="N97" s="35">
        <v>155200</v>
      </c>
      <c r="O97" s="35">
        <v>155200</v>
      </c>
      <c r="P97" s="34">
        <f t="shared" si="0"/>
        <v>155200</v>
      </c>
    </row>
    <row r="98" spans="1:17" s="27" customFormat="1" ht="72" customHeight="1" x14ac:dyDescent="0.2">
      <c r="A98" s="21"/>
      <c r="B98" s="21"/>
      <c r="C98" s="22"/>
      <c r="D98" s="23" t="s">
        <v>198</v>
      </c>
      <c r="E98" s="24">
        <f>SUM(F98)</f>
        <v>0</v>
      </c>
      <c r="F98" s="26"/>
      <c r="G98" s="26"/>
      <c r="H98" s="26"/>
      <c r="I98" s="26"/>
      <c r="J98" s="24">
        <f>N98</f>
        <v>150000</v>
      </c>
      <c r="K98" s="26"/>
      <c r="L98" s="26"/>
      <c r="M98" s="26"/>
      <c r="N98" s="26">
        <v>150000</v>
      </c>
      <c r="O98" s="26">
        <v>150000</v>
      </c>
      <c r="P98" s="24">
        <f t="shared" si="0"/>
        <v>150000</v>
      </c>
    </row>
    <row r="99" spans="1:17" x14ac:dyDescent="0.2">
      <c r="A99" s="16"/>
      <c r="B99" s="17" t="s">
        <v>149</v>
      </c>
      <c r="C99" s="18"/>
      <c r="D99" s="19" t="s">
        <v>7</v>
      </c>
      <c r="E99" s="65">
        <v>49847208</v>
      </c>
      <c r="F99" s="65">
        <v>49640631</v>
      </c>
      <c r="G99" s="65">
        <v>23818068</v>
      </c>
      <c r="H99" s="65">
        <v>3066390</v>
      </c>
      <c r="I99" s="65">
        <v>196577</v>
      </c>
      <c r="J99" s="65">
        <v>8729642</v>
      </c>
      <c r="K99" s="65">
        <v>646400</v>
      </c>
      <c r="L99" s="65">
        <v>0</v>
      </c>
      <c r="M99" s="65">
        <v>0</v>
      </c>
      <c r="N99" s="65">
        <v>8083242</v>
      </c>
      <c r="O99" s="65">
        <v>8083242</v>
      </c>
      <c r="P99" s="65">
        <f t="shared" si="0"/>
        <v>58576850</v>
      </c>
    </row>
    <row r="100" spans="1:17" s="74" customFormat="1" ht="38.25" x14ac:dyDescent="0.2">
      <c r="A100" s="68"/>
      <c r="B100" s="68"/>
      <c r="C100" s="69"/>
      <c r="D100" s="70" t="s">
        <v>199</v>
      </c>
      <c r="E100" s="71">
        <f>SUM(E101:E107)</f>
        <v>22210100</v>
      </c>
      <c r="F100" s="72">
        <f>SUM(F101:F107)</f>
        <v>22210100</v>
      </c>
      <c r="G100" s="72">
        <f>SUM(G101:G107)</f>
        <v>12626965</v>
      </c>
      <c r="H100" s="72"/>
      <c r="I100" s="72"/>
      <c r="J100" s="71">
        <f>SUM(J101:J107)</f>
        <v>4570300</v>
      </c>
      <c r="K100" s="72"/>
      <c r="L100" s="72"/>
      <c r="M100" s="72"/>
      <c r="N100" s="72">
        <f>SUM(N101:N107)</f>
        <v>4417300</v>
      </c>
      <c r="O100" s="72">
        <f>SUM(O101:O107)</f>
        <v>4417300</v>
      </c>
      <c r="P100" s="71">
        <f>E100+J100</f>
        <v>26780400</v>
      </c>
      <c r="Q100" s="73">
        <f>34200+150000+[1]Лист1!$C$67+[1]Лист1!$C$64+[1]Лист1!$C$60</f>
        <v>32800255</v>
      </c>
    </row>
    <row r="101" spans="1:17" s="54" customFormat="1" ht="43.5" customHeight="1" x14ac:dyDescent="0.2">
      <c r="A101" s="75"/>
      <c r="B101" s="75"/>
      <c r="C101" s="76"/>
      <c r="D101" s="77" t="s">
        <v>200</v>
      </c>
      <c r="E101" s="78">
        <f t="shared" ref="E101:E106" si="18">SUM(F101)</f>
        <v>15222600</v>
      </c>
      <c r="F101" s="81">
        <f>F83</f>
        <v>15222600</v>
      </c>
      <c r="G101" s="25">
        <f>G83</f>
        <v>12477540</v>
      </c>
      <c r="H101" s="25"/>
      <c r="I101" s="79"/>
      <c r="J101" s="78">
        <f t="shared" ref="J101:J114" si="19">N101</f>
        <v>0</v>
      </c>
      <c r="K101" s="79"/>
      <c r="L101" s="79"/>
      <c r="M101" s="79"/>
      <c r="N101" s="79"/>
      <c r="O101" s="79"/>
      <c r="P101" s="78">
        <f>E101+J101</f>
        <v>15222600</v>
      </c>
      <c r="Q101" s="53">
        <f>P100+P108+P109-Q100</f>
        <v>0</v>
      </c>
    </row>
    <row r="102" spans="1:17" s="54" customFormat="1" ht="36" customHeight="1" x14ac:dyDescent="0.2">
      <c r="A102" s="75"/>
      <c r="B102" s="75"/>
      <c r="C102" s="76"/>
      <c r="D102" s="77" t="s">
        <v>201</v>
      </c>
      <c r="E102" s="78">
        <f t="shared" si="18"/>
        <v>6771000</v>
      </c>
      <c r="F102" s="81">
        <f>F61</f>
        <v>6771000</v>
      </c>
      <c r="G102" s="25"/>
      <c r="H102" s="25"/>
      <c r="I102" s="79"/>
      <c r="J102" s="78">
        <f>N102</f>
        <v>0</v>
      </c>
      <c r="K102" s="79"/>
      <c r="L102" s="79"/>
      <c r="M102" s="79"/>
      <c r="N102" s="79"/>
      <c r="O102" s="79"/>
      <c r="P102" s="78">
        <f>E102+J102</f>
        <v>6771000</v>
      </c>
      <c r="Q102" s="53"/>
    </row>
    <row r="103" spans="1:17" s="54" customFormat="1" ht="43.5" customHeight="1" x14ac:dyDescent="0.2">
      <c r="A103" s="75"/>
      <c r="B103" s="75"/>
      <c r="C103" s="76"/>
      <c r="D103" s="25" t="s">
        <v>212</v>
      </c>
      <c r="E103" s="78">
        <f t="shared" si="18"/>
        <v>182300</v>
      </c>
      <c r="F103" s="81">
        <f>F17</f>
        <v>182300</v>
      </c>
      <c r="G103" s="25">
        <f>G17</f>
        <v>149425</v>
      </c>
      <c r="H103" s="25"/>
      <c r="I103" s="79"/>
      <c r="J103" s="78">
        <f>N103</f>
        <v>0</v>
      </c>
      <c r="K103" s="79"/>
      <c r="L103" s="79"/>
      <c r="M103" s="79"/>
      <c r="N103" s="79"/>
      <c r="O103" s="79"/>
      <c r="P103" s="78">
        <f>E103+J103</f>
        <v>182300</v>
      </c>
    </row>
    <row r="104" spans="1:17" s="20" customFormat="1" ht="109.5" customHeight="1" x14ac:dyDescent="0.2">
      <c r="A104" s="38"/>
      <c r="B104" s="38"/>
      <c r="C104" s="39"/>
      <c r="D104" s="15" t="s">
        <v>213</v>
      </c>
      <c r="E104" s="80">
        <f t="shared" si="18"/>
        <v>0</v>
      </c>
      <c r="F104" s="82"/>
      <c r="G104" s="41"/>
      <c r="H104" s="41"/>
      <c r="I104" s="41"/>
      <c r="J104" s="78">
        <f>K104</f>
        <v>153000</v>
      </c>
      <c r="K104" s="15">
        <f>K51</f>
        <v>153000</v>
      </c>
      <c r="L104" s="15"/>
      <c r="M104" s="15"/>
      <c r="N104" s="15"/>
      <c r="O104" s="15"/>
      <c r="P104" s="80">
        <f t="shared" ref="P104" si="20">E104+J104</f>
        <v>153000</v>
      </c>
    </row>
    <row r="105" spans="1:17" s="54" customFormat="1" ht="43.5" customHeight="1" x14ac:dyDescent="0.2">
      <c r="A105" s="75"/>
      <c r="B105" s="75"/>
      <c r="C105" s="76"/>
      <c r="D105" s="77" t="s">
        <v>202</v>
      </c>
      <c r="E105" s="78">
        <f t="shared" si="18"/>
        <v>34200</v>
      </c>
      <c r="F105" s="81">
        <v>34200</v>
      </c>
      <c r="G105" s="25"/>
      <c r="H105" s="25"/>
      <c r="I105" s="79"/>
      <c r="J105" s="78">
        <f>N105</f>
        <v>0</v>
      </c>
      <c r="K105" s="79"/>
      <c r="L105" s="79"/>
      <c r="M105" s="79"/>
      <c r="N105" s="79"/>
      <c r="O105" s="79"/>
      <c r="P105" s="78">
        <f>E105+J105</f>
        <v>34200</v>
      </c>
    </row>
    <row r="106" spans="1:17" s="20" customFormat="1" ht="57.75" customHeight="1" x14ac:dyDescent="0.2">
      <c r="A106" s="38"/>
      <c r="B106" s="38"/>
      <c r="C106" s="39"/>
      <c r="D106" s="15" t="s">
        <v>203</v>
      </c>
      <c r="E106" s="80">
        <f t="shared" si="18"/>
        <v>0</v>
      </c>
      <c r="F106" s="82"/>
      <c r="G106" s="41"/>
      <c r="H106" s="41"/>
      <c r="I106" s="41"/>
      <c r="J106" s="80">
        <f>N106</f>
        <v>150000</v>
      </c>
      <c r="K106" s="41"/>
      <c r="L106" s="41"/>
      <c r="M106" s="41"/>
      <c r="N106" s="26">
        <v>150000</v>
      </c>
      <c r="O106" s="26">
        <v>150000</v>
      </c>
      <c r="P106" s="80">
        <f t="shared" ref="P106" si="21">E106+J106</f>
        <v>150000</v>
      </c>
    </row>
    <row r="107" spans="1:17" s="20" customFormat="1" ht="51.75" customHeight="1" x14ac:dyDescent="0.2">
      <c r="A107" s="38"/>
      <c r="B107" s="38"/>
      <c r="C107" s="39"/>
      <c r="D107" s="36" t="s">
        <v>204</v>
      </c>
      <c r="E107" s="40">
        <f>F107</f>
        <v>0</v>
      </c>
      <c r="F107" s="82"/>
      <c r="G107" s="41"/>
      <c r="H107" s="41"/>
      <c r="I107" s="41"/>
      <c r="J107" s="80">
        <f>N107</f>
        <v>4267300</v>
      </c>
      <c r="K107" s="41"/>
      <c r="L107" s="41"/>
      <c r="M107" s="41"/>
      <c r="N107" s="26">
        <v>4267300</v>
      </c>
      <c r="O107" s="26">
        <f>N107</f>
        <v>4267300</v>
      </c>
      <c r="P107" s="40">
        <f>E107+J107</f>
        <v>4267300</v>
      </c>
    </row>
    <row r="108" spans="1:17" s="74" customFormat="1" ht="79.5" customHeight="1" x14ac:dyDescent="0.2">
      <c r="A108" s="75"/>
      <c r="B108" s="75"/>
      <c r="C108" s="76"/>
      <c r="D108" s="70" t="s">
        <v>205</v>
      </c>
      <c r="E108" s="78">
        <f>SUM(F108)</f>
        <v>3777200</v>
      </c>
      <c r="F108" s="83">
        <f>F59+F84</f>
        <v>3777200</v>
      </c>
      <c r="G108" s="79">
        <f>G59+G84</f>
        <v>3053570</v>
      </c>
      <c r="H108" s="79"/>
      <c r="I108" s="79"/>
      <c r="J108" s="78">
        <f t="shared" ref="J108" si="22">N108</f>
        <v>0</v>
      </c>
      <c r="K108" s="79"/>
      <c r="L108" s="79"/>
      <c r="M108" s="79"/>
      <c r="N108" s="79"/>
      <c r="O108" s="79"/>
      <c r="P108" s="78">
        <f t="shared" ref="P108" si="23">E108+J108</f>
        <v>3777200</v>
      </c>
    </row>
    <row r="109" spans="1:17" s="74" customFormat="1" ht="46.5" customHeight="1" x14ac:dyDescent="0.2">
      <c r="A109" s="75"/>
      <c r="B109" s="75"/>
      <c r="C109" s="76"/>
      <c r="D109" s="70" t="s">
        <v>206</v>
      </c>
      <c r="E109" s="78">
        <f>SUM(E110:E114)</f>
        <v>711529</v>
      </c>
      <c r="F109" s="83">
        <f>SUM(F110:F114)</f>
        <v>711529</v>
      </c>
      <c r="G109" s="79">
        <f t="shared" ref="G109:M109" si="24">SUM(G110:G114)</f>
        <v>0</v>
      </c>
      <c r="H109" s="79">
        <f t="shared" si="24"/>
        <v>0</v>
      </c>
      <c r="I109" s="79">
        <f t="shared" si="24"/>
        <v>0</v>
      </c>
      <c r="J109" s="78">
        <f>SUM(J110:J114)</f>
        <v>1531126</v>
      </c>
      <c r="K109" s="79">
        <f t="shared" si="24"/>
        <v>0</v>
      </c>
      <c r="L109" s="79">
        <f t="shared" si="24"/>
        <v>0</v>
      </c>
      <c r="M109" s="79">
        <f t="shared" si="24"/>
        <v>0</v>
      </c>
      <c r="N109" s="79">
        <f>SUM(N110:N114)</f>
        <v>1531126</v>
      </c>
      <c r="O109" s="79">
        <f>SUM(O110:O114)</f>
        <v>1531126</v>
      </c>
      <c r="P109" s="78">
        <f>SUM(P110:P114)</f>
        <v>2242655</v>
      </c>
      <c r="Q109" s="73"/>
    </row>
    <row r="110" spans="1:17" s="54" customFormat="1" ht="66.75" customHeight="1" x14ac:dyDescent="0.2">
      <c r="A110" s="75"/>
      <c r="B110" s="75"/>
      <c r="C110" s="76"/>
      <c r="D110" s="77" t="s">
        <v>207</v>
      </c>
      <c r="E110" s="78">
        <f>SUM(F110)</f>
        <v>224242</v>
      </c>
      <c r="F110" s="81">
        <f>F86</f>
        <v>224242</v>
      </c>
      <c r="G110" s="25"/>
      <c r="H110" s="25"/>
      <c r="I110" s="79"/>
      <c r="J110" s="78">
        <f>N110</f>
        <v>0</v>
      </c>
      <c r="K110" s="79"/>
      <c r="L110" s="79"/>
      <c r="M110" s="79"/>
      <c r="N110" s="79"/>
      <c r="O110" s="79"/>
      <c r="P110" s="78">
        <f>E110+J110</f>
        <v>224242</v>
      </c>
      <c r="Q110" s="53"/>
    </row>
    <row r="111" spans="1:17" s="74" customFormat="1" ht="61.5" customHeight="1" x14ac:dyDescent="0.2">
      <c r="A111" s="75"/>
      <c r="B111" s="75"/>
      <c r="C111" s="76"/>
      <c r="D111" s="77" t="s">
        <v>208</v>
      </c>
      <c r="E111" s="78">
        <f>SUM(F111)</f>
        <v>0</v>
      </c>
      <c r="F111" s="79"/>
      <c r="G111" s="79"/>
      <c r="H111" s="79"/>
      <c r="I111" s="79"/>
      <c r="J111" s="78">
        <f>N111</f>
        <v>59604</v>
      </c>
      <c r="K111" s="79"/>
      <c r="L111" s="79"/>
      <c r="M111" s="79"/>
      <c r="N111" s="25">
        <v>59604</v>
      </c>
      <c r="O111" s="25">
        <v>59604</v>
      </c>
      <c r="P111" s="78">
        <f t="shared" ref="P111" si="25">E111+J111</f>
        <v>59604</v>
      </c>
    </row>
    <row r="112" spans="1:17" s="74" customFormat="1" ht="101.25" customHeight="1" x14ac:dyDescent="0.2">
      <c r="A112" s="75"/>
      <c r="B112" s="75"/>
      <c r="C112" s="76"/>
      <c r="D112" s="77" t="s">
        <v>209</v>
      </c>
      <c r="E112" s="78">
        <f>SUM(F112)</f>
        <v>57436</v>
      </c>
      <c r="F112" s="25">
        <v>57436</v>
      </c>
      <c r="G112" s="79"/>
      <c r="H112" s="79"/>
      <c r="I112" s="79"/>
      <c r="J112" s="78">
        <f t="shared" ref="J112:J113" si="26">N112</f>
        <v>255652</v>
      </c>
      <c r="K112" s="79"/>
      <c r="L112" s="79"/>
      <c r="M112" s="79"/>
      <c r="N112" s="25">
        <f>138500+117152</f>
        <v>255652</v>
      </c>
      <c r="O112" s="25">
        <f>138500+117152</f>
        <v>255652</v>
      </c>
      <c r="P112" s="78">
        <f>E112+J112</f>
        <v>313088</v>
      </c>
    </row>
    <row r="113" spans="1:16" s="20" customFormat="1" ht="100.5" customHeight="1" x14ac:dyDescent="0.2">
      <c r="A113" s="12"/>
      <c r="B113" s="12"/>
      <c r="C113" s="13"/>
      <c r="D113" s="14" t="s">
        <v>210</v>
      </c>
      <c r="E113" s="65">
        <v>0</v>
      </c>
      <c r="F113" s="35"/>
      <c r="G113" s="35"/>
      <c r="H113" s="35"/>
      <c r="I113" s="35"/>
      <c r="J113" s="78">
        <f t="shared" si="26"/>
        <v>711830</v>
      </c>
      <c r="K113" s="35"/>
      <c r="L113" s="35"/>
      <c r="M113" s="35"/>
      <c r="N113" s="35">
        <v>711830</v>
      </c>
      <c r="O113" s="35">
        <v>711830</v>
      </c>
      <c r="P113" s="34">
        <f>E113+J113</f>
        <v>711830</v>
      </c>
    </row>
    <row r="114" spans="1:16" s="74" customFormat="1" ht="94.5" customHeight="1" x14ac:dyDescent="0.2">
      <c r="A114" s="75"/>
      <c r="B114" s="75"/>
      <c r="C114" s="76"/>
      <c r="D114" s="77" t="s">
        <v>211</v>
      </c>
      <c r="E114" s="78">
        <f>SUM(F114)</f>
        <v>429851</v>
      </c>
      <c r="F114" s="25">
        <f>F16+F32+F35+F81+F88</f>
        <v>429851</v>
      </c>
      <c r="G114" s="25">
        <f t="shared" ref="G114:O114" si="27">G16+G32+G35+G81+G88</f>
        <v>0</v>
      </c>
      <c r="H114" s="25">
        <f t="shared" si="27"/>
        <v>0</v>
      </c>
      <c r="I114" s="25">
        <f t="shared" si="27"/>
        <v>0</v>
      </c>
      <c r="J114" s="78">
        <f t="shared" si="19"/>
        <v>504040</v>
      </c>
      <c r="K114" s="25">
        <f t="shared" si="27"/>
        <v>0</v>
      </c>
      <c r="L114" s="25">
        <f t="shared" si="27"/>
        <v>0</v>
      </c>
      <c r="M114" s="25">
        <f t="shared" si="27"/>
        <v>0</v>
      </c>
      <c r="N114" s="25">
        <f t="shared" si="27"/>
        <v>504040</v>
      </c>
      <c r="O114" s="25">
        <f t="shared" si="27"/>
        <v>504040</v>
      </c>
      <c r="P114" s="78">
        <f>E114+J114</f>
        <v>933891</v>
      </c>
    </row>
    <row r="117" spans="1:16" x14ac:dyDescent="0.2">
      <c r="B117" s="2" t="s">
        <v>150</v>
      </c>
      <c r="I117" s="2" t="s">
        <v>151</v>
      </c>
    </row>
    <row r="118" spans="1:16" x14ac:dyDescent="0.2">
      <c r="P118" s="47"/>
    </row>
    <row r="120" spans="1:16" x14ac:dyDescent="0.2">
      <c r="A120" s="3" t="s">
        <v>152</v>
      </c>
    </row>
    <row r="121" spans="1:16" x14ac:dyDescent="0.2">
      <c r="A121" s="3" t="s">
        <v>153</v>
      </c>
    </row>
    <row r="122" spans="1:16" x14ac:dyDescent="0.2">
      <c r="A122" s="3" t="s">
        <v>154</v>
      </c>
    </row>
    <row r="123" spans="1:16" x14ac:dyDescent="0.2">
      <c r="A123" s="3" t="s">
        <v>155</v>
      </c>
    </row>
  </sheetData>
  <mergeCells count="22">
    <mergeCell ref="O10:O11"/>
    <mergeCell ref="P8:P11"/>
    <mergeCell ref="A5:P5"/>
    <mergeCell ref="A6:P6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scale="70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2018-12-26T05:31:53Z</cp:lastPrinted>
  <dcterms:created xsi:type="dcterms:W3CDTF">2018-12-25T13:28:52Z</dcterms:created>
  <dcterms:modified xsi:type="dcterms:W3CDTF">2018-12-26T05:32:05Z</dcterms:modified>
</cp:coreProperties>
</file>