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70" yWindow="1215" windowWidth="12765" windowHeight="9675"/>
  </bookViews>
  <sheets>
    <sheet name="Лист1" sheetId="1" r:id="rId1"/>
  </sheets>
  <definedNames>
    <definedName name="_xlnm.Print_Area" localSheetId="0">Лист1!$A$1:$P$80</definedName>
  </definedNames>
  <calcPr calcId="144525"/>
</workbook>
</file>

<file path=xl/calcChain.xml><?xml version="1.0" encoding="utf-8"?>
<calcChain xmlns="http://schemas.openxmlformats.org/spreadsheetml/2006/main">
  <c r="L78" i="1" l="1"/>
  <c r="M78" i="1"/>
  <c r="N78" i="1"/>
  <c r="O78" i="1"/>
  <c r="K78" i="1"/>
  <c r="G78" i="1"/>
  <c r="H78" i="1"/>
  <c r="I78" i="1"/>
  <c r="F78" i="1"/>
  <c r="L76" i="1"/>
  <c r="M76" i="1"/>
  <c r="N76" i="1"/>
  <c r="J76" i="1" s="1"/>
  <c r="O76" i="1"/>
  <c r="K76" i="1"/>
  <c r="G76" i="1"/>
  <c r="H76" i="1"/>
  <c r="I76" i="1"/>
  <c r="F76" i="1"/>
  <c r="L74" i="1"/>
  <c r="M74" i="1"/>
  <c r="N74" i="1"/>
  <c r="G74" i="1"/>
  <c r="H74" i="1"/>
  <c r="I74" i="1"/>
  <c r="F74" i="1"/>
  <c r="L72" i="1"/>
  <c r="M72" i="1"/>
  <c r="N72" i="1"/>
  <c r="O72" i="1"/>
  <c r="K72" i="1"/>
  <c r="G72" i="1"/>
  <c r="H72" i="1"/>
  <c r="I72" i="1"/>
  <c r="F72" i="1"/>
  <c r="J77" i="1"/>
  <c r="L77" i="1"/>
  <c r="M77" i="1"/>
  <c r="N77" i="1"/>
  <c r="O77" i="1"/>
  <c r="K77" i="1"/>
  <c r="G77" i="1"/>
  <c r="H77" i="1"/>
  <c r="I77" i="1"/>
  <c r="F77" i="1"/>
  <c r="E77" i="1" s="1"/>
  <c r="E76" i="1"/>
  <c r="P76" i="1" l="1"/>
  <c r="J78" i="1"/>
  <c r="E78" i="1"/>
  <c r="P78" i="1" s="1"/>
  <c r="P77" i="1"/>
  <c r="J72" i="1"/>
  <c r="E72" i="1"/>
  <c r="O69" i="1"/>
  <c r="O74" i="1" s="1"/>
  <c r="K69" i="1"/>
  <c r="K74" i="1" s="1"/>
  <c r="J69" i="1"/>
  <c r="P69" i="1" s="1"/>
  <c r="F63" i="1"/>
  <c r="O63" i="1"/>
  <c r="K63" i="1" s="1"/>
  <c r="E63" i="1"/>
  <c r="J62" i="1"/>
  <c r="E62" i="1"/>
  <c r="J61" i="1"/>
  <c r="E61" i="1"/>
  <c r="J60" i="1"/>
  <c r="E60" i="1"/>
  <c r="F38" i="1"/>
  <c r="G38" i="1"/>
  <c r="H38" i="1"/>
  <c r="I38" i="1"/>
  <c r="J38" i="1"/>
  <c r="K38" i="1"/>
  <c r="L38" i="1"/>
  <c r="M38" i="1"/>
  <c r="N38" i="1"/>
  <c r="O38" i="1"/>
  <c r="E38" i="1"/>
  <c r="E24" i="1"/>
  <c r="K27" i="1"/>
  <c r="J27" i="1"/>
  <c r="E27" i="1"/>
  <c r="K58" i="1"/>
  <c r="J58" i="1"/>
  <c r="E58" i="1"/>
  <c r="O56" i="1"/>
  <c r="Q56" i="1" s="1"/>
  <c r="N56" i="1"/>
  <c r="M56" i="1"/>
  <c r="L56" i="1"/>
  <c r="K56" i="1"/>
  <c r="J56" i="1"/>
  <c r="I56" i="1"/>
  <c r="H56" i="1"/>
  <c r="G56" i="1"/>
  <c r="F56" i="1"/>
  <c r="E56" i="1"/>
  <c r="F47" i="1"/>
  <c r="E47" i="1" s="1"/>
  <c r="P47" i="1" s="1"/>
  <c r="F46" i="1"/>
  <c r="E53" i="1"/>
  <c r="P53" i="1" s="1"/>
  <c r="E52" i="1"/>
  <c r="P52" i="1" s="1"/>
  <c r="E51" i="1"/>
  <c r="P51" i="1" s="1"/>
  <c r="F50" i="1"/>
  <c r="E50" i="1" s="1"/>
  <c r="P49" i="1"/>
  <c r="E49" i="1"/>
  <c r="P48" i="1"/>
  <c r="E48" i="1"/>
  <c r="E46" i="1"/>
  <c r="P46" i="1" s="1"/>
  <c r="E45" i="1"/>
  <c r="P45" i="1" s="1"/>
  <c r="E44" i="1"/>
  <c r="P44" i="1" s="1"/>
  <c r="O42" i="1"/>
  <c r="O75" i="1" s="1"/>
  <c r="N42" i="1"/>
  <c r="N75" i="1" s="1"/>
  <c r="J75" i="1" s="1"/>
  <c r="M42" i="1"/>
  <c r="M75" i="1" s="1"/>
  <c r="L42" i="1"/>
  <c r="L75" i="1" s="1"/>
  <c r="K42" i="1"/>
  <c r="K75" i="1" s="1"/>
  <c r="J42" i="1"/>
  <c r="I42" i="1"/>
  <c r="I75" i="1" s="1"/>
  <c r="H42" i="1"/>
  <c r="H75" i="1" s="1"/>
  <c r="G42" i="1"/>
  <c r="G75" i="1" s="1"/>
  <c r="F42" i="1"/>
  <c r="E42" i="1"/>
  <c r="O40" i="1"/>
  <c r="O73" i="1" s="1"/>
  <c r="N40" i="1"/>
  <c r="N73" i="1" s="1"/>
  <c r="J73" i="1" s="1"/>
  <c r="M40" i="1"/>
  <c r="M73" i="1" s="1"/>
  <c r="L40" i="1"/>
  <c r="L73" i="1" s="1"/>
  <c r="K40" i="1"/>
  <c r="K73" i="1" s="1"/>
  <c r="J40" i="1"/>
  <c r="I40" i="1"/>
  <c r="I73" i="1" s="1"/>
  <c r="H40" i="1"/>
  <c r="H73" i="1" s="1"/>
  <c r="G40" i="1"/>
  <c r="G73" i="1" s="1"/>
  <c r="F40" i="1"/>
  <c r="F73" i="1" s="1"/>
  <c r="E73" i="1" s="1"/>
  <c r="P73" i="1" s="1"/>
  <c r="E40" i="1"/>
  <c r="E33" i="1"/>
  <c r="O33" i="1"/>
  <c r="N33" i="1"/>
  <c r="M33" i="1"/>
  <c r="L33" i="1"/>
  <c r="J74" i="1" s="1"/>
  <c r="K33" i="1"/>
  <c r="J33" i="1"/>
  <c r="I33" i="1"/>
  <c r="H33" i="1"/>
  <c r="G33" i="1"/>
  <c r="F33" i="1"/>
  <c r="E74" i="1" s="1"/>
  <c r="P74" i="1" s="1"/>
  <c r="P31" i="1"/>
  <c r="E28" i="1"/>
  <c r="F28" i="1"/>
  <c r="G28" i="1"/>
  <c r="H28" i="1"/>
  <c r="I28" i="1"/>
  <c r="J28" i="1"/>
  <c r="K28" i="1"/>
  <c r="L28" i="1"/>
  <c r="M28" i="1"/>
  <c r="N28" i="1"/>
  <c r="O28" i="1"/>
  <c r="O24" i="1"/>
  <c r="N24" i="1"/>
  <c r="M24" i="1"/>
  <c r="L24" i="1"/>
  <c r="K24" i="1"/>
  <c r="J24" i="1"/>
  <c r="P24" i="1" s="1"/>
  <c r="I24" i="1"/>
  <c r="H24" i="1"/>
  <c r="G24" i="1"/>
  <c r="F24" i="1"/>
  <c r="F21" i="1"/>
  <c r="G21" i="1"/>
  <c r="H21" i="1"/>
  <c r="I21" i="1"/>
  <c r="J21" i="1"/>
  <c r="K21" i="1"/>
  <c r="L21" i="1"/>
  <c r="M21" i="1"/>
  <c r="N21" i="1"/>
  <c r="O21" i="1"/>
  <c r="E21" i="1"/>
  <c r="P21" i="1" s="1"/>
  <c r="E17" i="1"/>
  <c r="O17" i="1"/>
  <c r="N17" i="1"/>
  <c r="M17" i="1"/>
  <c r="L17" i="1"/>
  <c r="K17" i="1"/>
  <c r="J17" i="1"/>
  <c r="P17" i="1" s="1"/>
  <c r="I17" i="1"/>
  <c r="H17" i="1"/>
  <c r="G17" i="1"/>
  <c r="F17" i="1"/>
  <c r="P18" i="1"/>
  <c r="O15" i="1"/>
  <c r="N15" i="1"/>
  <c r="M15" i="1"/>
  <c r="L15" i="1"/>
  <c r="K15" i="1"/>
  <c r="J15" i="1"/>
  <c r="I15" i="1"/>
  <c r="H15" i="1"/>
  <c r="G15" i="1"/>
  <c r="F15" i="1"/>
  <c r="E15" i="1"/>
  <c r="P15" i="1" l="1"/>
  <c r="F75" i="1"/>
  <c r="E75" i="1" s="1"/>
  <c r="P33" i="1"/>
  <c r="J71" i="1"/>
  <c r="O71" i="1"/>
  <c r="I71" i="1"/>
  <c r="M71" i="1"/>
  <c r="G71" i="1"/>
  <c r="K71" i="1"/>
  <c r="P28" i="1"/>
  <c r="C44" i="1"/>
  <c r="P60" i="1"/>
  <c r="P61" i="1"/>
  <c r="P62" i="1"/>
  <c r="H71" i="1"/>
  <c r="L71" i="1"/>
  <c r="N71" i="1"/>
  <c r="B44" i="1"/>
  <c r="C52" i="1"/>
  <c r="P72" i="1"/>
  <c r="F71" i="1"/>
  <c r="J63" i="1"/>
  <c r="P63" i="1" s="1"/>
  <c r="P27" i="1"/>
  <c r="P58" i="1"/>
  <c r="P38" i="1"/>
  <c r="C48" i="1"/>
  <c r="P50" i="1"/>
  <c r="C46" i="1"/>
  <c r="P75" i="1" l="1"/>
  <c r="E71" i="1"/>
  <c r="P71" i="1" s="1"/>
  <c r="Q71" i="1" s="1"/>
  <c r="P70" i="1"/>
  <c r="P68" i="1"/>
  <c r="P67" i="1"/>
  <c r="P66" i="1"/>
  <c r="P65" i="1"/>
  <c r="P64" i="1"/>
  <c r="P59" i="1"/>
  <c r="P57" i="1"/>
  <c r="P55" i="1"/>
  <c r="P56" i="1" s="1"/>
  <c r="P54" i="1"/>
  <c r="P43" i="1"/>
  <c r="P41" i="1"/>
  <c r="P42" i="1" s="1"/>
  <c r="P39" i="1"/>
  <c r="P40" i="1" s="1"/>
  <c r="P37" i="1"/>
  <c r="P36" i="1"/>
  <c r="P35" i="1"/>
  <c r="P34" i="1"/>
  <c r="P32" i="1"/>
  <c r="P30" i="1"/>
  <c r="P29" i="1"/>
  <c r="P26" i="1"/>
  <c r="P25" i="1"/>
  <c r="P23" i="1"/>
  <c r="P22" i="1"/>
  <c r="P20" i="1"/>
  <c r="P19" i="1"/>
  <c r="P16" i="1"/>
  <c r="P14" i="1"/>
  <c r="P13" i="1"/>
</calcChain>
</file>

<file path=xl/sharedStrings.xml><?xml version="1.0" encoding="utf-8"?>
<sst xmlns="http://schemas.openxmlformats.org/spreadsheetml/2006/main" count="185" uniqueCount="161">
  <si>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</si>
  <si>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</si>
  <si>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</si>
  <si>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</si>
  <si>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</si>
  <si>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</si>
  <si>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</si>
  <si>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</si>
  <si>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</si>
  <si>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</si>
  <si>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</si>
  <si>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</si>
  <si>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</si>
  <si>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</si>
  <si>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</si>
  <si>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</si>
  <si>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</si>
  <si>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</si>
  <si>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</si>
  <si>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</si>
  <si>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</si>
  <si>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</si>
  <si>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</si>
  <si>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</si>
  <si>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</si>
  <si>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0113191</t>
  </si>
  <si>
    <t>1030</t>
  </si>
  <si>
    <t>3191</t>
  </si>
  <si>
    <t>Інші видатки на соціальний захист ветеранів війни та праці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</si>
  <si>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</si>
  <si>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</si>
  <si>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</si>
  <si>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</si>
  <si>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</si>
  <si>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</si>
  <si>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</si>
  <si>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</si>
  <si>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</si>
  <si>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</si>
  <si>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</si>
  <si>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</si>
  <si>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</si>
  <si>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</si>
  <si>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</si>
  <si>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</si>
  <si>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</si>
  <si>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</si>
  <si>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</si>
  <si>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</si>
  <si>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</si>
  <si>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</si>
  <si>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</si>
  <si>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</si>
  <si>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</si>
  <si>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</si>
  <si>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</si>
  <si>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</si>
  <si>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</si>
  <si>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</si>
  <si>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</si>
  <si>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0117462</t>
  </si>
  <si>
    <t>0456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</si>
  <si>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</si>
  <si>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</si>
  <si>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</si>
  <si>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</si>
  <si>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</si>
  <si>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</si>
  <si>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</si>
  <si>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</si>
  <si>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</si>
  <si>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</si>
  <si>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</si>
  <si>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</si>
  <si>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</si>
  <si>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</si>
  <si>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</si>
  <si>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</si>
  <si>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</si>
  <si>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</si>
  <si>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</si>
  <si>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</si>
  <si>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</si>
  <si>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</si>
  <si>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</si>
  <si>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</si>
  <si>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</si>
  <si>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</si>
  <si>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</si>
  <si>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</si>
  <si>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</si>
  <si>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</si>
  <si>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</si>
  <si>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</si>
  <si>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</si>
  <si>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</si>
  <si>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</si>
  <si>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</si>
  <si>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</si>
  <si>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</si>
  <si>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</si>
  <si>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</si>
  <si>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</si>
  <si>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</si>
  <si>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</si>
  <si>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</si>
  <si>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0617130</t>
  </si>
  <si>
    <t>0421</t>
  </si>
  <si>
    <t>7130</t>
  </si>
  <si>
    <t>Здійснення заходів із землеустрою</t>
  </si>
  <si>
    <t>0617350</t>
  </si>
  <si>
    <t>0617362</t>
  </si>
  <si>
    <t>X</t>
  </si>
  <si>
    <t>Усього</t>
  </si>
  <si>
    <t>Секретар</t>
  </si>
  <si>
    <t>Алексєєва З.А.</t>
  </si>
  <si>
    <t>до рішення Прибужанівської сільської ради</t>
  </si>
  <si>
    <t>від 21.08.2019 №2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</si>
  <si>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</si>
  <si>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</si>
  <si>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</si>
  <si>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</si>
  <si>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</si>
  <si>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</si>
  <si>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</si>
  <si>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</si>
  <si>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</si>
  <si>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</si>
  <si>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</si>
  <si>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у тому числі видатки за рахунок  субвенції з державного бюджету місцевим бюджетам на формування інфраструктури об'єднаних територіальних громад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</si>
  <si>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</si>
  <si>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</si>
  <si>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</si>
  <si>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</si>
  <si>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м.Вознесенськ  за рахунок    медичноїї  субвенції з державного бюджету місцевим бюджетам</t>
  </si>
  <si>
    <t>у т.ч. субвенція з місцевого бюджету до бюджету м.Вознесенськ  за рахунок    залишку коштів медичної субвенції, що утворився на початок бюджетного періоду</t>
  </si>
  <si>
    <t xml:space="preserve">у т.ч. субвенція з сільського бюджету до бюджету Олександрівської селищної ради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</si>
  <si>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бюджету Олександрівської селищної ради на заробітну плату педагогу філії «Прибужани» Трикратської дитячої школи мистецтв, клас – баян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</si>
  <si>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</si>
  <si>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</si>
  <si>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м. Вознесенськ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</si>
  <si>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м. Вознесенськ на заробітну плату лікарю - стоматологу та лаборанту, що обслуговують населення Прибужанівської сільської ради  в комунальному підприємстві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</si>
  <si>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придбання інсуліну для населення Прибужанівської сільської ради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</si>
  <si>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м. Вознесенськ на  відшкодування комунальних послуг та енергоносіїв  комунальниму підприємствому "Комунальне некомерційне підприємство Вознесенська багатопрофільна лікарня"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</si>
  <si>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</si>
  <si>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 xml:space="preserve">у т.ч. субвенція з сільського бюджету обласному бюджету для 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закупівлю: музичних інструментів, комп'ютерного обладнання, відповідного контенту </t>
  </si>
  <si>
    <t>0611000</t>
  </si>
  <si>
    <t>Освіта</t>
  </si>
  <si>
    <t>Відділ освіти, молоді та спорту Прибужанівської сільської ради</t>
  </si>
  <si>
    <t xml:space="preserve">у тому числі видатки за рахунок  «Інші субвенції з місцевого бюджету» (Субвенція з обласного бюджету місцевим бюджетам на реалізацію мікропроектів місцевого розвитку) </t>
  </si>
  <si>
    <t>у т.ч. видатки за рахунок  освітньої субвенції з державного бюджету місцевим бюджетам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</si>
  <si>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</si>
  <si>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тому числі видатки за рахунок 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</si>
  <si>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тому числі видатки за рахунок  цільової   субвенції з державного бюджету місцевим бюджетам</t>
  </si>
  <si>
    <t>з них видатки за рахунок  освітньої  субвенції з державного бюджету місцевим бюджетам</t>
  </si>
  <si>
    <t>з них  видатки за рахунок  Медичної субвенції з державного бюджету місцевим бюджетам</t>
  </si>
  <si>
    <t>з них видатки за рахунок субвенції з державного бюджету місцевим бюджетам на формування інфраструктури об'єднаних територіальних громад</t>
  </si>
  <si>
    <t>з них видатки за рахунок залишку коштів медичної субвенції, що утворився на початок бюджетного періоду</t>
  </si>
  <si>
    <t xml:space="preserve">з них видатки за рахунок субвенції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 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</si>
  <si>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</si>
  <si>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 них видатки за рахунок Субвенції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</si>
</sst>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color theme="0"/>
      <name val="Calibri"/>
      <family val="2"/>
      <charset val="204"/>
    </font>
    <font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i/>
      <sz val="12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2"/>
      <color indexed="8"/>
      <name val="Calibri"/>
      <family val="2"/>
      <charset val="204"/>
    </font>
    <font>
      <i/>
      <sz val="12"/>
      <name val="Calibri"/>
      <family val="2"/>
      <charset val="204"/>
    </font>
    <font>
      <sz val="12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</font>
    <font>
      <i/>
      <sz val="14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4"/>
      <name val="Calibri"/>
      <family val="2"/>
      <charset val="204"/>
    </font>
    <font>
      <sz val="14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color theme="0"/>
      <name val="Calibri"/>
      <family val="2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4" fontId="8" fillId="0" borderId="0" xfId="0" applyNumberFormat="1" applyFont="1"/>
    <xf numFmtId="4" fontId="8" fillId="4" borderId="0" xfId="0" applyNumberFormat="1" applyFont="1" applyFill="1" applyBorder="1" applyAlignment="1">
      <alignment vertical="center" wrapText="1"/>
    </xf>
    <xf numFmtId="0" fontId="8" fillId="0" borderId="0" xfId="0" applyFont="1"/>
    <xf numFmtId="0" fontId="0" fillId="0" borderId="0" xfId="0" applyFont="1"/>
    <xf numFmtId="0" fontId="9" fillId="0" borderId="0" xfId="0" applyFont="1"/>
    <xf numFmtId="2" fontId="9" fillId="0" borderId="0" xfId="0" applyNumberFormat="1" applyFont="1"/>
    <xf numFmtId="4" fontId="7" fillId="0" borderId="0" xfId="0" applyNumberFormat="1" applyFont="1"/>
    <xf numFmtId="4" fontId="10" fillId="0" borderId="0" xfId="0" applyNumberFormat="1" applyFont="1"/>
    <xf numFmtId="0" fontId="3" fillId="0" borderId="0" xfId="0" applyFont="1"/>
    <xf numFmtId="4" fontId="11" fillId="0" borderId="0" xfId="0" applyNumberFormat="1" applyFont="1"/>
    <xf numFmtId="0" fontId="11" fillId="0" borderId="0" xfId="0" applyFont="1"/>
    <xf numFmtId="0" fontId="12" fillId="0" borderId="0" xfId="0" applyFont="1"/>
    <xf numFmtId="4" fontId="0" fillId="0" borderId="0" xfId="0" applyNumberFormat="1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vertical="center" wrapText="1"/>
    </xf>
    <xf numFmtId="4" fontId="22" fillId="0" borderId="1" xfId="0" applyNumberFormat="1" applyFont="1" applyBorder="1" applyAlignment="1">
      <alignment vertical="center" wrapText="1"/>
    </xf>
    <xf numFmtId="4" fontId="23" fillId="2" borderId="1" xfId="0" applyNumberFormat="1" applyFont="1" applyFill="1" applyBorder="1" applyAlignment="1">
      <alignment vertical="center" wrapText="1"/>
    </xf>
    <xf numFmtId="4" fontId="24" fillId="2" borderId="1" xfId="0" applyNumberFormat="1" applyFont="1" applyFill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4" fontId="25" fillId="3" borderId="1" xfId="0" applyNumberFormat="1" applyFont="1" applyFill="1" applyBorder="1" applyAlignment="1">
      <alignment vertical="center" wrapText="1"/>
    </xf>
    <xf numFmtId="4" fontId="26" fillId="2" borderId="1" xfId="0" applyNumberFormat="1" applyFont="1" applyFill="1" applyBorder="1" applyAlignment="1">
      <alignment vertical="center" wrapText="1"/>
    </xf>
    <xf numFmtId="4" fontId="26" fillId="0" borderId="1" xfId="0" applyNumberFormat="1" applyFont="1" applyBorder="1" applyAlignment="1">
      <alignment vertical="center" wrapText="1"/>
    </xf>
    <xf numFmtId="4" fontId="27" fillId="2" borderId="1" xfId="0" applyNumberFormat="1" applyFont="1" applyFill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4" fontId="28" fillId="2" borderId="1" xfId="0" applyNumberFormat="1" applyFont="1" applyFill="1" applyBorder="1" applyAlignment="1">
      <alignment vertical="center" wrapText="1"/>
    </xf>
    <xf numFmtId="4" fontId="28" fillId="0" borderId="1" xfId="0" applyNumberFormat="1" applyFont="1" applyBorder="1" applyAlignment="1">
      <alignment vertical="center" wrapText="1"/>
    </xf>
    <xf numFmtId="4" fontId="29" fillId="3" borderId="1" xfId="0" applyNumberFormat="1" applyFont="1" applyFill="1" applyBorder="1" applyAlignment="1">
      <alignment vertical="center" wrapText="1"/>
    </xf>
    <xf numFmtId="4" fontId="29" fillId="4" borderId="1" xfId="0" applyNumberFormat="1" applyFont="1" applyFill="1" applyBorder="1" applyAlignment="1">
      <alignment vertical="center" wrapText="1"/>
    </xf>
    <xf numFmtId="4" fontId="29" fillId="0" borderId="1" xfId="0" applyNumberFormat="1" applyFont="1" applyFill="1" applyBorder="1" applyAlignment="1">
      <alignment vertical="center" wrapText="1"/>
    </xf>
    <xf numFmtId="4" fontId="29" fillId="0" borderId="1" xfId="0" applyNumberFormat="1" applyFont="1" applyBorder="1" applyAlignment="1">
      <alignment vertical="center" wrapText="1"/>
    </xf>
    <xf numFmtId="4" fontId="25" fillId="2" borderId="1" xfId="0" applyNumberFormat="1" applyFont="1" applyFill="1" applyBorder="1" applyAlignment="1">
      <alignment vertical="center" wrapText="1"/>
    </xf>
    <xf numFmtId="4" fontId="25" fillId="0" borderId="1" xfId="0" applyNumberFormat="1" applyFont="1" applyBorder="1" applyAlignment="1">
      <alignment vertical="center" wrapText="1"/>
    </xf>
    <xf numFmtId="4" fontId="30" fillId="0" borderId="1" xfId="0" applyNumberFormat="1" applyFont="1" applyBorder="1" applyAlignment="1">
      <alignment vertical="center" wrapText="1"/>
    </xf>
    <xf numFmtId="4" fontId="30" fillId="4" borderId="1" xfId="0" applyNumberFormat="1" applyFont="1" applyFill="1" applyBorder="1" applyAlignment="1">
      <alignment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/>
    <xf numFmtId="0" fontId="15" fillId="0" borderId="1" xfId="0" quotePrefix="1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2" fontId="16" fillId="0" borderId="1" xfId="0" quotePrefix="1" applyNumberFormat="1" applyFont="1" applyFill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2" fontId="17" fillId="0" borderId="1" xfId="0" quotePrefix="1" applyNumberFormat="1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vertical="center" wrapText="1"/>
    </xf>
    <xf numFmtId="2" fontId="18" fillId="0" borderId="1" xfId="0" quotePrefix="1" applyNumberFormat="1" applyFont="1" applyBorder="1" applyAlignment="1">
      <alignment horizontal="center" vertical="center" wrapText="1"/>
    </xf>
    <xf numFmtId="0" fontId="14" fillId="0" borderId="1" xfId="0" applyFont="1" applyBorder="1"/>
    <xf numFmtId="0" fontId="19" fillId="0" borderId="1" xfId="0" quotePrefix="1" applyFont="1" applyBorder="1" applyAlignment="1">
      <alignment horizontal="center" vertical="center" wrapText="1"/>
    </xf>
    <xf numFmtId="2" fontId="19" fillId="0" borderId="1" xfId="0" quotePrefix="1" applyNumberFormat="1" applyFont="1" applyBorder="1" applyAlignment="1">
      <alignment horizontal="center" vertical="center" wrapText="1"/>
    </xf>
    <xf numFmtId="0" fontId="32" fillId="0" borderId="1" xfId="0" quotePrefix="1" applyFont="1" applyBorder="1" applyAlignment="1">
      <alignment horizontal="center" vertical="center" wrapText="1"/>
    </xf>
    <xf numFmtId="4" fontId="32" fillId="0" borderId="1" xfId="0" quotePrefix="1" applyNumberFormat="1" applyFont="1" applyBorder="1" applyAlignment="1">
      <alignment horizontal="center" vertical="center" wrapText="1"/>
    </xf>
    <xf numFmtId="4" fontId="32" fillId="4" borderId="1" xfId="0" quotePrefix="1" applyNumberFormat="1" applyFont="1" applyFill="1" applyBorder="1" applyAlignment="1">
      <alignment horizontal="center" vertical="center" wrapText="1"/>
    </xf>
    <xf numFmtId="4" fontId="32" fillId="0" borderId="1" xfId="0" quotePrefix="1" applyNumberFormat="1" applyFont="1" applyFill="1" applyBorder="1" applyAlignment="1">
      <alignment horizontal="center" vertical="center" wrapText="1"/>
    </xf>
    <xf numFmtId="2" fontId="32" fillId="4" borderId="1" xfId="0" quotePrefix="1" applyNumberFormat="1" applyFont="1" applyFill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center" vertical="center" wrapText="1"/>
    </xf>
    <xf numFmtId="2" fontId="20" fillId="4" borderId="1" xfId="0" quotePrefix="1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quotePrefix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2" fontId="16" fillId="0" borderId="1" xfId="0" quotePrefix="1" applyNumberFormat="1" applyFont="1" applyBorder="1" applyAlignment="1">
      <alignment horizontal="center" vertical="center" wrapText="1"/>
    </xf>
    <xf numFmtId="2" fontId="13" fillId="0" borderId="1" xfId="0" quotePrefix="1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vertical="center" wrapText="1"/>
    </xf>
    <xf numFmtId="2" fontId="17" fillId="0" borderId="1" xfId="0" quotePrefix="1" applyNumberFormat="1" applyFont="1" applyBorder="1" applyAlignment="1">
      <alignment vertical="center" wrapText="1"/>
    </xf>
    <xf numFmtId="2" fontId="18" fillId="0" borderId="1" xfId="0" quotePrefix="1" applyNumberFormat="1" applyFont="1" applyBorder="1" applyAlignment="1">
      <alignment vertical="center" wrapText="1"/>
    </xf>
    <xf numFmtId="2" fontId="14" fillId="0" borderId="2" xfId="0" quotePrefix="1" applyNumberFormat="1" applyFont="1" applyBorder="1" applyAlignment="1">
      <alignment horizontal="center" vertical="center" wrapText="1"/>
    </xf>
    <xf numFmtId="2" fontId="19" fillId="0" borderId="1" xfId="0" quotePrefix="1" applyNumberFormat="1" applyFont="1" applyBorder="1" applyAlignment="1">
      <alignment vertical="center" wrapText="1"/>
    </xf>
    <xf numFmtId="2" fontId="20" fillId="4" borderId="1" xfId="0" quotePrefix="1" applyNumberFormat="1" applyFont="1" applyFill="1" applyBorder="1" applyAlignment="1">
      <alignment vertical="center" wrapText="1"/>
    </xf>
    <xf numFmtId="2" fontId="20" fillId="0" borderId="1" xfId="0" quotePrefix="1" applyNumberFormat="1" applyFont="1" applyFill="1" applyBorder="1" applyAlignment="1">
      <alignment vertical="center" wrapText="1"/>
    </xf>
    <xf numFmtId="2" fontId="13" fillId="0" borderId="1" xfId="0" applyNumberFormat="1" applyFont="1" applyBorder="1" applyAlignment="1">
      <alignment vertical="center" wrapText="1"/>
    </xf>
    <xf numFmtId="2" fontId="19" fillId="0" borderId="1" xfId="0" applyNumberFormat="1" applyFont="1" applyBorder="1" applyAlignment="1">
      <alignment vertical="center" wrapText="1"/>
    </xf>
    <xf numFmtId="2" fontId="13" fillId="2" borderId="1" xfId="0" quotePrefix="1" applyNumberFormat="1" applyFont="1" applyFill="1" applyBorder="1" applyAlignment="1">
      <alignment vertical="center" wrapText="1"/>
    </xf>
    <xf numFmtId="2" fontId="16" fillId="0" borderId="1" xfId="0" quotePrefix="1" applyNumberFormat="1" applyFont="1" applyBorder="1" applyAlignment="1">
      <alignment vertical="center" wrapText="1"/>
    </xf>
    <xf numFmtId="2" fontId="21" fillId="0" borderId="1" xfId="0" quotePrefix="1" applyNumberFormat="1" applyFont="1" applyBorder="1" applyAlignment="1">
      <alignment vertical="center" wrapText="1"/>
    </xf>
    <xf numFmtId="2" fontId="33" fillId="0" borderId="1" xfId="0" quotePrefix="1" applyNumberFormat="1" applyFont="1" applyBorder="1" applyAlignment="1">
      <alignment vertical="center" wrapText="1"/>
    </xf>
    <xf numFmtId="0" fontId="24" fillId="0" borderId="0" xfId="0" applyFont="1"/>
    <xf numFmtId="0" fontId="2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0"/>
  <sheetViews>
    <sheetView tabSelected="1" view="pageBreakPreview" topLeftCell="A64" zoomScale="60" zoomScaleNormal="85" workbookViewId="0">
      <selection activeCell="A80" sqref="A80:XFD80"/>
    </sheetView>
  </sheetViews>
  <sheetFormatPr defaultRowHeight="12.75" x14ac:dyDescent="0.2"/>
  <cols>
    <col min="1" max="3" width="12" customWidth="1"/>
    <col min="4" max="4" width="61" customWidth="1"/>
    <col min="5" max="5" width="18.42578125" customWidth="1"/>
    <col min="6" max="6" width="17.5703125" customWidth="1"/>
    <col min="7" max="7" width="18.7109375" customWidth="1"/>
    <col min="8" max="8" width="15.85546875" customWidth="1"/>
    <col min="9" max="9" width="16.28515625" customWidth="1"/>
    <col min="10" max="10" width="17.7109375" customWidth="1"/>
    <col min="11" max="11" width="17" customWidth="1"/>
    <col min="12" max="12" width="17.28515625" customWidth="1"/>
    <col min="13" max="14" width="13.7109375" customWidth="1"/>
    <col min="15" max="15" width="16.5703125" customWidth="1"/>
    <col min="16" max="16" width="19.85546875" customWidth="1"/>
    <col min="17" max="17" width="12.42578125" bestFit="1" customWidth="1"/>
  </cols>
  <sheetData>
    <row r="1" spans="1:16" x14ac:dyDescent="0.2">
      <c r="M1" t="s">
        <v>0</v>
      </c>
    </row>
    <row r="2" spans="1:16" x14ac:dyDescent="0.2">
      <c r="M2" t="s">
        <v>116</v>
      </c>
    </row>
    <row r="3" spans="1:16" x14ac:dyDescent="0.2">
      <c r="M3" t="s">
        <v>117</v>
      </c>
    </row>
    <row r="5" spans="1:16" x14ac:dyDescent="0.2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2" t="s">
        <v>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P7" s="1" t="s">
        <v>3</v>
      </c>
    </row>
    <row r="8" spans="1:16" x14ac:dyDescent="0.2">
      <c r="A8" s="23" t="s">
        <v>4</v>
      </c>
      <c r="B8" s="23" t="s">
        <v>5</v>
      </c>
      <c r="C8" s="23" t="s">
        <v>6</v>
      </c>
      <c r="D8" s="24" t="s">
        <v>7</v>
      </c>
      <c r="E8" s="24" t="s">
        <v>8</v>
      </c>
      <c r="F8" s="24"/>
      <c r="G8" s="24"/>
      <c r="H8" s="24"/>
      <c r="I8" s="24"/>
      <c r="J8" s="24" t="s">
        <v>15</v>
      </c>
      <c r="K8" s="24"/>
      <c r="L8" s="24"/>
      <c r="M8" s="24"/>
      <c r="N8" s="24"/>
      <c r="O8" s="24"/>
      <c r="P8" s="25" t="s">
        <v>17</v>
      </c>
    </row>
    <row r="9" spans="1:16" x14ac:dyDescent="0.2">
      <c r="A9" s="24"/>
      <c r="B9" s="24"/>
      <c r="C9" s="24"/>
      <c r="D9" s="24"/>
      <c r="E9" s="25" t="s">
        <v>9</v>
      </c>
      <c r="F9" s="24" t="s">
        <v>10</v>
      </c>
      <c r="G9" s="24" t="s">
        <v>11</v>
      </c>
      <c r="H9" s="24"/>
      <c r="I9" s="24" t="s">
        <v>14</v>
      </c>
      <c r="J9" s="25" t="s">
        <v>9</v>
      </c>
      <c r="K9" s="24" t="s">
        <v>16</v>
      </c>
      <c r="L9" s="24" t="s">
        <v>10</v>
      </c>
      <c r="M9" s="24" t="s">
        <v>11</v>
      </c>
      <c r="N9" s="24"/>
      <c r="O9" s="24" t="s">
        <v>14</v>
      </c>
      <c r="P9" s="24"/>
    </row>
    <row r="10" spans="1:16" x14ac:dyDescent="0.2">
      <c r="A10" s="24"/>
      <c r="B10" s="24"/>
      <c r="C10" s="24"/>
      <c r="D10" s="24"/>
      <c r="E10" s="24"/>
      <c r="F10" s="24"/>
      <c r="G10" s="24" t="s">
        <v>12</v>
      </c>
      <c r="H10" s="24" t="s">
        <v>13</v>
      </c>
      <c r="I10" s="24"/>
      <c r="J10" s="24"/>
      <c r="K10" s="24"/>
      <c r="L10" s="24"/>
      <c r="M10" s="24" t="s">
        <v>12</v>
      </c>
      <c r="N10" s="24" t="s">
        <v>13</v>
      </c>
      <c r="O10" s="24"/>
      <c r="P10" s="24"/>
    </row>
    <row r="11" spans="1:16" ht="44.2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18.75" x14ac:dyDescent="0.2">
      <c r="A13" s="46" t="s">
        <v>18</v>
      </c>
      <c r="B13" s="47"/>
      <c r="C13" s="48"/>
      <c r="D13" s="75" t="s">
        <v>19</v>
      </c>
      <c r="E13" s="26">
        <v>18504318</v>
      </c>
      <c r="F13" s="27">
        <v>18194318</v>
      </c>
      <c r="G13" s="27">
        <v>4395784</v>
      </c>
      <c r="H13" s="27">
        <v>493595</v>
      </c>
      <c r="I13" s="27">
        <v>300000</v>
      </c>
      <c r="J13" s="26">
        <v>3653072</v>
      </c>
      <c r="K13" s="27">
        <v>3446722</v>
      </c>
      <c r="L13" s="27">
        <v>206350</v>
      </c>
      <c r="M13" s="27">
        <v>0</v>
      </c>
      <c r="N13" s="27">
        <v>0</v>
      </c>
      <c r="O13" s="27">
        <v>3446722</v>
      </c>
      <c r="P13" s="26">
        <f>E13+J13</f>
        <v>22157390</v>
      </c>
    </row>
    <row r="14" spans="1:16" ht="18.75" x14ac:dyDescent="0.2">
      <c r="A14" s="46" t="s">
        <v>20</v>
      </c>
      <c r="B14" s="47"/>
      <c r="C14" s="48"/>
      <c r="D14" s="75" t="s">
        <v>19</v>
      </c>
      <c r="E14" s="26">
        <v>18504318</v>
      </c>
      <c r="F14" s="27">
        <v>18194318</v>
      </c>
      <c r="G14" s="27">
        <v>4395784</v>
      </c>
      <c r="H14" s="27">
        <v>493595</v>
      </c>
      <c r="I14" s="27">
        <v>300000</v>
      </c>
      <c r="J14" s="26">
        <v>3653072</v>
      </c>
      <c r="K14" s="27">
        <v>3446722</v>
      </c>
      <c r="L14" s="27">
        <v>206350</v>
      </c>
      <c r="M14" s="27">
        <v>0</v>
      </c>
      <c r="N14" s="27">
        <v>0</v>
      </c>
      <c r="O14" s="27">
        <v>3446722</v>
      </c>
      <c r="P14" s="26">
        <f>E14+J14</f>
        <v>22157390</v>
      </c>
    </row>
    <row r="15" spans="1:16" s="5" customFormat="1" ht="34.5" customHeight="1" x14ac:dyDescent="0.25">
      <c r="A15" s="49" t="s">
        <v>118</v>
      </c>
      <c r="B15" s="50" t="s">
        <v>119</v>
      </c>
      <c r="C15" s="51"/>
      <c r="D15" s="76" t="s">
        <v>120</v>
      </c>
      <c r="E15" s="28">
        <f>E16</f>
        <v>5036431</v>
      </c>
      <c r="F15" s="28">
        <f>F16</f>
        <v>5036431</v>
      </c>
      <c r="G15" s="28">
        <f t="shared" ref="G15:O15" si="0">G16</f>
        <v>3480386</v>
      </c>
      <c r="H15" s="28">
        <f t="shared" si="0"/>
        <v>291302</v>
      </c>
      <c r="I15" s="28">
        <f t="shared" si="0"/>
        <v>0</v>
      </c>
      <c r="J15" s="28">
        <f t="shared" si="0"/>
        <v>6000</v>
      </c>
      <c r="K15" s="28">
        <f t="shared" si="0"/>
        <v>0</v>
      </c>
      <c r="L15" s="28">
        <f t="shared" si="0"/>
        <v>6000</v>
      </c>
      <c r="M15" s="28">
        <f t="shared" si="0"/>
        <v>0</v>
      </c>
      <c r="N15" s="28">
        <f t="shared" si="0"/>
        <v>0</v>
      </c>
      <c r="O15" s="28">
        <f t="shared" si="0"/>
        <v>0</v>
      </c>
      <c r="P15" s="28">
        <f t="shared" ref="P15" si="1">E15+J15</f>
        <v>5042431</v>
      </c>
    </row>
    <row r="16" spans="1:16" ht="94.5" x14ac:dyDescent="0.2">
      <c r="A16" s="52" t="s">
        <v>21</v>
      </c>
      <c r="B16" s="52" t="s">
        <v>23</v>
      </c>
      <c r="C16" s="53" t="s">
        <v>22</v>
      </c>
      <c r="D16" s="77" t="s">
        <v>24</v>
      </c>
      <c r="E16" s="29">
        <v>5036431</v>
      </c>
      <c r="F16" s="30">
        <v>5036431</v>
      </c>
      <c r="G16" s="30">
        <v>3480386</v>
      </c>
      <c r="H16" s="30">
        <v>291302</v>
      </c>
      <c r="I16" s="30">
        <v>0</v>
      </c>
      <c r="J16" s="29">
        <v>6000</v>
      </c>
      <c r="K16" s="30">
        <v>0</v>
      </c>
      <c r="L16" s="30">
        <v>6000</v>
      </c>
      <c r="M16" s="30">
        <v>0</v>
      </c>
      <c r="N16" s="30">
        <v>0</v>
      </c>
      <c r="O16" s="30">
        <v>0</v>
      </c>
      <c r="P16" s="29">
        <f>E16+J16</f>
        <v>5042431</v>
      </c>
    </row>
    <row r="17" spans="1:16" s="4" customFormat="1" ht="48" customHeight="1" x14ac:dyDescent="0.25">
      <c r="A17" s="54">
        <v>113000</v>
      </c>
      <c r="B17" s="54">
        <v>3000</v>
      </c>
      <c r="C17" s="55"/>
      <c r="D17" s="55" t="s">
        <v>121</v>
      </c>
      <c r="E17" s="31">
        <f>E18+E19+E20</f>
        <v>151340</v>
      </c>
      <c r="F17" s="31">
        <f>SUM(F18:F20)</f>
        <v>151340</v>
      </c>
      <c r="G17" s="31">
        <f t="shared" ref="G17:O17" si="2">SUM(G18:G20)</f>
        <v>100000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31">
        <f t="shared" si="2"/>
        <v>0</v>
      </c>
      <c r="P17" s="28">
        <f t="shared" ref="P17" si="3">E17+J17</f>
        <v>151340</v>
      </c>
    </row>
    <row r="18" spans="1:16" ht="31.5" x14ac:dyDescent="0.2">
      <c r="A18" s="52" t="s">
        <v>25</v>
      </c>
      <c r="B18" s="52" t="s">
        <v>27</v>
      </c>
      <c r="C18" s="53" t="s">
        <v>26</v>
      </c>
      <c r="D18" s="77" t="s">
        <v>28</v>
      </c>
      <c r="E18" s="29">
        <v>4340</v>
      </c>
      <c r="F18" s="30">
        <v>4340</v>
      </c>
      <c r="G18" s="30">
        <v>0</v>
      </c>
      <c r="H18" s="30">
        <v>0</v>
      </c>
      <c r="I18" s="30">
        <v>0</v>
      </c>
      <c r="J18" s="29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29">
        <f t="shared" ref="P18:P23" si="4">E18+J18</f>
        <v>4340</v>
      </c>
    </row>
    <row r="19" spans="1:16" ht="31.5" x14ac:dyDescent="0.2">
      <c r="A19" s="52" t="s">
        <v>29</v>
      </c>
      <c r="B19" s="52" t="s">
        <v>31</v>
      </c>
      <c r="C19" s="53" t="s">
        <v>30</v>
      </c>
      <c r="D19" s="77" t="s">
        <v>32</v>
      </c>
      <c r="E19" s="29">
        <v>122000</v>
      </c>
      <c r="F19" s="30">
        <v>122000</v>
      </c>
      <c r="G19" s="30">
        <v>100000</v>
      </c>
      <c r="H19" s="30">
        <v>0</v>
      </c>
      <c r="I19" s="30">
        <v>0</v>
      </c>
      <c r="J19" s="29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29">
        <f t="shared" si="4"/>
        <v>122000</v>
      </c>
    </row>
    <row r="20" spans="1:16" ht="31.5" x14ac:dyDescent="0.2">
      <c r="A20" s="52" t="s">
        <v>33</v>
      </c>
      <c r="B20" s="52" t="s">
        <v>35</v>
      </c>
      <c r="C20" s="53" t="s">
        <v>34</v>
      </c>
      <c r="D20" s="77" t="s">
        <v>36</v>
      </c>
      <c r="E20" s="29">
        <v>25000</v>
      </c>
      <c r="F20" s="30">
        <v>25000</v>
      </c>
      <c r="G20" s="30">
        <v>0</v>
      </c>
      <c r="H20" s="30">
        <v>0</v>
      </c>
      <c r="I20" s="30">
        <v>0</v>
      </c>
      <c r="J20" s="29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29">
        <f t="shared" si="4"/>
        <v>25000</v>
      </c>
    </row>
    <row r="21" spans="1:16" s="4" customFormat="1" ht="33.75" customHeight="1" x14ac:dyDescent="0.25">
      <c r="A21" s="54" t="s">
        <v>122</v>
      </c>
      <c r="B21" s="54">
        <v>4000</v>
      </c>
      <c r="C21" s="55"/>
      <c r="D21" s="55" t="s">
        <v>123</v>
      </c>
      <c r="E21" s="31">
        <f>E22+E23</f>
        <v>1282503</v>
      </c>
      <c r="F21" s="31">
        <f t="shared" ref="F21:O21" si="5">F22+F23</f>
        <v>1282503</v>
      </c>
      <c r="G21" s="31">
        <f t="shared" si="5"/>
        <v>815398</v>
      </c>
      <c r="H21" s="31">
        <f t="shared" si="5"/>
        <v>72523</v>
      </c>
      <c r="I21" s="31">
        <f t="shared" si="5"/>
        <v>0</v>
      </c>
      <c r="J21" s="31">
        <f t="shared" si="5"/>
        <v>0</v>
      </c>
      <c r="K21" s="31">
        <f t="shared" si="5"/>
        <v>0</v>
      </c>
      <c r="L21" s="31">
        <f t="shared" si="5"/>
        <v>0</v>
      </c>
      <c r="M21" s="31">
        <f t="shared" si="5"/>
        <v>0</v>
      </c>
      <c r="N21" s="31">
        <f t="shared" si="5"/>
        <v>0</v>
      </c>
      <c r="O21" s="31">
        <f t="shared" si="5"/>
        <v>0</v>
      </c>
      <c r="P21" s="28">
        <f t="shared" si="4"/>
        <v>1282503</v>
      </c>
    </row>
    <row r="22" spans="1:16" ht="18.75" x14ac:dyDescent="0.2">
      <c r="A22" s="52" t="s">
        <v>37</v>
      </c>
      <c r="B22" s="52" t="s">
        <v>39</v>
      </c>
      <c r="C22" s="53" t="s">
        <v>38</v>
      </c>
      <c r="D22" s="77" t="s">
        <v>40</v>
      </c>
      <c r="E22" s="29">
        <v>251070</v>
      </c>
      <c r="F22" s="30">
        <v>251070</v>
      </c>
      <c r="G22" s="30">
        <v>174680</v>
      </c>
      <c r="H22" s="30">
        <v>0</v>
      </c>
      <c r="I22" s="30">
        <v>0</v>
      </c>
      <c r="J22" s="29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29">
        <f t="shared" si="4"/>
        <v>251070</v>
      </c>
    </row>
    <row r="23" spans="1:16" ht="47.25" x14ac:dyDescent="0.2">
      <c r="A23" s="52" t="s">
        <v>41</v>
      </c>
      <c r="B23" s="52" t="s">
        <v>43</v>
      </c>
      <c r="C23" s="53" t="s">
        <v>42</v>
      </c>
      <c r="D23" s="77" t="s">
        <v>44</v>
      </c>
      <c r="E23" s="29">
        <v>1031433</v>
      </c>
      <c r="F23" s="30">
        <v>1031433</v>
      </c>
      <c r="G23" s="30">
        <v>640718</v>
      </c>
      <c r="H23" s="30">
        <v>72523</v>
      </c>
      <c r="I23" s="30">
        <v>0</v>
      </c>
      <c r="J23" s="29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29">
        <f t="shared" si="4"/>
        <v>1031433</v>
      </c>
    </row>
    <row r="24" spans="1:16" s="4" customFormat="1" ht="42" customHeight="1" x14ac:dyDescent="0.25">
      <c r="A24" s="54" t="s">
        <v>124</v>
      </c>
      <c r="B24" s="54">
        <v>6000</v>
      </c>
      <c r="C24" s="55"/>
      <c r="D24" s="55" t="s">
        <v>125</v>
      </c>
      <c r="E24" s="31">
        <f>E25+E26</f>
        <v>1016553</v>
      </c>
      <c r="F24" s="31">
        <f>F25+F26</f>
        <v>1016553</v>
      </c>
      <c r="G24" s="31">
        <f t="shared" ref="G24:O24" si="6">G25+G26</f>
        <v>0</v>
      </c>
      <c r="H24" s="31">
        <f t="shared" si="6"/>
        <v>129770</v>
      </c>
      <c r="I24" s="31">
        <f t="shared" si="6"/>
        <v>0</v>
      </c>
      <c r="J24" s="31">
        <f>J25+J26</f>
        <v>772280</v>
      </c>
      <c r="K24" s="31">
        <f t="shared" si="6"/>
        <v>772280</v>
      </c>
      <c r="L24" s="31">
        <f t="shared" si="6"/>
        <v>0</v>
      </c>
      <c r="M24" s="31">
        <f t="shared" si="6"/>
        <v>0</v>
      </c>
      <c r="N24" s="31">
        <f t="shared" si="6"/>
        <v>0</v>
      </c>
      <c r="O24" s="31">
        <f t="shared" si="6"/>
        <v>772280</v>
      </c>
      <c r="P24" s="28">
        <f t="shared" ref="P24" si="7">E24+J24</f>
        <v>1788833</v>
      </c>
    </row>
    <row r="25" spans="1:16" ht="47.25" x14ac:dyDescent="0.2">
      <c r="A25" s="52" t="s">
        <v>45</v>
      </c>
      <c r="B25" s="52" t="s">
        <v>47</v>
      </c>
      <c r="C25" s="53" t="s">
        <v>46</v>
      </c>
      <c r="D25" s="77" t="s">
        <v>48</v>
      </c>
      <c r="E25" s="29">
        <v>492000</v>
      </c>
      <c r="F25" s="30">
        <v>492000</v>
      </c>
      <c r="G25" s="30">
        <v>0</v>
      </c>
      <c r="H25" s="30">
        <v>0</v>
      </c>
      <c r="I25" s="30">
        <v>0</v>
      </c>
      <c r="J25" s="29">
        <v>499000</v>
      </c>
      <c r="K25" s="30">
        <v>499000</v>
      </c>
      <c r="L25" s="30">
        <v>0</v>
      </c>
      <c r="M25" s="30">
        <v>0</v>
      </c>
      <c r="N25" s="30">
        <v>0</v>
      </c>
      <c r="O25" s="30">
        <v>499000</v>
      </c>
      <c r="P25" s="29">
        <f>E25+J25</f>
        <v>991000</v>
      </c>
    </row>
    <row r="26" spans="1:16" ht="31.5" x14ac:dyDescent="0.2">
      <c r="A26" s="52" t="s">
        <v>49</v>
      </c>
      <c r="B26" s="52" t="s">
        <v>50</v>
      </c>
      <c r="C26" s="53" t="s">
        <v>46</v>
      </c>
      <c r="D26" s="77" t="s">
        <v>51</v>
      </c>
      <c r="E26" s="29">
        <v>524553</v>
      </c>
      <c r="F26" s="30">
        <v>524553</v>
      </c>
      <c r="G26" s="30">
        <v>0</v>
      </c>
      <c r="H26" s="30">
        <v>129770</v>
      </c>
      <c r="I26" s="30">
        <v>0</v>
      </c>
      <c r="J26" s="29">
        <v>273280</v>
      </c>
      <c r="K26" s="30">
        <v>273280</v>
      </c>
      <c r="L26" s="30">
        <v>0</v>
      </c>
      <c r="M26" s="30">
        <v>0</v>
      </c>
      <c r="N26" s="30">
        <v>0</v>
      </c>
      <c r="O26" s="30">
        <v>273280</v>
      </c>
      <c r="P26" s="29">
        <f>E26+J26</f>
        <v>797833</v>
      </c>
    </row>
    <row r="27" spans="1:16" s="13" customFormat="1" ht="75" customHeight="1" x14ac:dyDescent="0.2">
      <c r="A27" s="56"/>
      <c r="B27" s="56"/>
      <c r="C27" s="57"/>
      <c r="D27" s="78" t="s">
        <v>149</v>
      </c>
      <c r="E27" s="32">
        <f>F27+I27</f>
        <v>6000</v>
      </c>
      <c r="F27" s="33">
        <v>6000</v>
      </c>
      <c r="G27" s="33">
        <v>0</v>
      </c>
      <c r="H27" s="33">
        <v>0</v>
      </c>
      <c r="I27" s="33">
        <v>0</v>
      </c>
      <c r="J27" s="32">
        <f>L27+O27</f>
        <v>87150</v>
      </c>
      <c r="K27" s="33">
        <f>O27</f>
        <v>87150</v>
      </c>
      <c r="L27" s="33">
        <v>0</v>
      </c>
      <c r="M27" s="33">
        <v>0</v>
      </c>
      <c r="N27" s="33">
        <v>0</v>
      </c>
      <c r="O27" s="33">
        <v>87150</v>
      </c>
      <c r="P27" s="32">
        <f t="shared" ref="P27" si="8">E27+J27</f>
        <v>93150</v>
      </c>
    </row>
    <row r="28" spans="1:16" s="5" customFormat="1" ht="29.25" customHeight="1" x14ac:dyDescent="0.25">
      <c r="A28" s="49" t="s">
        <v>126</v>
      </c>
      <c r="B28" s="50" t="s">
        <v>127</v>
      </c>
      <c r="C28" s="51"/>
      <c r="D28" s="76" t="s">
        <v>128</v>
      </c>
      <c r="E28" s="28">
        <f t="shared" ref="E28:N28" si="9">E29+E30+E32</f>
        <v>0</v>
      </c>
      <c r="F28" s="28">
        <f t="shared" si="9"/>
        <v>0</v>
      </c>
      <c r="G28" s="28">
        <f t="shared" si="9"/>
        <v>0</v>
      </c>
      <c r="H28" s="28">
        <f t="shared" si="9"/>
        <v>0</v>
      </c>
      <c r="I28" s="28">
        <f t="shared" si="9"/>
        <v>0</v>
      </c>
      <c r="J28" s="28">
        <f t="shared" si="9"/>
        <v>2820642</v>
      </c>
      <c r="K28" s="28">
        <f t="shared" si="9"/>
        <v>2621642</v>
      </c>
      <c r="L28" s="28">
        <f t="shared" si="9"/>
        <v>199000</v>
      </c>
      <c r="M28" s="28">
        <f t="shared" si="9"/>
        <v>0</v>
      </c>
      <c r="N28" s="28">
        <f t="shared" si="9"/>
        <v>0</v>
      </c>
      <c r="O28" s="28">
        <f>O29+O30+O32</f>
        <v>2621642</v>
      </c>
      <c r="P28" s="28">
        <f t="shared" ref="P28" si="10">E28+J28</f>
        <v>2820642</v>
      </c>
    </row>
    <row r="29" spans="1:16" ht="47.25" x14ac:dyDescent="0.2">
      <c r="A29" s="52" t="s">
        <v>52</v>
      </c>
      <c r="B29" s="52" t="s">
        <v>54</v>
      </c>
      <c r="C29" s="53" t="s">
        <v>53</v>
      </c>
      <c r="D29" s="77" t="s">
        <v>55</v>
      </c>
      <c r="E29" s="29">
        <v>0</v>
      </c>
      <c r="F29" s="30">
        <v>0</v>
      </c>
      <c r="G29" s="30">
        <v>0</v>
      </c>
      <c r="H29" s="30">
        <v>0</v>
      </c>
      <c r="I29" s="30">
        <v>0</v>
      </c>
      <c r="J29" s="29">
        <v>16240</v>
      </c>
      <c r="K29" s="30">
        <v>16240</v>
      </c>
      <c r="L29" s="30">
        <v>0</v>
      </c>
      <c r="M29" s="30">
        <v>0</v>
      </c>
      <c r="N29" s="30">
        <v>0</v>
      </c>
      <c r="O29" s="30">
        <v>16240</v>
      </c>
      <c r="P29" s="29">
        <f>E29+J29</f>
        <v>16240</v>
      </c>
    </row>
    <row r="30" spans="1:16" ht="47.25" x14ac:dyDescent="0.2">
      <c r="A30" s="52" t="s">
        <v>56</v>
      </c>
      <c r="B30" s="52" t="s">
        <v>58</v>
      </c>
      <c r="C30" s="53" t="s">
        <v>57</v>
      </c>
      <c r="D30" s="77" t="s">
        <v>59</v>
      </c>
      <c r="E30" s="29">
        <v>0</v>
      </c>
      <c r="F30" s="30">
        <v>0</v>
      </c>
      <c r="G30" s="30">
        <v>0</v>
      </c>
      <c r="H30" s="30">
        <v>0</v>
      </c>
      <c r="I30" s="30">
        <v>0</v>
      </c>
      <c r="J30" s="29">
        <v>2605402</v>
      </c>
      <c r="K30" s="30">
        <v>2605402</v>
      </c>
      <c r="L30" s="30">
        <v>0</v>
      </c>
      <c r="M30" s="30">
        <v>0</v>
      </c>
      <c r="N30" s="30">
        <v>0</v>
      </c>
      <c r="O30" s="30">
        <v>2605402</v>
      </c>
      <c r="P30" s="29">
        <f>E30+J30</f>
        <v>2605402</v>
      </c>
    </row>
    <row r="31" spans="1:16" s="6" customFormat="1" ht="60" customHeight="1" x14ac:dyDescent="0.2">
      <c r="A31" s="58"/>
      <c r="B31" s="58"/>
      <c r="C31" s="59"/>
      <c r="D31" s="79" t="s">
        <v>129</v>
      </c>
      <c r="E31" s="34">
        <v>0</v>
      </c>
      <c r="F31" s="35">
        <v>0</v>
      </c>
      <c r="G31" s="35">
        <v>0</v>
      </c>
      <c r="H31" s="35">
        <v>0</v>
      </c>
      <c r="I31" s="35">
        <v>0</v>
      </c>
      <c r="J31" s="34">
        <v>2605402</v>
      </c>
      <c r="K31" s="35">
        <v>2605402</v>
      </c>
      <c r="L31" s="35">
        <v>0</v>
      </c>
      <c r="M31" s="35">
        <v>0</v>
      </c>
      <c r="N31" s="35">
        <v>0</v>
      </c>
      <c r="O31" s="35">
        <v>2605402</v>
      </c>
      <c r="P31" s="34">
        <f t="shared" ref="P31" si="11">E31+J31</f>
        <v>2605402</v>
      </c>
    </row>
    <row r="32" spans="1:16" ht="63" x14ac:dyDescent="0.2">
      <c r="A32" s="52" t="s">
        <v>60</v>
      </c>
      <c r="B32" s="52" t="s">
        <v>62</v>
      </c>
      <c r="C32" s="53" t="s">
        <v>61</v>
      </c>
      <c r="D32" s="77" t="s">
        <v>63</v>
      </c>
      <c r="E32" s="29">
        <v>0</v>
      </c>
      <c r="F32" s="30">
        <v>0</v>
      </c>
      <c r="G32" s="30">
        <v>0</v>
      </c>
      <c r="H32" s="30">
        <v>0</v>
      </c>
      <c r="I32" s="30">
        <v>0</v>
      </c>
      <c r="J32" s="29">
        <v>199000</v>
      </c>
      <c r="K32" s="30">
        <v>0</v>
      </c>
      <c r="L32" s="30">
        <v>199000</v>
      </c>
      <c r="M32" s="30">
        <v>0</v>
      </c>
      <c r="N32" s="30">
        <v>0</v>
      </c>
      <c r="O32" s="30">
        <v>0</v>
      </c>
      <c r="P32" s="29">
        <f>E32+J32</f>
        <v>199000</v>
      </c>
    </row>
    <row r="33" spans="1:21" s="4" customFormat="1" ht="25.5" customHeight="1" x14ac:dyDescent="0.25">
      <c r="A33" s="54" t="s">
        <v>130</v>
      </c>
      <c r="B33" s="54">
        <v>8000</v>
      </c>
      <c r="C33" s="55"/>
      <c r="D33" s="55" t="s">
        <v>131</v>
      </c>
      <c r="E33" s="31">
        <f>E34+E35+E36+E37</f>
        <v>168451</v>
      </c>
      <c r="F33" s="31">
        <f>F34+F35+F36+F37</f>
        <v>158451</v>
      </c>
      <c r="G33" s="31">
        <f t="shared" ref="G33:N33" si="12">G34+G35+G36+G37</f>
        <v>0</v>
      </c>
      <c r="H33" s="31">
        <f t="shared" si="12"/>
        <v>0</v>
      </c>
      <c r="I33" s="31">
        <f t="shared" si="12"/>
        <v>0</v>
      </c>
      <c r="J33" s="31">
        <f>J34+J35+J36+J37</f>
        <v>54150</v>
      </c>
      <c r="K33" s="31">
        <f>K34+K35+K36+K37</f>
        <v>52800</v>
      </c>
      <c r="L33" s="31">
        <f t="shared" si="12"/>
        <v>1350</v>
      </c>
      <c r="M33" s="31">
        <f t="shared" si="12"/>
        <v>0</v>
      </c>
      <c r="N33" s="31">
        <f t="shared" si="12"/>
        <v>0</v>
      </c>
      <c r="O33" s="31">
        <f>O34+O35+O36+O37</f>
        <v>52800</v>
      </c>
      <c r="P33" s="28">
        <f t="shared" ref="P33" si="13">E33+J33</f>
        <v>222601</v>
      </c>
    </row>
    <row r="34" spans="1:21" ht="47.25" x14ac:dyDescent="0.2">
      <c r="A34" s="52" t="s">
        <v>64</v>
      </c>
      <c r="B34" s="52" t="s">
        <v>66</v>
      </c>
      <c r="C34" s="53" t="s">
        <v>65</v>
      </c>
      <c r="D34" s="77" t="s">
        <v>67</v>
      </c>
      <c r="E34" s="29">
        <v>42891</v>
      </c>
      <c r="F34" s="30">
        <v>42891</v>
      </c>
      <c r="G34" s="30">
        <v>0</v>
      </c>
      <c r="H34" s="30">
        <v>0</v>
      </c>
      <c r="I34" s="30">
        <v>0</v>
      </c>
      <c r="J34" s="29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29">
        <f>E34+J34</f>
        <v>42891</v>
      </c>
    </row>
    <row r="35" spans="1:21" ht="31.5" x14ac:dyDescent="0.2">
      <c r="A35" s="52" t="s">
        <v>68</v>
      </c>
      <c r="B35" s="52" t="s">
        <v>69</v>
      </c>
      <c r="C35" s="53" t="s">
        <v>65</v>
      </c>
      <c r="D35" s="77" t="s">
        <v>70</v>
      </c>
      <c r="E35" s="29">
        <v>115560</v>
      </c>
      <c r="F35" s="30">
        <v>115560</v>
      </c>
      <c r="G35" s="30">
        <v>0</v>
      </c>
      <c r="H35" s="30">
        <v>0</v>
      </c>
      <c r="I35" s="30">
        <v>0</v>
      </c>
      <c r="J35" s="29">
        <v>52800</v>
      </c>
      <c r="K35" s="30">
        <v>52800</v>
      </c>
      <c r="L35" s="30">
        <v>0</v>
      </c>
      <c r="M35" s="30">
        <v>0</v>
      </c>
      <c r="N35" s="30">
        <v>0</v>
      </c>
      <c r="O35" s="30">
        <v>52800</v>
      </c>
      <c r="P35" s="29">
        <f>E35+J35</f>
        <v>168360</v>
      </c>
    </row>
    <row r="36" spans="1:21" ht="31.5" x14ac:dyDescent="0.2">
      <c r="A36" s="52" t="s">
        <v>71</v>
      </c>
      <c r="B36" s="52" t="s">
        <v>73</v>
      </c>
      <c r="C36" s="53" t="s">
        <v>72</v>
      </c>
      <c r="D36" s="77" t="s">
        <v>74</v>
      </c>
      <c r="E36" s="29">
        <v>0</v>
      </c>
      <c r="F36" s="30">
        <v>0</v>
      </c>
      <c r="G36" s="30">
        <v>0</v>
      </c>
      <c r="H36" s="30">
        <v>0</v>
      </c>
      <c r="I36" s="30">
        <v>0</v>
      </c>
      <c r="J36" s="29">
        <v>1350</v>
      </c>
      <c r="K36" s="30">
        <v>0</v>
      </c>
      <c r="L36" s="30">
        <v>1350</v>
      </c>
      <c r="M36" s="30">
        <v>0</v>
      </c>
      <c r="N36" s="30">
        <v>0</v>
      </c>
      <c r="O36" s="30">
        <v>0</v>
      </c>
      <c r="P36" s="29">
        <f>E36+J36</f>
        <v>1350</v>
      </c>
    </row>
    <row r="37" spans="1:21" ht="18.75" x14ac:dyDescent="0.2">
      <c r="A37" s="52" t="s">
        <v>75</v>
      </c>
      <c r="B37" s="52" t="s">
        <v>77</v>
      </c>
      <c r="C37" s="53" t="s">
        <v>76</v>
      </c>
      <c r="D37" s="77" t="s">
        <v>78</v>
      </c>
      <c r="E37" s="29">
        <v>10000</v>
      </c>
      <c r="F37" s="30">
        <v>0</v>
      </c>
      <c r="G37" s="30">
        <v>0</v>
      </c>
      <c r="H37" s="30">
        <v>0</v>
      </c>
      <c r="I37" s="30">
        <v>0</v>
      </c>
      <c r="J37" s="29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29">
        <f>E37+J37</f>
        <v>10000</v>
      </c>
    </row>
    <row r="38" spans="1:21" s="7" customFormat="1" ht="36.75" customHeight="1" x14ac:dyDescent="0.25">
      <c r="A38" s="54" t="s">
        <v>132</v>
      </c>
      <c r="B38" s="49">
        <v>9000</v>
      </c>
      <c r="C38" s="60"/>
      <c r="D38" s="80" t="s">
        <v>133</v>
      </c>
      <c r="E38" s="28">
        <f>E39+E43+E41</f>
        <v>10849040</v>
      </c>
      <c r="F38" s="28">
        <f t="shared" ref="F38:O38" si="14">F39+F43+F41</f>
        <v>10549040</v>
      </c>
      <c r="G38" s="28">
        <f t="shared" si="14"/>
        <v>0</v>
      </c>
      <c r="H38" s="28">
        <f t="shared" si="14"/>
        <v>0</v>
      </c>
      <c r="I38" s="28">
        <f t="shared" si="14"/>
        <v>300000</v>
      </c>
      <c r="J38" s="28">
        <f t="shared" si="14"/>
        <v>0</v>
      </c>
      <c r="K38" s="28">
        <f t="shared" si="14"/>
        <v>0</v>
      </c>
      <c r="L38" s="28">
        <f t="shared" si="14"/>
        <v>0</v>
      </c>
      <c r="M38" s="28">
        <f t="shared" si="14"/>
        <v>0</v>
      </c>
      <c r="N38" s="28">
        <f t="shared" si="14"/>
        <v>0</v>
      </c>
      <c r="O38" s="28">
        <f t="shared" si="14"/>
        <v>0</v>
      </c>
      <c r="P38" s="28">
        <f t="shared" ref="P38" si="15">E38+J38</f>
        <v>10849040</v>
      </c>
    </row>
    <row r="39" spans="1:21" ht="63" x14ac:dyDescent="0.2">
      <c r="A39" s="52" t="s">
        <v>79</v>
      </c>
      <c r="B39" s="52" t="s">
        <v>81</v>
      </c>
      <c r="C39" s="53" t="s">
        <v>80</v>
      </c>
      <c r="D39" s="77" t="s">
        <v>82</v>
      </c>
      <c r="E39" s="29">
        <v>5319500</v>
      </c>
      <c r="F39" s="30">
        <v>5319500</v>
      </c>
      <c r="G39" s="30">
        <v>0</v>
      </c>
      <c r="H39" s="30">
        <v>0</v>
      </c>
      <c r="I39" s="30">
        <v>0</v>
      </c>
      <c r="J39" s="29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29">
        <f>E39+J39</f>
        <v>5319500</v>
      </c>
    </row>
    <row r="40" spans="1:21" s="8" customFormat="1" ht="64.5" customHeight="1" x14ac:dyDescent="0.2">
      <c r="A40" s="61"/>
      <c r="B40" s="61"/>
      <c r="C40" s="62"/>
      <c r="D40" s="81" t="s">
        <v>134</v>
      </c>
      <c r="E40" s="36">
        <f t="shared" ref="E40:P40" si="16">E39</f>
        <v>5319500</v>
      </c>
      <c r="F40" s="37">
        <f t="shared" si="16"/>
        <v>5319500</v>
      </c>
      <c r="G40" s="37">
        <f t="shared" si="16"/>
        <v>0</v>
      </c>
      <c r="H40" s="37">
        <f t="shared" si="16"/>
        <v>0</v>
      </c>
      <c r="I40" s="37">
        <f t="shared" si="16"/>
        <v>0</v>
      </c>
      <c r="J40" s="36">
        <f t="shared" si="16"/>
        <v>0</v>
      </c>
      <c r="K40" s="37">
        <f t="shared" si="16"/>
        <v>0</v>
      </c>
      <c r="L40" s="37">
        <f t="shared" si="16"/>
        <v>0</v>
      </c>
      <c r="M40" s="37">
        <f t="shared" si="16"/>
        <v>0</v>
      </c>
      <c r="N40" s="37">
        <f t="shared" si="16"/>
        <v>0</v>
      </c>
      <c r="O40" s="37">
        <f t="shared" si="16"/>
        <v>0</v>
      </c>
      <c r="P40" s="36">
        <f t="shared" si="16"/>
        <v>5319500</v>
      </c>
    </row>
    <row r="41" spans="1:21" ht="63" x14ac:dyDescent="0.2">
      <c r="A41" s="52" t="s">
        <v>83</v>
      </c>
      <c r="B41" s="52" t="s">
        <v>84</v>
      </c>
      <c r="C41" s="53" t="s">
        <v>80</v>
      </c>
      <c r="D41" s="77" t="s">
        <v>85</v>
      </c>
      <c r="E41" s="29">
        <v>207872</v>
      </c>
      <c r="F41" s="30">
        <v>207872</v>
      </c>
      <c r="G41" s="30">
        <v>0</v>
      </c>
      <c r="H41" s="30">
        <v>0</v>
      </c>
      <c r="I41" s="30">
        <v>0</v>
      </c>
      <c r="J41" s="29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29">
        <f>E41+J41</f>
        <v>207872</v>
      </c>
    </row>
    <row r="42" spans="1:21" s="8" customFormat="1" ht="68.25" customHeight="1" x14ac:dyDescent="0.2">
      <c r="A42" s="61"/>
      <c r="B42" s="61"/>
      <c r="C42" s="62"/>
      <c r="D42" s="81" t="s">
        <v>135</v>
      </c>
      <c r="E42" s="36">
        <f t="shared" ref="E42:P42" si="17">E41</f>
        <v>207872</v>
      </c>
      <c r="F42" s="37">
        <f>F41</f>
        <v>207872</v>
      </c>
      <c r="G42" s="37">
        <f t="shared" si="17"/>
        <v>0</v>
      </c>
      <c r="H42" s="37">
        <f t="shared" si="17"/>
        <v>0</v>
      </c>
      <c r="I42" s="37">
        <f t="shared" si="17"/>
        <v>0</v>
      </c>
      <c r="J42" s="36">
        <f t="shared" si="17"/>
        <v>0</v>
      </c>
      <c r="K42" s="37">
        <f t="shared" si="17"/>
        <v>0</v>
      </c>
      <c r="L42" s="37">
        <f t="shared" si="17"/>
        <v>0</v>
      </c>
      <c r="M42" s="37">
        <f t="shared" si="17"/>
        <v>0</v>
      </c>
      <c r="N42" s="37">
        <f t="shared" si="17"/>
        <v>0</v>
      </c>
      <c r="O42" s="37">
        <f t="shared" si="17"/>
        <v>0</v>
      </c>
      <c r="P42" s="36">
        <f t="shared" si="17"/>
        <v>207872</v>
      </c>
    </row>
    <row r="43" spans="1:21" ht="18.75" x14ac:dyDescent="0.2">
      <c r="A43" s="52" t="s">
        <v>86</v>
      </c>
      <c r="B43" s="52" t="s">
        <v>87</v>
      </c>
      <c r="C43" s="53" t="s">
        <v>80</v>
      </c>
      <c r="D43" s="77" t="s">
        <v>88</v>
      </c>
      <c r="E43" s="29">
        <v>5321668</v>
      </c>
      <c r="F43" s="30">
        <v>5021668</v>
      </c>
      <c r="G43" s="30">
        <v>0</v>
      </c>
      <c r="H43" s="30">
        <v>0</v>
      </c>
      <c r="I43" s="30">
        <v>300000</v>
      </c>
      <c r="J43" s="29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29">
        <f>E43+J43</f>
        <v>5321668</v>
      </c>
    </row>
    <row r="44" spans="1:21" s="11" customFormat="1" ht="102.75" customHeight="1" x14ac:dyDescent="0.2">
      <c r="A44" s="63"/>
      <c r="B44" s="64">
        <f>SUM(E44:E53)-E43</f>
        <v>0</v>
      </c>
      <c r="C44" s="65">
        <f>SUM(E44:E45)</f>
        <v>176864</v>
      </c>
      <c r="D44" s="82" t="s">
        <v>136</v>
      </c>
      <c r="E44" s="38">
        <f>F44+I44</f>
        <v>176864</v>
      </c>
      <c r="F44" s="39">
        <v>176864</v>
      </c>
      <c r="G44" s="39"/>
      <c r="H44" s="39"/>
      <c r="I44" s="39"/>
      <c r="J44" s="38"/>
      <c r="K44" s="39"/>
      <c r="L44" s="39"/>
      <c r="M44" s="39"/>
      <c r="N44" s="39"/>
      <c r="O44" s="39"/>
      <c r="P44" s="38">
        <f t="shared" ref="P44:P53" si="18">E44+J44</f>
        <v>176864</v>
      </c>
      <c r="Q44" s="9"/>
      <c r="R44" s="9"/>
      <c r="S44" s="10"/>
    </row>
    <row r="45" spans="1:21" s="11" customFormat="1" ht="97.5" hidden="1" customHeight="1" x14ac:dyDescent="0.2">
      <c r="A45" s="63"/>
      <c r="B45" s="64"/>
      <c r="C45" s="65"/>
      <c r="D45" s="82" t="s">
        <v>137</v>
      </c>
      <c r="E45" s="38">
        <f>F45+I45</f>
        <v>0</v>
      </c>
      <c r="F45" s="39"/>
      <c r="G45" s="39"/>
      <c r="H45" s="39"/>
      <c r="I45" s="39"/>
      <c r="J45" s="38"/>
      <c r="K45" s="39"/>
      <c r="L45" s="39"/>
      <c r="M45" s="39"/>
      <c r="N45" s="39"/>
      <c r="O45" s="39"/>
      <c r="P45" s="38">
        <f>E45+J45</f>
        <v>0</v>
      </c>
      <c r="Q45" s="9"/>
      <c r="R45" s="9"/>
      <c r="S45" s="10"/>
    </row>
    <row r="46" spans="1:21" s="11" customFormat="1" ht="56.25" customHeight="1" x14ac:dyDescent="0.2">
      <c r="A46" s="63"/>
      <c r="B46" s="64"/>
      <c r="C46" s="66">
        <f>SUM(E46:E47)</f>
        <v>4243356</v>
      </c>
      <c r="D46" s="83" t="s">
        <v>138</v>
      </c>
      <c r="E46" s="38">
        <f>F46</f>
        <v>2081966</v>
      </c>
      <c r="F46" s="40">
        <f>2031106+3360+12500+10000+25000</f>
        <v>2081966</v>
      </c>
      <c r="G46" s="40"/>
      <c r="H46" s="40"/>
      <c r="I46" s="40"/>
      <c r="J46" s="38"/>
      <c r="K46" s="40"/>
      <c r="L46" s="40"/>
      <c r="M46" s="40"/>
      <c r="N46" s="40"/>
      <c r="O46" s="40"/>
      <c r="P46" s="38">
        <f t="shared" si="18"/>
        <v>2081966</v>
      </c>
      <c r="Q46" s="9"/>
      <c r="R46" s="9"/>
      <c r="S46" s="9"/>
      <c r="T46" s="9"/>
      <c r="U46" s="9"/>
    </row>
    <row r="47" spans="1:21" s="11" customFormat="1" ht="91.5" customHeight="1" x14ac:dyDescent="0.2">
      <c r="A47" s="63"/>
      <c r="B47" s="64"/>
      <c r="C47" s="65"/>
      <c r="D47" s="82" t="s">
        <v>139</v>
      </c>
      <c r="E47" s="38">
        <f t="shared" ref="E47:E53" si="19">F47+I47</f>
        <v>2161390</v>
      </c>
      <c r="F47" s="39">
        <f>1788488+300000+69192+3710</f>
        <v>2161390</v>
      </c>
      <c r="G47" s="39"/>
      <c r="H47" s="39"/>
      <c r="I47" s="39"/>
      <c r="J47" s="38"/>
      <c r="K47" s="39"/>
      <c r="L47" s="39"/>
      <c r="M47" s="39"/>
      <c r="N47" s="39"/>
      <c r="O47" s="39"/>
      <c r="P47" s="38">
        <f t="shared" si="18"/>
        <v>2161390</v>
      </c>
      <c r="Q47" s="9"/>
      <c r="R47" s="9"/>
      <c r="S47" s="10"/>
    </row>
    <row r="48" spans="1:21" s="11" customFormat="1" ht="93.75" customHeight="1" x14ac:dyDescent="0.2">
      <c r="A48" s="63"/>
      <c r="B48" s="64"/>
      <c r="C48" s="65">
        <f>SUM(E48:E51)</f>
        <v>587672</v>
      </c>
      <c r="D48" s="82" t="s">
        <v>140</v>
      </c>
      <c r="E48" s="38">
        <f t="shared" si="19"/>
        <v>200000</v>
      </c>
      <c r="F48" s="39">
        <v>200000</v>
      </c>
      <c r="G48" s="39"/>
      <c r="H48" s="39"/>
      <c r="I48" s="39"/>
      <c r="J48" s="38"/>
      <c r="K48" s="39"/>
      <c r="L48" s="39"/>
      <c r="M48" s="39"/>
      <c r="N48" s="39"/>
      <c r="O48" s="39"/>
      <c r="P48" s="38">
        <f t="shared" si="18"/>
        <v>200000</v>
      </c>
      <c r="Q48" s="9"/>
      <c r="R48" s="9"/>
      <c r="S48" s="10"/>
    </row>
    <row r="49" spans="1:19" s="11" customFormat="1" ht="126.75" customHeight="1" x14ac:dyDescent="0.2">
      <c r="A49" s="63"/>
      <c r="B49" s="63"/>
      <c r="C49" s="67"/>
      <c r="D49" s="82" t="s">
        <v>141</v>
      </c>
      <c r="E49" s="38">
        <f t="shared" si="19"/>
        <v>89836</v>
      </c>
      <c r="F49" s="39">
        <v>89836</v>
      </c>
      <c r="G49" s="39"/>
      <c r="H49" s="39"/>
      <c r="I49" s="39"/>
      <c r="J49" s="38"/>
      <c r="K49" s="39"/>
      <c r="L49" s="39"/>
      <c r="M49" s="39"/>
      <c r="N49" s="39"/>
      <c r="O49" s="39"/>
      <c r="P49" s="38">
        <f t="shared" si="18"/>
        <v>89836</v>
      </c>
      <c r="Q49" s="9"/>
      <c r="R49" s="9"/>
      <c r="S49" s="10"/>
    </row>
    <row r="50" spans="1:19" s="11" customFormat="1" ht="102" customHeight="1" x14ac:dyDescent="0.2">
      <c r="A50" s="63"/>
      <c r="B50" s="63"/>
      <c r="C50" s="67"/>
      <c r="D50" s="82" t="s">
        <v>142</v>
      </c>
      <c r="E50" s="38">
        <f t="shared" si="19"/>
        <v>97836</v>
      </c>
      <c r="F50" s="39">
        <f>30985+66851</f>
        <v>97836</v>
      </c>
      <c r="G50" s="39"/>
      <c r="H50" s="39"/>
      <c r="I50" s="39"/>
      <c r="J50" s="38"/>
      <c r="K50" s="39"/>
      <c r="L50" s="39"/>
      <c r="M50" s="39"/>
      <c r="N50" s="39"/>
      <c r="O50" s="39"/>
      <c r="P50" s="38">
        <f t="shared" si="18"/>
        <v>97836</v>
      </c>
      <c r="Q50" s="9"/>
      <c r="R50" s="9"/>
      <c r="S50" s="10"/>
    </row>
    <row r="51" spans="1:19" s="11" customFormat="1" ht="93.75" customHeight="1" x14ac:dyDescent="0.2">
      <c r="A51" s="63"/>
      <c r="B51" s="63"/>
      <c r="C51" s="67"/>
      <c r="D51" s="82" t="s">
        <v>143</v>
      </c>
      <c r="E51" s="38">
        <f t="shared" si="19"/>
        <v>200000</v>
      </c>
      <c r="F51" s="39">
        <v>200000</v>
      </c>
      <c r="G51" s="39"/>
      <c r="H51" s="39">
        <v>200000</v>
      </c>
      <c r="I51" s="39"/>
      <c r="J51" s="38"/>
      <c r="K51" s="39"/>
      <c r="L51" s="39"/>
      <c r="M51" s="39"/>
      <c r="N51" s="39"/>
      <c r="O51" s="39"/>
      <c r="P51" s="38">
        <f t="shared" si="18"/>
        <v>200000</v>
      </c>
      <c r="Q51" s="9"/>
      <c r="R51" s="9"/>
      <c r="S51" s="10"/>
    </row>
    <row r="52" spans="1:19" s="11" customFormat="1" ht="105" customHeight="1" x14ac:dyDescent="0.2">
      <c r="A52" s="63"/>
      <c r="B52" s="63"/>
      <c r="C52" s="67">
        <f>SUM(E52:E53)</f>
        <v>313776</v>
      </c>
      <c r="D52" s="82" t="s">
        <v>144</v>
      </c>
      <c r="E52" s="38">
        <f t="shared" si="19"/>
        <v>300000</v>
      </c>
      <c r="F52" s="39"/>
      <c r="G52" s="39"/>
      <c r="H52" s="39"/>
      <c r="I52" s="39">
        <v>300000</v>
      </c>
      <c r="J52" s="38"/>
      <c r="K52" s="39"/>
      <c r="L52" s="39"/>
      <c r="M52" s="39"/>
      <c r="N52" s="39"/>
      <c r="O52" s="39"/>
      <c r="P52" s="38">
        <f t="shared" si="18"/>
        <v>300000</v>
      </c>
      <c r="Q52" s="9"/>
      <c r="R52" s="9"/>
      <c r="S52" s="10"/>
    </row>
    <row r="53" spans="1:19" s="11" customFormat="1" ht="123" customHeight="1" x14ac:dyDescent="0.2">
      <c r="A53" s="68"/>
      <c r="B53" s="68"/>
      <c r="C53" s="69"/>
      <c r="D53" s="82" t="s">
        <v>145</v>
      </c>
      <c r="E53" s="38">
        <f t="shared" si="19"/>
        <v>13776</v>
      </c>
      <c r="F53" s="39"/>
      <c r="G53" s="39"/>
      <c r="H53" s="39"/>
      <c r="I53" s="39">
        <v>13776</v>
      </c>
      <c r="J53" s="38"/>
      <c r="K53" s="39"/>
      <c r="L53" s="39"/>
      <c r="M53" s="39"/>
      <c r="N53" s="39"/>
      <c r="O53" s="39"/>
      <c r="P53" s="38">
        <f t="shared" si="18"/>
        <v>13776</v>
      </c>
      <c r="Q53" s="9"/>
      <c r="R53" s="9"/>
      <c r="S53" s="10"/>
    </row>
    <row r="54" spans="1:19" ht="31.5" x14ac:dyDescent="0.2">
      <c r="A54" s="46" t="s">
        <v>89</v>
      </c>
      <c r="B54" s="47"/>
      <c r="C54" s="48"/>
      <c r="D54" s="84" t="s">
        <v>148</v>
      </c>
      <c r="E54" s="26">
        <v>34999096</v>
      </c>
      <c r="F54" s="27">
        <v>34903096</v>
      </c>
      <c r="G54" s="27">
        <v>23517790</v>
      </c>
      <c r="H54" s="27">
        <v>2909053</v>
      </c>
      <c r="I54" s="27">
        <v>96000</v>
      </c>
      <c r="J54" s="26">
        <v>2781882</v>
      </c>
      <c r="K54" s="27">
        <v>1968977</v>
      </c>
      <c r="L54" s="27">
        <v>812905</v>
      </c>
      <c r="M54" s="27">
        <v>0</v>
      </c>
      <c r="N54" s="27">
        <v>0</v>
      </c>
      <c r="O54" s="27">
        <v>1968977</v>
      </c>
      <c r="P54" s="26">
        <f>E54+J54</f>
        <v>37780978</v>
      </c>
    </row>
    <row r="55" spans="1:19" ht="31.5" x14ac:dyDescent="0.2">
      <c r="A55" s="46" t="s">
        <v>90</v>
      </c>
      <c r="B55" s="47"/>
      <c r="C55" s="48"/>
      <c r="D55" s="75" t="s">
        <v>148</v>
      </c>
      <c r="E55" s="26">
        <v>34999096</v>
      </c>
      <c r="F55" s="27">
        <v>34903096</v>
      </c>
      <c r="G55" s="27">
        <v>23517790</v>
      </c>
      <c r="H55" s="27">
        <v>2909053</v>
      </c>
      <c r="I55" s="27">
        <v>96000</v>
      </c>
      <c r="J55" s="26">
        <v>2781882</v>
      </c>
      <c r="K55" s="27">
        <v>1968977</v>
      </c>
      <c r="L55" s="27">
        <v>812905</v>
      </c>
      <c r="M55" s="27">
        <v>0</v>
      </c>
      <c r="N55" s="27">
        <v>0</v>
      </c>
      <c r="O55" s="27">
        <v>1968977</v>
      </c>
      <c r="P55" s="26">
        <f>E55+J55</f>
        <v>37780978</v>
      </c>
    </row>
    <row r="56" spans="1:19" s="12" customFormat="1" ht="18.75" x14ac:dyDescent="0.2">
      <c r="A56" s="46" t="s">
        <v>146</v>
      </c>
      <c r="B56" s="47">
        <v>1000</v>
      </c>
      <c r="C56" s="48"/>
      <c r="D56" s="84" t="s">
        <v>147</v>
      </c>
      <c r="E56" s="26">
        <f>E55</f>
        <v>34999096</v>
      </c>
      <c r="F56" s="27">
        <f>F55</f>
        <v>34903096</v>
      </c>
      <c r="G56" s="27">
        <f t="shared" ref="G56:I56" si="20">G55</f>
        <v>23517790</v>
      </c>
      <c r="H56" s="27">
        <f t="shared" si="20"/>
        <v>2909053</v>
      </c>
      <c r="I56" s="27">
        <f t="shared" si="20"/>
        <v>96000</v>
      </c>
      <c r="J56" s="26">
        <f>J55</f>
        <v>2781882</v>
      </c>
      <c r="K56" s="27">
        <f>K55</f>
        <v>1968977</v>
      </c>
      <c r="L56" s="27">
        <f t="shared" ref="L56:O56" si="21">L55</f>
        <v>812905</v>
      </c>
      <c r="M56" s="27">
        <f t="shared" si="21"/>
        <v>0</v>
      </c>
      <c r="N56" s="27">
        <f t="shared" si="21"/>
        <v>0</v>
      </c>
      <c r="O56" s="27">
        <f t="shared" si="21"/>
        <v>1968977</v>
      </c>
      <c r="P56" s="26">
        <f>P55</f>
        <v>37780978</v>
      </c>
      <c r="Q56" s="21">
        <f>O56-1957365</f>
        <v>11612</v>
      </c>
    </row>
    <row r="57" spans="1:19" ht="18.75" x14ac:dyDescent="0.2">
      <c r="A57" s="52" t="s">
        <v>91</v>
      </c>
      <c r="B57" s="52" t="s">
        <v>93</v>
      </c>
      <c r="C57" s="53" t="s">
        <v>92</v>
      </c>
      <c r="D57" s="77" t="s">
        <v>94</v>
      </c>
      <c r="E57" s="29">
        <v>6479862</v>
      </c>
      <c r="F57" s="30">
        <v>6479862</v>
      </c>
      <c r="G57" s="30">
        <v>3681165</v>
      </c>
      <c r="H57" s="30">
        <v>727967</v>
      </c>
      <c r="I57" s="30">
        <v>0</v>
      </c>
      <c r="J57" s="29">
        <v>389305</v>
      </c>
      <c r="K57" s="30">
        <v>7000</v>
      </c>
      <c r="L57" s="30">
        <v>382305</v>
      </c>
      <c r="M57" s="30">
        <v>0</v>
      </c>
      <c r="N57" s="30">
        <v>0</v>
      </c>
      <c r="O57" s="30">
        <v>7000</v>
      </c>
      <c r="P57" s="29">
        <f>E57+J57</f>
        <v>6869167</v>
      </c>
    </row>
    <row r="58" spans="1:19" s="13" customFormat="1" ht="75" customHeight="1" x14ac:dyDescent="0.2">
      <c r="A58" s="56"/>
      <c r="B58" s="56"/>
      <c r="C58" s="57"/>
      <c r="D58" s="78" t="s">
        <v>149</v>
      </c>
      <c r="E58" s="32">
        <f>F58+I58</f>
        <v>179000</v>
      </c>
      <c r="F58" s="33">
        <v>179000</v>
      </c>
      <c r="G58" s="33">
        <v>0</v>
      </c>
      <c r="H58" s="33">
        <v>0</v>
      </c>
      <c r="I58" s="33">
        <v>0</v>
      </c>
      <c r="J58" s="32">
        <f>L58+O58</f>
        <v>0</v>
      </c>
      <c r="K58" s="33">
        <f>O58</f>
        <v>0</v>
      </c>
      <c r="L58" s="33">
        <v>0</v>
      </c>
      <c r="M58" s="33">
        <v>0</v>
      </c>
      <c r="N58" s="33">
        <v>0</v>
      </c>
      <c r="O58" s="33">
        <v>0</v>
      </c>
      <c r="P58" s="32">
        <f t="shared" ref="P58" si="22">E58+J58</f>
        <v>179000</v>
      </c>
    </row>
    <row r="59" spans="1:19" ht="94.5" x14ac:dyDescent="0.2">
      <c r="A59" s="52" t="s">
        <v>95</v>
      </c>
      <c r="B59" s="52" t="s">
        <v>97</v>
      </c>
      <c r="C59" s="53" t="s">
        <v>96</v>
      </c>
      <c r="D59" s="77" t="s">
        <v>98</v>
      </c>
      <c r="E59" s="29">
        <v>26977102</v>
      </c>
      <c r="F59" s="30">
        <v>26977102</v>
      </c>
      <c r="G59" s="30">
        <v>18986030</v>
      </c>
      <c r="H59" s="30">
        <v>2181086</v>
      </c>
      <c r="I59" s="30">
        <v>0</v>
      </c>
      <c r="J59" s="29">
        <v>1030186</v>
      </c>
      <c r="K59" s="30">
        <v>599586</v>
      </c>
      <c r="L59" s="30">
        <v>430600</v>
      </c>
      <c r="M59" s="30">
        <v>0</v>
      </c>
      <c r="N59" s="30">
        <v>0</v>
      </c>
      <c r="O59" s="30">
        <v>599586</v>
      </c>
      <c r="P59" s="29">
        <f>E59+J59</f>
        <v>28007288</v>
      </c>
    </row>
    <row r="60" spans="1:19" s="8" customFormat="1" ht="48.75" customHeight="1" x14ac:dyDescent="0.2">
      <c r="A60" s="61"/>
      <c r="B60" s="61"/>
      <c r="C60" s="62"/>
      <c r="D60" s="85" t="s">
        <v>150</v>
      </c>
      <c r="E60" s="36">
        <f>SUM(F60)</f>
        <v>17612500</v>
      </c>
      <c r="F60" s="37">
        <v>17612500</v>
      </c>
      <c r="G60" s="41">
        <v>14436475</v>
      </c>
      <c r="H60" s="37"/>
      <c r="I60" s="37"/>
      <c r="J60" s="36">
        <f>N60</f>
        <v>0</v>
      </c>
      <c r="K60" s="37"/>
      <c r="L60" s="37"/>
      <c r="M60" s="37"/>
      <c r="N60" s="37"/>
      <c r="O60" s="37"/>
      <c r="P60" s="36">
        <f t="shared" ref="P60:P63" si="23">E60+J60</f>
        <v>17612500</v>
      </c>
      <c r="R60" s="15"/>
    </row>
    <row r="61" spans="1:19" s="8" customFormat="1" ht="102" customHeight="1" x14ac:dyDescent="0.2">
      <c r="A61" s="61"/>
      <c r="B61" s="61"/>
      <c r="C61" s="62"/>
      <c r="D61" s="85" t="s">
        <v>151</v>
      </c>
      <c r="E61" s="36">
        <f>SUM(F61)</f>
        <v>2940400</v>
      </c>
      <c r="F61" s="37">
        <v>2940400</v>
      </c>
      <c r="G61" s="37">
        <v>2410163</v>
      </c>
      <c r="H61" s="37"/>
      <c r="I61" s="37"/>
      <c r="J61" s="36">
        <f>N61</f>
        <v>0</v>
      </c>
      <c r="K61" s="37"/>
      <c r="L61" s="37"/>
      <c r="M61" s="37"/>
      <c r="N61" s="37"/>
      <c r="O61" s="37"/>
      <c r="P61" s="36">
        <f t="shared" si="23"/>
        <v>2940400</v>
      </c>
    </row>
    <row r="62" spans="1:19" s="13" customFormat="1" ht="87" customHeight="1" x14ac:dyDescent="0.2">
      <c r="A62" s="56"/>
      <c r="B62" s="56"/>
      <c r="C62" s="57"/>
      <c r="D62" s="78" t="s">
        <v>152</v>
      </c>
      <c r="E62" s="32">
        <f>F62+I62</f>
        <v>167160</v>
      </c>
      <c r="F62" s="33">
        <v>167160</v>
      </c>
      <c r="G62" s="33">
        <v>0</v>
      </c>
      <c r="H62" s="33">
        <v>0</v>
      </c>
      <c r="I62" s="33">
        <v>0</v>
      </c>
      <c r="J62" s="32">
        <f>L62+O62</f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2">
        <f t="shared" si="23"/>
        <v>167160</v>
      </c>
    </row>
    <row r="63" spans="1:19" s="13" customFormat="1" ht="75" customHeight="1" x14ac:dyDescent="0.2">
      <c r="A63" s="56"/>
      <c r="B63" s="56"/>
      <c r="C63" s="57"/>
      <c r="D63" s="78" t="s">
        <v>149</v>
      </c>
      <c r="E63" s="32">
        <f>F63+I63</f>
        <v>217324</v>
      </c>
      <c r="F63" s="33">
        <f>45959+171365</f>
        <v>217324</v>
      </c>
      <c r="G63" s="33">
        <v>0</v>
      </c>
      <c r="H63" s="33">
        <v>0</v>
      </c>
      <c r="I63" s="33">
        <v>0</v>
      </c>
      <c r="J63" s="32">
        <f>L63+O63</f>
        <v>48968</v>
      </c>
      <c r="K63" s="33">
        <f>O63</f>
        <v>48968</v>
      </c>
      <c r="L63" s="33">
        <v>0</v>
      </c>
      <c r="M63" s="33">
        <v>0</v>
      </c>
      <c r="N63" s="33">
        <v>0</v>
      </c>
      <c r="O63" s="33">
        <f>220333-171365</f>
        <v>48968</v>
      </c>
      <c r="P63" s="32">
        <f t="shared" si="23"/>
        <v>266292</v>
      </c>
      <c r="Q63" s="14"/>
    </row>
    <row r="64" spans="1:19" ht="31.5" x14ac:dyDescent="0.2">
      <c r="A64" s="52" t="s">
        <v>99</v>
      </c>
      <c r="B64" s="52" t="s">
        <v>101</v>
      </c>
      <c r="C64" s="53" t="s">
        <v>100</v>
      </c>
      <c r="D64" s="77" t="s">
        <v>102</v>
      </c>
      <c r="E64" s="29">
        <v>1069104</v>
      </c>
      <c r="F64" s="30">
        <v>1069104</v>
      </c>
      <c r="G64" s="30">
        <v>850595</v>
      </c>
      <c r="H64" s="30">
        <v>0</v>
      </c>
      <c r="I64" s="30">
        <v>0</v>
      </c>
      <c r="J64" s="29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29">
        <f>E64+J64</f>
        <v>1069104</v>
      </c>
    </row>
    <row r="65" spans="1:17" ht="31.5" x14ac:dyDescent="0.2">
      <c r="A65" s="52" t="s">
        <v>103</v>
      </c>
      <c r="B65" s="52" t="s">
        <v>104</v>
      </c>
      <c r="C65" s="53" t="s">
        <v>100</v>
      </c>
      <c r="D65" s="77" t="s">
        <v>105</v>
      </c>
      <c r="E65" s="29">
        <v>377028</v>
      </c>
      <c r="F65" s="30">
        <v>377028</v>
      </c>
      <c r="G65" s="30">
        <v>0</v>
      </c>
      <c r="H65" s="30">
        <v>0</v>
      </c>
      <c r="I65" s="30">
        <v>0</v>
      </c>
      <c r="J65" s="29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29">
        <f>E65+J65</f>
        <v>377028</v>
      </c>
    </row>
    <row r="66" spans="1:17" ht="18.75" x14ac:dyDescent="0.2">
      <c r="A66" s="52" t="s">
        <v>106</v>
      </c>
      <c r="B66" s="52" t="s">
        <v>108</v>
      </c>
      <c r="C66" s="53" t="s">
        <v>107</v>
      </c>
      <c r="D66" s="77" t="s">
        <v>109</v>
      </c>
      <c r="E66" s="29">
        <v>96000</v>
      </c>
      <c r="F66" s="30">
        <v>0</v>
      </c>
      <c r="G66" s="30">
        <v>0</v>
      </c>
      <c r="H66" s="30">
        <v>0</v>
      </c>
      <c r="I66" s="30">
        <v>96000</v>
      </c>
      <c r="J66" s="29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29">
        <f>E66+J66</f>
        <v>96000</v>
      </c>
    </row>
    <row r="67" spans="1:17" ht="47.25" x14ac:dyDescent="0.2">
      <c r="A67" s="52" t="s">
        <v>110</v>
      </c>
      <c r="B67" s="52" t="s">
        <v>54</v>
      </c>
      <c r="C67" s="53" t="s">
        <v>53</v>
      </c>
      <c r="D67" s="77" t="s">
        <v>55</v>
      </c>
      <c r="E67" s="29">
        <v>0</v>
      </c>
      <c r="F67" s="30">
        <v>0</v>
      </c>
      <c r="G67" s="30">
        <v>0</v>
      </c>
      <c r="H67" s="30">
        <v>0</v>
      </c>
      <c r="I67" s="30">
        <v>0</v>
      </c>
      <c r="J67" s="29">
        <v>15593</v>
      </c>
      <c r="K67" s="30">
        <v>15593</v>
      </c>
      <c r="L67" s="30">
        <v>0</v>
      </c>
      <c r="M67" s="30">
        <v>0</v>
      </c>
      <c r="N67" s="30">
        <v>0</v>
      </c>
      <c r="O67" s="30">
        <v>15593</v>
      </c>
      <c r="P67" s="29">
        <f>E67+J67</f>
        <v>15593</v>
      </c>
    </row>
    <row r="68" spans="1:17" ht="47.25" x14ac:dyDescent="0.2">
      <c r="A68" s="52" t="s">
        <v>111</v>
      </c>
      <c r="B68" s="52" t="s">
        <v>58</v>
      </c>
      <c r="C68" s="53" t="s">
        <v>57</v>
      </c>
      <c r="D68" s="77" t="s">
        <v>59</v>
      </c>
      <c r="E68" s="29">
        <v>0</v>
      </c>
      <c r="F68" s="30">
        <v>0</v>
      </c>
      <c r="G68" s="30">
        <v>0</v>
      </c>
      <c r="H68" s="30">
        <v>0</v>
      </c>
      <c r="I68" s="30">
        <v>0</v>
      </c>
      <c r="J68" s="29">
        <v>1346798</v>
      </c>
      <c r="K68" s="30">
        <v>1346798</v>
      </c>
      <c r="L68" s="30">
        <v>0</v>
      </c>
      <c r="M68" s="30">
        <v>0</v>
      </c>
      <c r="N68" s="30">
        <v>0</v>
      </c>
      <c r="O68" s="30">
        <v>1346798</v>
      </c>
      <c r="P68" s="29">
        <f>E68+J68</f>
        <v>1346798</v>
      </c>
    </row>
    <row r="69" spans="1:17" s="13" customFormat="1" ht="78" customHeight="1" x14ac:dyDescent="0.2">
      <c r="A69" s="56"/>
      <c r="B69" s="56"/>
      <c r="C69" s="57"/>
      <c r="D69" s="78" t="s">
        <v>129</v>
      </c>
      <c r="E69" s="32">
        <v>0</v>
      </c>
      <c r="F69" s="33">
        <v>0</v>
      </c>
      <c r="G69" s="33">
        <v>0</v>
      </c>
      <c r="H69" s="33">
        <v>0</v>
      </c>
      <c r="I69" s="33">
        <v>0</v>
      </c>
      <c r="J69" s="32">
        <f>J68</f>
        <v>1346798</v>
      </c>
      <c r="K69" s="33">
        <f>K68</f>
        <v>1346798</v>
      </c>
      <c r="L69" s="33">
        <v>0</v>
      </c>
      <c r="M69" s="33">
        <v>0</v>
      </c>
      <c r="N69" s="33">
        <v>0</v>
      </c>
      <c r="O69" s="33">
        <f>O68</f>
        <v>1346798</v>
      </c>
      <c r="P69" s="32">
        <f t="shared" ref="P69" si="24">E69+J69</f>
        <v>1346798</v>
      </c>
    </row>
    <row r="70" spans="1:17" ht="18.75" x14ac:dyDescent="0.2">
      <c r="A70" s="70" t="s">
        <v>112</v>
      </c>
      <c r="B70" s="71" t="s">
        <v>112</v>
      </c>
      <c r="C70" s="72" t="s">
        <v>112</v>
      </c>
      <c r="D70" s="86" t="s">
        <v>113</v>
      </c>
      <c r="E70" s="26">
        <v>53503414</v>
      </c>
      <c r="F70" s="26">
        <v>53097414</v>
      </c>
      <c r="G70" s="26">
        <v>27913574</v>
      </c>
      <c r="H70" s="26">
        <v>3402648</v>
      </c>
      <c r="I70" s="26">
        <v>396000</v>
      </c>
      <c r="J70" s="26">
        <v>6434954</v>
      </c>
      <c r="K70" s="26">
        <v>5415699</v>
      </c>
      <c r="L70" s="26">
        <v>1019255</v>
      </c>
      <c r="M70" s="26">
        <v>0</v>
      </c>
      <c r="N70" s="26">
        <v>0</v>
      </c>
      <c r="O70" s="26">
        <v>5415699</v>
      </c>
      <c r="P70" s="26">
        <f>E70+J70</f>
        <v>59938368</v>
      </c>
    </row>
    <row r="71" spans="1:17" s="17" customFormat="1" ht="52.5" customHeight="1" x14ac:dyDescent="0.2">
      <c r="A71" s="73"/>
      <c r="B71" s="73"/>
      <c r="C71" s="74"/>
      <c r="D71" s="87" t="s">
        <v>153</v>
      </c>
      <c r="E71" s="42">
        <f>SUM(E72:E77)</f>
        <v>23307032</v>
      </c>
      <c r="F71" s="43">
        <f>SUM(F72:F77)</f>
        <v>23307032</v>
      </c>
      <c r="G71" s="43">
        <f>SUM(G72:G77)</f>
        <v>14436475</v>
      </c>
      <c r="H71" s="43">
        <f t="shared" ref="H71:I71" si="25">SUM(H72:H77)</f>
        <v>0</v>
      </c>
      <c r="I71" s="43">
        <f t="shared" si="25"/>
        <v>0</v>
      </c>
      <c r="J71" s="42">
        <f>SUM(J72:J77)</f>
        <v>4151200</v>
      </c>
      <c r="K71" s="43">
        <f>SUM(K72:K77)</f>
        <v>3952200</v>
      </c>
      <c r="L71" s="43">
        <f t="shared" ref="L71:O71" si="26">SUM(L72:L77)</f>
        <v>199000</v>
      </c>
      <c r="M71" s="43">
        <f t="shared" si="26"/>
        <v>0</v>
      </c>
      <c r="N71" s="43">
        <f t="shared" si="26"/>
        <v>0</v>
      </c>
      <c r="O71" s="43">
        <f t="shared" si="26"/>
        <v>3952200</v>
      </c>
      <c r="P71" s="42">
        <f>E71+J71</f>
        <v>27458232</v>
      </c>
      <c r="Q71" s="16">
        <f>27250360-P71+207872+377028</f>
        <v>377028</v>
      </c>
    </row>
    <row r="72" spans="1:17" s="19" customFormat="1" ht="53.25" customHeight="1" x14ac:dyDescent="0.2">
      <c r="A72" s="73"/>
      <c r="B72" s="73"/>
      <c r="C72" s="74"/>
      <c r="D72" s="88" t="s">
        <v>154</v>
      </c>
      <c r="E72" s="42">
        <f>SUM(F72)</f>
        <v>17612500</v>
      </c>
      <c r="F72" s="44">
        <f>F60</f>
        <v>17612500</v>
      </c>
      <c r="G72" s="44">
        <f t="shared" ref="G72:O72" si="27">G60</f>
        <v>14436475</v>
      </c>
      <c r="H72" s="44">
        <f t="shared" si="27"/>
        <v>0</v>
      </c>
      <c r="I72" s="44">
        <f t="shared" si="27"/>
        <v>0</v>
      </c>
      <c r="J72" s="42">
        <f>N72</f>
        <v>0</v>
      </c>
      <c r="K72" s="44">
        <f t="shared" si="27"/>
        <v>0</v>
      </c>
      <c r="L72" s="44">
        <f t="shared" si="27"/>
        <v>0</v>
      </c>
      <c r="M72" s="44">
        <f t="shared" si="27"/>
        <v>0</v>
      </c>
      <c r="N72" s="44">
        <f t="shared" si="27"/>
        <v>0</v>
      </c>
      <c r="O72" s="44">
        <f t="shared" si="27"/>
        <v>0</v>
      </c>
      <c r="P72" s="42">
        <f t="shared" ref="P72:P78" si="28">E72+J72</f>
        <v>17612500</v>
      </c>
      <c r="Q72" s="18"/>
    </row>
    <row r="73" spans="1:17" s="19" customFormat="1" ht="58.5" customHeight="1" x14ac:dyDescent="0.2">
      <c r="A73" s="73"/>
      <c r="B73" s="73"/>
      <c r="C73" s="74"/>
      <c r="D73" s="88" t="s">
        <v>155</v>
      </c>
      <c r="E73" s="42">
        <f>SUM(F73)</f>
        <v>5319500</v>
      </c>
      <c r="F73" s="45">
        <f>F40</f>
        <v>5319500</v>
      </c>
      <c r="G73" s="45">
        <f t="shared" ref="G73:O73" si="29">G40</f>
        <v>0</v>
      </c>
      <c r="H73" s="45">
        <f t="shared" si="29"/>
        <v>0</v>
      </c>
      <c r="I73" s="45">
        <f t="shared" si="29"/>
        <v>0</v>
      </c>
      <c r="J73" s="42">
        <f>N73</f>
        <v>0</v>
      </c>
      <c r="K73" s="45">
        <f t="shared" si="29"/>
        <v>0</v>
      </c>
      <c r="L73" s="45">
        <f t="shared" si="29"/>
        <v>0</v>
      </c>
      <c r="M73" s="45">
        <f t="shared" si="29"/>
        <v>0</v>
      </c>
      <c r="N73" s="45">
        <f t="shared" si="29"/>
        <v>0</v>
      </c>
      <c r="O73" s="45">
        <f t="shared" si="29"/>
        <v>0</v>
      </c>
      <c r="P73" s="42">
        <f t="shared" si="28"/>
        <v>5319500</v>
      </c>
      <c r="Q73" s="18"/>
    </row>
    <row r="74" spans="1:17" s="19" customFormat="1" ht="63.75" customHeight="1" x14ac:dyDescent="0.2">
      <c r="A74" s="73"/>
      <c r="B74" s="73"/>
      <c r="C74" s="74"/>
      <c r="D74" s="89" t="s">
        <v>156</v>
      </c>
      <c r="E74" s="42">
        <f>SUM(F74)</f>
        <v>0</v>
      </c>
      <c r="F74" s="45">
        <f>F69+F31</f>
        <v>0</v>
      </c>
      <c r="G74" s="45">
        <f t="shared" ref="G74:O74" si="30">G69+G31</f>
        <v>0</v>
      </c>
      <c r="H74" s="45">
        <f t="shared" si="30"/>
        <v>0</v>
      </c>
      <c r="I74" s="45">
        <f t="shared" si="30"/>
        <v>0</v>
      </c>
      <c r="J74" s="32">
        <f>L74+O74</f>
        <v>3952200</v>
      </c>
      <c r="K74" s="45">
        <f t="shared" si="30"/>
        <v>3952200</v>
      </c>
      <c r="L74" s="45">
        <f t="shared" si="30"/>
        <v>0</v>
      </c>
      <c r="M74" s="45">
        <f t="shared" si="30"/>
        <v>0</v>
      </c>
      <c r="N74" s="45">
        <f t="shared" si="30"/>
        <v>0</v>
      </c>
      <c r="O74" s="45">
        <f t="shared" si="30"/>
        <v>3952200</v>
      </c>
      <c r="P74" s="42">
        <f t="shared" si="28"/>
        <v>3952200</v>
      </c>
      <c r="Q74" s="18"/>
    </row>
    <row r="75" spans="1:17" s="20" customFormat="1" ht="72.75" customHeight="1" x14ac:dyDescent="0.2">
      <c r="A75" s="73"/>
      <c r="B75" s="73"/>
      <c r="C75" s="74"/>
      <c r="D75" s="89" t="s">
        <v>157</v>
      </c>
      <c r="E75" s="42">
        <f t="shared" ref="E75" si="31">SUM(F75)</f>
        <v>207872</v>
      </c>
      <c r="F75" s="45">
        <f>F42</f>
        <v>207872</v>
      </c>
      <c r="G75" s="45">
        <f t="shared" ref="G75:I75" si="32">G42</f>
        <v>0</v>
      </c>
      <c r="H75" s="45">
        <f t="shared" si="32"/>
        <v>0</v>
      </c>
      <c r="I75" s="45">
        <f t="shared" si="32"/>
        <v>0</v>
      </c>
      <c r="J75" s="42">
        <f>N75</f>
        <v>0</v>
      </c>
      <c r="K75" s="45">
        <f t="shared" ref="K75:O75" si="33">K42</f>
        <v>0</v>
      </c>
      <c r="L75" s="45">
        <f t="shared" si="33"/>
        <v>0</v>
      </c>
      <c r="M75" s="45">
        <f t="shared" si="33"/>
        <v>0</v>
      </c>
      <c r="N75" s="45">
        <f t="shared" si="33"/>
        <v>0</v>
      </c>
      <c r="O75" s="45">
        <f t="shared" si="33"/>
        <v>0</v>
      </c>
      <c r="P75" s="42">
        <f t="shared" si="28"/>
        <v>207872</v>
      </c>
    </row>
    <row r="76" spans="1:17" s="19" customFormat="1" ht="77.25" customHeight="1" x14ac:dyDescent="0.2">
      <c r="A76" s="73"/>
      <c r="B76" s="73"/>
      <c r="C76" s="74"/>
      <c r="D76" s="89" t="s">
        <v>158</v>
      </c>
      <c r="E76" s="42">
        <f>SUM(F76)</f>
        <v>167160</v>
      </c>
      <c r="F76" s="45">
        <f>F62</f>
        <v>167160</v>
      </c>
      <c r="G76" s="45">
        <f t="shared" ref="G76:O76" si="34">G62</f>
        <v>0</v>
      </c>
      <c r="H76" s="45">
        <f t="shared" si="34"/>
        <v>0</v>
      </c>
      <c r="I76" s="45">
        <f t="shared" si="34"/>
        <v>0</v>
      </c>
      <c r="J76" s="42">
        <f>N76</f>
        <v>0</v>
      </c>
      <c r="K76" s="45">
        <f t="shared" si="34"/>
        <v>0</v>
      </c>
      <c r="L76" s="45">
        <f t="shared" si="34"/>
        <v>0</v>
      </c>
      <c r="M76" s="45">
        <f t="shared" si="34"/>
        <v>0</v>
      </c>
      <c r="N76" s="45">
        <f t="shared" si="34"/>
        <v>0</v>
      </c>
      <c r="O76" s="45">
        <f t="shared" si="34"/>
        <v>0</v>
      </c>
      <c r="P76" s="42">
        <f>E76+J76</f>
        <v>167160</v>
      </c>
      <c r="Q76" s="18"/>
    </row>
    <row r="77" spans="1:17" s="19" customFormat="1" ht="113.25" customHeight="1" x14ac:dyDescent="0.2">
      <c r="A77" s="73"/>
      <c r="B77" s="73"/>
      <c r="C77" s="74"/>
      <c r="D77" s="89" t="s">
        <v>160</v>
      </c>
      <c r="E77" s="42">
        <f>SUM(F77)</f>
        <v>0</v>
      </c>
      <c r="F77" s="45">
        <f>F32</f>
        <v>0</v>
      </c>
      <c r="G77" s="45">
        <f t="shared" ref="G77:O77" si="35">G32</f>
        <v>0</v>
      </c>
      <c r="H77" s="45">
        <f t="shared" si="35"/>
        <v>0</v>
      </c>
      <c r="I77" s="45">
        <f t="shared" si="35"/>
        <v>0</v>
      </c>
      <c r="J77" s="42">
        <f>N77+L77</f>
        <v>199000</v>
      </c>
      <c r="K77" s="45">
        <f t="shared" si="35"/>
        <v>0</v>
      </c>
      <c r="L77" s="45">
        <f t="shared" si="35"/>
        <v>199000</v>
      </c>
      <c r="M77" s="45">
        <f t="shared" si="35"/>
        <v>0</v>
      </c>
      <c r="N77" s="45">
        <f t="shared" si="35"/>
        <v>0</v>
      </c>
      <c r="O77" s="45">
        <f t="shared" si="35"/>
        <v>0</v>
      </c>
      <c r="P77" s="42">
        <f>E77+J77</f>
        <v>199000</v>
      </c>
      <c r="Q77" s="18"/>
    </row>
    <row r="78" spans="1:17" s="17" customFormat="1" ht="125.25" customHeight="1" x14ac:dyDescent="0.2">
      <c r="A78" s="73"/>
      <c r="B78" s="73"/>
      <c r="C78" s="74"/>
      <c r="D78" s="87" t="s">
        <v>159</v>
      </c>
      <c r="E78" s="42">
        <f>SUM(F78)</f>
        <v>2940400</v>
      </c>
      <c r="F78" s="43">
        <f>F61</f>
        <v>2940400</v>
      </c>
      <c r="G78" s="43">
        <f t="shared" ref="G78:O78" si="36">G61</f>
        <v>2410163</v>
      </c>
      <c r="H78" s="43">
        <f t="shared" si="36"/>
        <v>0</v>
      </c>
      <c r="I78" s="43">
        <f t="shared" si="36"/>
        <v>0</v>
      </c>
      <c r="J78" s="42">
        <f>N78</f>
        <v>0</v>
      </c>
      <c r="K78" s="43">
        <f t="shared" si="36"/>
        <v>0</v>
      </c>
      <c r="L78" s="43">
        <f t="shared" si="36"/>
        <v>0</v>
      </c>
      <c r="M78" s="43">
        <f t="shared" si="36"/>
        <v>0</v>
      </c>
      <c r="N78" s="43">
        <f t="shared" si="36"/>
        <v>0</v>
      </c>
      <c r="O78" s="43">
        <f t="shared" si="36"/>
        <v>0</v>
      </c>
      <c r="P78" s="42">
        <f t="shared" si="28"/>
        <v>2940400</v>
      </c>
    </row>
    <row r="80" spans="1:17" s="90" customFormat="1" ht="18.75" x14ac:dyDescent="0.3">
      <c r="B80" s="91" t="s">
        <v>114</v>
      </c>
      <c r="I80" s="91" t="s">
        <v>115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53" fitToHeight="50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XTreme.ws</cp:lastModifiedBy>
  <cp:lastPrinted>2019-08-23T04:48:00Z</cp:lastPrinted>
  <dcterms:created xsi:type="dcterms:W3CDTF">2019-08-22T15:18:47Z</dcterms:created>
  <dcterms:modified xsi:type="dcterms:W3CDTF">2019-08-23T04:48:08Z</dcterms:modified>
</cp:coreProperties>
</file>