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25" yWindow="210" windowWidth="17010" windowHeight="11910"/>
  </bookViews>
  <sheets>
    <sheet name="Лист1" sheetId="1" r:id="rId1"/>
  </sheets>
  <definedNames>
    <definedName name="_xlnm.Print_Area" localSheetId="0">Лист1!$A$1:$J$120</definedName>
  </definedNames>
  <calcPr calcId="144525"/>
</workbook>
</file>

<file path=xl/calcChain.xml><?xml version="1.0" encoding="utf-8"?>
<calcChain xmlns="http://schemas.openxmlformats.org/spreadsheetml/2006/main">
  <c r="I73" i="1" l="1"/>
  <c r="J71" i="1"/>
  <c r="H64" i="1"/>
  <c r="H60" i="1"/>
  <c r="G60" i="1" s="1"/>
  <c r="H31" i="1"/>
  <c r="G15" i="1"/>
  <c r="G16" i="1"/>
  <c r="H14" i="1"/>
  <c r="H51" i="1" l="1"/>
  <c r="H25" i="1"/>
  <c r="J81" i="1" l="1"/>
  <c r="H111" i="1"/>
  <c r="I85" i="1"/>
  <c r="H84" i="1"/>
  <c r="G84" i="1" s="1"/>
  <c r="H83" i="1"/>
  <c r="G68" i="1" l="1"/>
  <c r="R117" i="1"/>
  <c r="P117" i="1" s="1"/>
  <c r="Q117" i="1"/>
  <c r="H93" i="1" l="1"/>
  <c r="H91" i="1"/>
  <c r="G106" i="1"/>
  <c r="H58" i="1"/>
  <c r="I75" i="1"/>
  <c r="J75" i="1"/>
  <c r="I71" i="1"/>
  <c r="H49" i="1"/>
  <c r="G75" i="1" l="1"/>
  <c r="I12" i="1" l="1"/>
  <c r="J12" i="1"/>
  <c r="J118" i="1" s="1"/>
  <c r="H81" i="1"/>
  <c r="I98" i="1"/>
  <c r="J98" i="1"/>
  <c r="H98" i="1"/>
  <c r="G108" i="1" l="1"/>
  <c r="I81" i="1"/>
  <c r="G81" i="1" s="1"/>
  <c r="G97" i="1"/>
  <c r="G95" i="1"/>
  <c r="G73" i="1" l="1"/>
  <c r="G71" i="1" l="1"/>
  <c r="H55" i="1"/>
  <c r="G41" i="1"/>
  <c r="G17" i="1" l="1"/>
  <c r="G114" i="1" l="1"/>
  <c r="G65" i="1"/>
  <c r="G63" i="1"/>
  <c r="G62" i="1"/>
  <c r="G61" i="1"/>
  <c r="G64" i="1"/>
  <c r="G66" i="1"/>
  <c r="G67" i="1"/>
  <c r="G59" i="1"/>
  <c r="G58" i="1"/>
  <c r="G50" i="1"/>
  <c r="G49" i="1"/>
  <c r="H39" i="1"/>
  <c r="H12" i="1" s="1"/>
  <c r="H118" i="1" s="1"/>
  <c r="G40" i="1"/>
  <c r="G39" i="1"/>
  <c r="G33" i="1" l="1"/>
  <c r="G19" i="1" l="1"/>
  <c r="G18" i="1"/>
  <c r="G14" i="1"/>
  <c r="G101" i="1"/>
  <c r="G100" i="1"/>
  <c r="G102" i="1" l="1"/>
  <c r="G21" i="1"/>
  <c r="G57" i="1"/>
  <c r="G55" i="1"/>
  <c r="G37" i="1" l="1"/>
  <c r="G87" i="1"/>
  <c r="G26" i="1"/>
  <c r="G29" i="1"/>
  <c r="G28" i="1"/>
  <c r="G27" i="1"/>
  <c r="G25" i="1"/>
  <c r="G24" i="1"/>
  <c r="G23" i="1"/>
  <c r="G31" i="1"/>
  <c r="G113" i="1" l="1"/>
  <c r="G104" i="1"/>
  <c r="G105" i="1"/>
  <c r="G77" i="1"/>
  <c r="G44" i="1"/>
  <c r="G45" i="1"/>
  <c r="G46" i="1"/>
  <c r="G98" i="1"/>
  <c r="G35" i="1"/>
  <c r="G42" i="1"/>
  <c r="G47" i="1"/>
  <c r="G51" i="1"/>
  <c r="G53" i="1"/>
  <c r="G69" i="1"/>
  <c r="G78" i="1"/>
  <c r="G80" i="1"/>
  <c r="G83" i="1"/>
  <c r="G85" i="1"/>
  <c r="G89" i="1"/>
  <c r="G91" i="1"/>
  <c r="G93" i="1"/>
  <c r="G109" i="1"/>
  <c r="G111" i="1"/>
  <c r="G115" i="1"/>
  <c r="G117" i="1"/>
  <c r="I118" i="1" l="1"/>
  <c r="K118" i="1" s="1"/>
  <c r="G12" i="1"/>
  <c r="G118" i="1" l="1"/>
</calcChain>
</file>

<file path=xl/sharedStrings.xml><?xml version="1.0" encoding="utf-8"?>
<sst xmlns="http://schemas.openxmlformats.org/spreadsheetml/2006/main" count="316" uniqueCount="215">
  <si>
    <t>Додаток 7</t>
  </si>
  <si>
    <t>Розподіл витрат місцевого бюджету на реалізацію місцевих/регіональних програм у 2021 році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</si>
  <si>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</si>
  <si>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</si>
  <si>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</si>
  <si>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</si>
  <si>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</si>
  <si>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</si>
  <si>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</si>
  <si>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</si>
  <si>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</si>
  <si>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</si>
  <si>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</si>
  <si>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</si>
  <si>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</si>
  <si>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</si>
  <si>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</si>
  <si>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</si>
  <si>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Прибужанiвська сiльська рада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</si>
  <si>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</si>
  <si>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</si>
  <si>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</si>
  <si>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</si>
  <si>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про надання одноразової грошової матеріальної допомоги громадянам Прибужанівської сільської ради на 2021-2023</t>
  </si>
  <si>
    <t>рішення сесії від 24.12.2020, №5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</si>
  <si>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</si>
  <si>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</si>
  <si>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</si>
  <si>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</si>
  <si>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соціально - економічного розвитку Прибужанівської сільської ради на 2021-2023рік</t>
  </si>
  <si>
    <t>рішення сесії від 24.12.2020р., №13</t>
  </si>
  <si>
    <t>Сільська  цільова програма «Громадський  бюджет (бюджет участі) у  Прибужанівській  сільській  раді» на 2018 – 2021 роки</t>
  </si>
  <si>
    <t>рішення сесії від22.12.2017 №4</t>
  </si>
  <si>
    <t>0116013</t>
  </si>
  <si>
    <t>6013</t>
  </si>
  <si>
    <t>0620</t>
  </si>
  <si>
    <t>Забезпечення діяльності водопровідно-каналізаційного господарства</t>
  </si>
  <si>
    <t>Програма "Питна вода" на 2021-2025роки</t>
  </si>
  <si>
    <t>рішення сесії від 24.12.2020р., №12</t>
  </si>
  <si>
    <t>0116030</t>
  </si>
  <si>
    <t>6030</t>
  </si>
  <si>
    <t>Організація благоустрою населених пунктів</t>
  </si>
  <si>
    <t>ПРОГРАМА вуличного освітлення населених пунктів Прибужанівської   сільської ради на 2018-2023 роки</t>
  </si>
  <si>
    <t>рішення сесії від 24.12.2020, №11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</si>
  <si>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</si>
  <si>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</si>
  <si>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</si>
  <si>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</si>
  <si>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сесії від 24.12.2020р №6</t>
  </si>
  <si>
    <t>0118340</t>
  </si>
  <si>
    <t>8340</t>
  </si>
  <si>
    <t>0540</t>
  </si>
  <si>
    <t>Природоохоронні заходи за рахунок цільових фондів</t>
  </si>
  <si>
    <t>рішення сесії від 14.12.2017р.,  №11</t>
  </si>
  <si>
    <t>0600000</t>
  </si>
  <si>
    <t>Вiддiл освiти, молодi та спорту Прибужанiвської сiльської ради</t>
  </si>
  <si>
    <t>0611010</t>
  </si>
  <si>
    <t>1010</t>
  </si>
  <si>
    <t>0910</t>
  </si>
  <si>
    <t>Надання дошкільної освіти</t>
  </si>
  <si>
    <t>Програма розвитку освіти Прибужанівської сільської ради на 2021-2025роки.</t>
  </si>
  <si>
    <t>рішення сесії від 24.12.2020, №7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</si>
  <si>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</si>
  <si>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</si>
  <si>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</si>
  <si>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</si>
  <si>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0611142</t>
  </si>
  <si>
    <t>1142</t>
  </si>
  <si>
    <t>0990</t>
  </si>
  <si>
    <t>Інші програми та заходи у сфері освіти</t>
  </si>
  <si>
    <t>Програма „Шкільний автобус” на 2021 -2025роки</t>
  </si>
  <si>
    <t>рішення сесії від 24.12.2020, №8</t>
  </si>
  <si>
    <t>0613133</t>
  </si>
  <si>
    <t>3133</t>
  </si>
  <si>
    <t>1040</t>
  </si>
  <si>
    <t>Інші заходи та заклади молодіжної політики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</si>
  <si>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</si>
  <si>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</si>
  <si>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</si>
  <si>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</si>
  <si>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Прибужанівської сільської ради на 2021-2025роки</t>
  </si>
  <si>
    <t>рішення сесії від 24.12.2020, №10</t>
  </si>
  <si>
    <t>3700000</t>
  </si>
  <si>
    <t>Фінансовий відділ Прибужанівської сільської ради</t>
  </si>
  <si>
    <t>0180</t>
  </si>
  <si>
    <t>3719770</t>
  </si>
  <si>
    <t>9770</t>
  </si>
  <si>
    <t>Інші субвенції з місцевого бюджету</t>
  </si>
  <si>
    <t>КОМПЛЕКСНА ПРОГРАМА соціального захисту людей похилого віку, осіб з обмеженими фізичними можливостями та осіб, постраждалих внаслідок чорнобильської катастрофи на 2021- 2023роки ( "Турбота")</t>
  </si>
  <si>
    <t>рішення сесії від 24.12.2020 р., №2</t>
  </si>
  <si>
    <t>УСЬОГО</t>
  </si>
  <si>
    <t>X</t>
  </si>
  <si>
    <t>до рішення Прибужанівської сільської ради</t>
  </si>
  <si>
    <t>Секретар</t>
  </si>
  <si>
    <t>Алексєєва З.А.</t>
  </si>
  <si>
    <t>надання одноразової грошової матеріальної допомоги важко хворим громадянам, що проживають на території  Прибужанівської сільської ради</t>
  </si>
  <si>
    <t>бюджет участі  сешище Мартинівське на реалізацію проекту «Сільський клуб – центр культурного розвитку молоді».Даний проект передбачає придбання дверей, будівельних матеріалів для подальшого ремонту підлоги приміщення  глядацької зали ,сцени: Дошка обрізна-40тис.грн.; Двері вхідні-9тис.грн.</t>
  </si>
  <si>
    <t xml:space="preserve">бюджет участі   на реалізацію проекту "Новий культурно-освітній простір для     жителів Новосілки у будинку культури" для Новосілківського будинку культури придбання вікон та будматеріалів </t>
  </si>
  <si>
    <t>бюджет участі  на реалізацію проекту «Звукова апаратура – якісна робота Прибужанівського СБК» (придбання звукової апаратури для Прибужанівського будинку культури)</t>
  </si>
  <si>
    <t>бюджет участі  на реалізацію проекту «Відродження»  (Ремонт підлоги в Дмитрівськом будинку культури)</t>
  </si>
  <si>
    <t>поточний ремонт водопровідної мережі</t>
  </si>
  <si>
    <t>бюджет участі  село Яструбинове на реалізацію проекту «Захистимо пам'ять».Даний проект передбачає облаштування пішохідної зони центрального входу меморіального комплексу</t>
  </si>
  <si>
    <t>поточний ремонт  мережі вуличного освітлення</t>
  </si>
  <si>
    <t>проведення профілактичних заходів для недопущення поширення випадків COVID - 19 (коронавірусу)</t>
  </si>
  <si>
    <t>послуги із запобігання та ліквідації надзвичайних ситуацій та наслідків стихійного лиха</t>
  </si>
  <si>
    <t>утилізація несанкціонованих сміттєзвалищ</t>
  </si>
  <si>
    <t>утримання шести закладів дошкільної освіти</t>
  </si>
  <si>
    <t>утримання шести закладів загальної середньої освіти</t>
  </si>
  <si>
    <t>забезпечення підвезення учнів до шкільних закладів</t>
  </si>
  <si>
    <t xml:space="preserve">придбання волейбольних, футбольних м'ячів, м'яча для футзалу, та кия більярдного
</t>
  </si>
  <si>
    <t>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</t>
  </si>
  <si>
    <t xml:space="preserve"> до бюджету Олександрівської селищної територіальної громади на утримання місцевої пожежної охорони</t>
  </si>
  <si>
    <t xml:space="preserve"> до районного бюджету Вознесенського району  на здійснення окремих видатків: утримання КП "Райводпостач" на Іпівріччя</t>
  </si>
  <si>
    <t xml:space="preserve"> до бюджету Бузької сільської територіальної громади на надання позашкільної освіти</t>
  </si>
  <si>
    <t>до бюджету Бузької сільської територіальної громади на утримання КНП «Бузький центр первинної медико – санітарної допомоги»:                                                                                                                                                                                                              засоби індивідуального захисту+дезин.засоби та лікарські засоби проти COVID-19 -22тис.грн.;
Фенілкетонурія - 147,484тис.грн.;
туберкулін- 24тис.грн.;
імунопрофілактика - 5тис..грн.;                                                                                                                                                                                                                                                                                                                                                                                                     пільгові рецепти - 110тис.грн.;                                                                                                                                                                                                                                                                                                                                                                                                              комунальні послуги - 146,142тис.грн.;                                                                                                                                                                                                                                                                                                                                                                                                  інші (КЕКВ2210:КЕКВ2240)- 133,651тис.грн..</t>
  </si>
  <si>
    <t xml:space="preserve">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</t>
  </si>
  <si>
    <t>послуги стороньої  організації на проведення тренінгу з розвитку молодіжної ради - 5тис.грн.; придбання призів та апаратури на проведення фестивалю талантів громади-5тис.грн.</t>
  </si>
  <si>
    <t>ПРОГРАМА поводження з твердими побутовими відходами на території  Прибужанівської сільської ради на 2018-2021роки</t>
  </si>
  <si>
    <t>ЦІЛЬОВА  ПРОГРАМА захисту населення і територій  Прибужанівської  сільської  ради  від надзвичайних ситуацій техногенного та природного характеру, забезпечення пожежної безпеки  2018-2023 роки</t>
  </si>
  <si>
    <t xml:space="preserve"> до районного бюджету Вознесенського району з метою забезпечення призначення субсидій на придбання бланків,заяв, декларацій, паперу </t>
  </si>
  <si>
    <t>0113020</t>
  </si>
  <si>
    <t>3020</t>
  </si>
  <si>
    <t>1060</t>
  </si>
  <si>
    <t>Забезпечення побутовим вугіллям окремих категорій громадян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</si>
  <si>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</si>
  <si>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</si>
  <si>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</si>
  <si>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</si>
  <si>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</si>
  <si>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</si>
  <si>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</si>
  <si>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пільговий проїзд автомобільним транспортом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</si>
  <si>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</si>
  <si>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</si>
  <si>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</si>
  <si>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</si>
  <si>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</si>
  <si>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</si>
  <si>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</si>
  <si>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</si>
  <si>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1030</t>
  </si>
  <si>
    <t>Інші видатки на соціальний захист ветеранів війни та праці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</si>
  <si>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</si>
  <si>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</si>
  <si>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</si>
  <si>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утримання КУ "Центр надання соціальнох послуг Прибужанівської сільської ради"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</si>
  <si>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</si>
  <si>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</si>
  <si>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</si>
  <si>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пільговий проїзд залізничним транспортом</t>
  </si>
  <si>
    <t>матеріальні виплати учасникам ліквідації аварії на ЧАЕС</t>
  </si>
  <si>
    <t>придбання газового котла у Прибужанівський будинок культури та виготовлення на нього техумов.</t>
  </si>
  <si>
    <t>придбання газового котла на заміну до Прибужанівськї амбулаторії</t>
  </si>
  <si>
    <t>впровадження проєкту - переможця «Дітям – комфортні умови відпочинку та навчання»: Придбання сучасних меблів та оснащення для організації дозвілля та навчання  здобувачів освіти на базі Тімірязєвської школи</t>
  </si>
  <si>
    <t>0110180</t>
  </si>
  <si>
    <t>0133</t>
  </si>
  <si>
    <t>Інша діяльність у сфері державного управління</t>
  </si>
  <si>
    <t>Програма підтримки Комунальної установи "Трудовий архів Прибужанівської сільської ради Вознесенського району" на 2021-2023роки.</t>
  </si>
  <si>
    <t xml:space="preserve">утримання КУ "Трудовий архів Прибужанівської сільської ради Вознесенського району" </t>
  </si>
  <si>
    <t>3710160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</si>
  <si>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</si>
  <si>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</si>
  <si>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</si>
  <si>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придбання комп'ютерних комплектів2шт.</t>
  </si>
  <si>
    <t>придбання столів та шаф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</si>
  <si>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</si>
  <si>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</si>
  <si>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</si>
  <si>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рішення сесії від 24.12.2020р., №16</t>
  </si>
  <si>
    <t>Організація та проведення громадських робіт</t>
  </si>
  <si>
    <t>Громадські роботи 50% на 7міс(квітень-жовтень) 6чол.</t>
  </si>
  <si>
    <t xml:space="preserve"> Програма зайнятості населення Прибужанівської  сільської  ради на  2018 – 2022  роки</t>
  </si>
  <si>
    <t>рішення сесії від   13.07.2018 №6</t>
  </si>
  <si>
    <t>виготовлення техумов на заміну газового котла в Прибужанівському БК</t>
  </si>
  <si>
    <t>придбання картриджу, решітки огороджувальної та вивіски для Мартинівського центру дозвілля</t>
  </si>
  <si>
    <t>фінансова підтримка для КП "Нептун": на придбання водяного насоса та двох водяних лічильників</t>
  </si>
  <si>
    <t>придбання шість шт. мотокос</t>
  </si>
  <si>
    <t>придбання дверей на гараж в с.Прибужани</t>
  </si>
  <si>
    <t>придбання бензину, мастила для мотокос</t>
  </si>
  <si>
    <t xml:space="preserve">придбання госптоварів для благоустрою кладовищ </t>
  </si>
  <si>
    <t>виготовлення технічного паспорту на накопичувач води(75м.куб.) в с.Нове та на накопичувальну станцію в с.Новобілоусівка</t>
  </si>
  <si>
    <t>послуги грейдерування вулиць комунальної власності</t>
  </si>
  <si>
    <t>придбання насосу циркуляційного для Прибужанівської амбулаторії</t>
  </si>
  <si>
    <t>на виготовлення тех.паспорту по греблі, що знаходиться біля озера Лі</t>
  </si>
  <si>
    <t>придбання вебкамери, акустичної системи</t>
  </si>
  <si>
    <t>співфінансування  до обласного бюджету на завершення будівництва Мартинівської амбулаторії</t>
  </si>
  <si>
    <t>поточний ремонт системи опалення приміщення адмінбудівлі с.Прибужани (Ііповерх)</t>
  </si>
  <si>
    <t>облаштування вузла обліку ел.енергії в будинку культури с.Андрійчикове</t>
  </si>
  <si>
    <t>Будівництво-1 об`єктів житлово-комунального господарства</t>
  </si>
  <si>
    <t>виготовлення проектно-кошторисної документації на капітальний ремонт башти Рожновського в с.Новосілка Вознесенського району Миколаївської області</t>
  </si>
  <si>
    <t>Будівництво-1 інших об`єктів комунальної власності</t>
  </si>
  <si>
    <t>виготовлення проєктно-кошторисної документації на кап.ремонт ліній зовнішнього освітлення с.Нове-вул.Дружби; с.Мартинівське - вул.Кожедуба, Садова, Врожайна; с.Прибужани - вул.Близнюка, Бузька, Жукова, провул.Тихий; с.Новосілка - вул.Степова</t>
  </si>
  <si>
    <t>0617321</t>
  </si>
  <si>
    <t>7321</t>
  </si>
  <si>
    <t>0443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</si>
  <si>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</si>
  <si>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</si>
  <si>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</si>
  <si>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</si>
  <si>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Виготовлення проектів землеустрою для оформлення земельних ділянок під закладами (Прибужанівський ЗДО, Прибужанівська ЗОШ)</t>
  </si>
  <si>
    <t xml:space="preserve"> до бюджету Вознесенської міської територіальної громади щодо  забезпечення лабораторного дослідження на COVID-19 методом імуноферментного аналізу IgM (ІФА)</t>
  </si>
  <si>
    <t>Капітальний ремонт  по усуненню аварійності будівлі майстерні Прибужанівської ЗОШ  І-ІІІ ступенів</t>
  </si>
  <si>
    <t>реєстрація нової легкоової машини на Мартинівську амбулаторію</t>
  </si>
  <si>
    <t>виготовлення проектно-кошторисної документації на капітальний ремонт приміщення будівлі за адресою с.Прибужани, вул.Одеська 2а</t>
  </si>
  <si>
    <t>виготовлення техпаспорту на кв.№62, буд.27 по вул.БОС-2 в с.Мартинівське під кабінет для старости Мартинівського старостинського округу та виготовлення техумов на підключення квартири до електромережі</t>
  </si>
  <si>
    <t xml:space="preserve">до бюджету Вознесенської міської територіальної громади  на утримання Центру соціально - психологічної реабілітації дітей </t>
  </si>
  <si>
    <t>встановлення металевого бар'єрного (дорожнього) огородження по провулку Фонтанному у с.Прибужани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</si>
  <si>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школа": на закупівлю комп’ютерного обладнання-17207грн., дидактичного матеріалу - 8592грн.; Меблів - 9266грн..</t>
  </si>
  <si>
    <t>від 06.08.2021 №2</t>
  </si>
  <si>
    <t>фінансова підтримка для КП "Мартинівське ЖКГ": на поточний ремонт трансформаторної підстанції: заміна силового трансформатору в с.Мартинівське, на придбання сучасного багатотарифного лічильника електричної енергії та на модернізацію точки обліку за адресою: селище Мартинівське, вул. Молодіжна 2а, свердловина №2, відповідно до ВИМОГИ акціонерного товаритсва "МИКОЛАЇВОБЛЕНЕРГО",обстеження та прокачка за допомогою р-ліфта свердловини №2, яка розташована за адресою: селище Мартинівське, вул.Молодіжна буд.2а, на виконання робіт по викачці та замиванню каналізаційно - насосної станції ілососом за адресою: село Матринівське вул.Польова1</t>
  </si>
  <si>
    <t xml:space="preserve">придбання принтера </t>
  </si>
  <si>
    <t>ремонт ПК</t>
  </si>
  <si>
    <t>"Вісті Вознес енщини" об'яви</t>
  </si>
  <si>
    <t>придбання "болгарки"</t>
  </si>
  <si>
    <t xml:space="preserve"> на підрізання дерев(кронування)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</si>
</sst>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8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164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/>
    </xf>
    <xf numFmtId="0" fontId="0" fillId="0" borderId="0" xfId="0"/>
    <xf numFmtId="164" fontId="0" fillId="2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164" fontId="0" fillId="2" borderId="7" xfId="0" applyNumberFormat="1" applyFont="1" applyFill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/>
    <xf numFmtId="0" fontId="3" fillId="2" borderId="2" xfId="0" applyFont="1" applyFill="1" applyBorder="1"/>
    <xf numFmtId="0" fontId="0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/>
    </xf>
    <xf numFmtId="0" fontId="8" fillId="0" borderId="0" xfId="0" applyFont="1"/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abSelected="1" view="pageBreakPreview" topLeftCell="A112" zoomScale="85" zoomScaleNormal="100" zoomScaleSheetLayoutView="85" workbookViewId="0">
      <selection activeCell="G122" sqref="G122:H122"/>
    </sheetView>
  </sheetViews>
  <sheetFormatPr defaultRowHeight="12.75" x14ac:dyDescent="0.2"/>
  <cols>
    <col min="1" max="3" width="12" customWidth="1"/>
    <col min="4" max="4" width="24.42578125" customWidth="1"/>
    <col min="5" max="5" width="47.5703125" customWidth="1"/>
    <col min="6" max="6" width="17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H2" s="15" t="s">
        <v>92</v>
      </c>
    </row>
    <row r="3" spans="1:10" x14ac:dyDescent="0.2">
      <c r="H3" s="15" t="s">
        <v>208</v>
      </c>
    </row>
    <row r="5" spans="1:10" x14ac:dyDescent="0.2">
      <c r="A5" s="80" t="s">
        <v>1</v>
      </c>
      <c r="B5" s="81"/>
      <c r="C5" s="81"/>
      <c r="D5" s="81"/>
      <c r="E5" s="81"/>
      <c r="F5" s="81"/>
      <c r="G5" s="81"/>
      <c r="H5" s="81"/>
      <c r="I5" s="81"/>
      <c r="J5" s="81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82" t="s">
        <v>5</v>
      </c>
      <c r="B9" s="82" t="s">
        <v>6</v>
      </c>
      <c r="C9" s="82" t="s">
        <v>7</v>
      </c>
      <c r="D9" s="82" t="s">
        <v>8</v>
      </c>
      <c r="E9" s="83" t="s">
        <v>9</v>
      </c>
      <c r="F9" s="82" t="s">
        <v>10</v>
      </c>
      <c r="G9" s="84" t="s">
        <v>11</v>
      </c>
      <c r="H9" s="83" t="s">
        <v>12</v>
      </c>
      <c r="I9" s="83" t="s">
        <v>13</v>
      </c>
      <c r="J9" s="83"/>
    </row>
    <row r="10" spans="1:10" ht="86.25" customHeight="1" x14ac:dyDescent="0.2">
      <c r="A10" s="83"/>
      <c r="B10" s="83"/>
      <c r="C10" s="83"/>
      <c r="D10" s="82"/>
      <c r="E10" s="83"/>
      <c r="F10" s="83"/>
      <c r="G10" s="84"/>
      <c r="H10" s="83"/>
      <c r="I10" s="4" t="s">
        <v>14</v>
      </c>
      <c r="J10" s="4" t="s">
        <v>15</v>
      </c>
    </row>
    <row r="11" spans="1:10" s="23" customFormat="1" ht="11.25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5">
        <v>7</v>
      </c>
      <c r="H11" s="44">
        <v>8</v>
      </c>
      <c r="I11" s="44">
        <v>9</v>
      </c>
      <c r="J11" s="44">
        <v>10</v>
      </c>
    </row>
    <row r="12" spans="1:10" ht="25.5" x14ac:dyDescent="0.2">
      <c r="A12" s="5" t="s">
        <v>16</v>
      </c>
      <c r="B12" s="6" t="s">
        <v>17</v>
      </c>
      <c r="C12" s="6" t="s">
        <v>17</v>
      </c>
      <c r="D12" s="6" t="s">
        <v>18</v>
      </c>
      <c r="E12" s="6" t="s">
        <v>17</v>
      </c>
      <c r="F12" s="20" t="s">
        <v>17</v>
      </c>
      <c r="G12" s="7">
        <f>H12+I12</f>
        <v>3809607</v>
      </c>
      <c r="H12" s="8">
        <f>SUM(H13:H80)</f>
        <v>3714364</v>
      </c>
      <c r="I12" s="8">
        <f t="shared" ref="I12:J12" si="0">SUM(I13:I80)</f>
        <v>95243</v>
      </c>
      <c r="J12" s="8">
        <f t="shared" si="0"/>
        <v>93893</v>
      </c>
    </row>
    <row r="13" spans="1:10" s="18" customFormat="1" ht="47.25" x14ac:dyDescent="0.2">
      <c r="A13" s="27"/>
      <c r="B13" s="28"/>
      <c r="C13" s="28"/>
      <c r="D13" s="28"/>
      <c r="E13" s="29" t="s">
        <v>29</v>
      </c>
      <c r="F13" s="37" t="s">
        <v>30</v>
      </c>
      <c r="G13" s="30"/>
      <c r="H13" s="31"/>
      <c r="I13" s="31"/>
      <c r="J13" s="31"/>
    </row>
    <row r="14" spans="1:10" s="18" customFormat="1" ht="29.25" customHeight="1" x14ac:dyDescent="0.2">
      <c r="A14" s="78" t="s">
        <v>165</v>
      </c>
      <c r="B14" s="79" t="s">
        <v>166</v>
      </c>
      <c r="C14" s="79" t="s">
        <v>161</v>
      </c>
      <c r="D14" s="79" t="s">
        <v>167</v>
      </c>
      <c r="E14" s="43" t="s">
        <v>210</v>
      </c>
      <c r="F14" s="57"/>
      <c r="G14" s="39">
        <f t="shared" ref="G14:G19" si="1">H14+I14</f>
        <v>8426</v>
      </c>
      <c r="H14" s="3">
        <f>39000-30574</f>
        <v>8426</v>
      </c>
      <c r="I14" s="3"/>
      <c r="J14" s="3"/>
    </row>
    <row r="15" spans="1:10" s="18" customFormat="1" ht="29.25" customHeight="1" x14ac:dyDescent="0.2">
      <c r="A15" s="78"/>
      <c r="B15" s="79"/>
      <c r="C15" s="79"/>
      <c r="D15" s="79"/>
      <c r="E15" s="43" t="s">
        <v>212</v>
      </c>
      <c r="F15" s="57"/>
      <c r="G15" s="39">
        <f t="shared" ref="G15:G17" si="2">H15+I15</f>
        <v>5430</v>
      </c>
      <c r="H15" s="3">
        <v>5430</v>
      </c>
      <c r="I15" s="3"/>
      <c r="J15" s="3"/>
    </row>
    <row r="16" spans="1:10" s="18" customFormat="1" ht="29.25" customHeight="1" x14ac:dyDescent="0.2">
      <c r="A16" s="78"/>
      <c r="B16" s="79"/>
      <c r="C16" s="79"/>
      <c r="D16" s="79"/>
      <c r="E16" s="43" t="s">
        <v>211</v>
      </c>
      <c r="F16" s="57"/>
      <c r="G16" s="39">
        <f t="shared" si="2"/>
        <v>2920</v>
      </c>
      <c r="H16" s="3">
        <v>2920</v>
      </c>
      <c r="I16" s="3"/>
      <c r="J16" s="3"/>
    </row>
    <row r="17" spans="1:13" s="18" customFormat="1" ht="29.25" customHeight="1" x14ac:dyDescent="0.2">
      <c r="A17" s="78"/>
      <c r="B17" s="79"/>
      <c r="C17" s="79"/>
      <c r="D17" s="79"/>
      <c r="E17" s="43" t="s">
        <v>186</v>
      </c>
      <c r="F17" s="57"/>
      <c r="G17" s="39">
        <f t="shared" si="2"/>
        <v>3225</v>
      </c>
      <c r="H17" s="3">
        <v>3225</v>
      </c>
      <c r="I17" s="3"/>
      <c r="J17" s="3"/>
    </row>
    <row r="18" spans="1:13" s="18" customFormat="1" ht="29.25" customHeight="1" x14ac:dyDescent="0.2">
      <c r="A18" s="78"/>
      <c r="B18" s="79"/>
      <c r="C18" s="79"/>
      <c r="D18" s="79"/>
      <c r="E18" s="43" t="s">
        <v>164</v>
      </c>
      <c r="F18" s="57"/>
      <c r="G18" s="39">
        <f t="shared" si="1"/>
        <v>10750</v>
      </c>
      <c r="H18" s="3">
        <v>10750</v>
      </c>
      <c r="I18" s="3"/>
      <c r="J18" s="3"/>
    </row>
    <row r="19" spans="1:13" s="18" customFormat="1" ht="29.25" customHeight="1" x14ac:dyDescent="0.2">
      <c r="A19" s="75"/>
      <c r="B19" s="77"/>
      <c r="C19" s="77"/>
      <c r="D19" s="77"/>
      <c r="E19" s="34" t="s">
        <v>202</v>
      </c>
      <c r="F19" s="46"/>
      <c r="G19" s="35">
        <f t="shared" si="1"/>
        <v>12000</v>
      </c>
      <c r="H19" s="36">
        <v>12000</v>
      </c>
      <c r="I19" s="36">
        <v>0</v>
      </c>
      <c r="J19" s="36">
        <v>0</v>
      </c>
    </row>
    <row r="20" spans="1:13" s="18" customFormat="1" ht="70.5" customHeight="1" x14ac:dyDescent="0.2">
      <c r="A20" s="27"/>
      <c r="B20" s="28"/>
      <c r="C20" s="28"/>
      <c r="D20" s="28"/>
      <c r="E20" s="29" t="s">
        <v>157</v>
      </c>
      <c r="F20" s="37" t="s">
        <v>168</v>
      </c>
      <c r="G20" s="30"/>
      <c r="H20" s="31"/>
      <c r="I20" s="31"/>
      <c r="J20" s="31"/>
    </row>
    <row r="21" spans="1:13" s="18" customFormat="1" ht="45.75" customHeight="1" x14ac:dyDescent="0.2">
      <c r="A21" s="49" t="s">
        <v>154</v>
      </c>
      <c r="B21" s="48" t="s">
        <v>84</v>
      </c>
      <c r="C21" s="48" t="s">
        <v>155</v>
      </c>
      <c r="D21" s="48" t="s">
        <v>156</v>
      </c>
      <c r="E21" s="34" t="s">
        <v>158</v>
      </c>
      <c r="F21" s="42"/>
      <c r="G21" s="35">
        <f t="shared" ref="G21" si="3">H21+I21</f>
        <v>74856</v>
      </c>
      <c r="H21" s="36">
        <v>74856</v>
      </c>
      <c r="I21" s="36">
        <v>0</v>
      </c>
      <c r="J21" s="36">
        <v>0</v>
      </c>
      <c r="L21" s="17"/>
      <c r="M21" s="17"/>
    </row>
    <row r="22" spans="1:13" s="18" customFormat="1" ht="94.5" x14ac:dyDescent="0.2">
      <c r="A22" s="27"/>
      <c r="B22" s="28"/>
      <c r="C22" s="28"/>
      <c r="D22" s="28"/>
      <c r="E22" s="29" t="s">
        <v>88</v>
      </c>
      <c r="F22" s="37" t="s">
        <v>89</v>
      </c>
      <c r="G22" s="30"/>
      <c r="H22" s="31"/>
      <c r="I22" s="31"/>
      <c r="J22" s="31"/>
    </row>
    <row r="23" spans="1:13" s="18" customFormat="1" ht="45.75" customHeight="1" x14ac:dyDescent="0.2">
      <c r="A23" s="49" t="s">
        <v>120</v>
      </c>
      <c r="B23" s="48" t="s">
        <v>121</v>
      </c>
      <c r="C23" s="48" t="s">
        <v>122</v>
      </c>
      <c r="D23" s="48" t="s">
        <v>123</v>
      </c>
      <c r="E23" s="34" t="s">
        <v>123</v>
      </c>
      <c r="F23" s="42"/>
      <c r="G23" s="35">
        <f t="shared" ref="G23:G29" si="4">H23+I23</f>
        <v>18165</v>
      </c>
      <c r="H23" s="36">
        <v>18165</v>
      </c>
      <c r="I23" s="36">
        <v>0</v>
      </c>
      <c r="J23" s="36">
        <v>0</v>
      </c>
      <c r="L23" s="17"/>
      <c r="M23" s="17"/>
    </row>
    <row r="24" spans="1:13" s="18" customFormat="1" ht="45.75" customHeight="1" x14ac:dyDescent="0.2">
      <c r="A24" s="49" t="s">
        <v>124</v>
      </c>
      <c r="B24" s="48" t="s">
        <v>125</v>
      </c>
      <c r="C24" s="48" t="s">
        <v>126</v>
      </c>
      <c r="D24" s="48" t="s">
        <v>127</v>
      </c>
      <c r="E24" s="34" t="s">
        <v>127</v>
      </c>
      <c r="F24" s="42"/>
      <c r="G24" s="35">
        <f t="shared" si="4"/>
        <v>6500</v>
      </c>
      <c r="H24" s="36">
        <v>6500</v>
      </c>
      <c r="I24" s="36">
        <v>0</v>
      </c>
      <c r="J24" s="36">
        <v>0</v>
      </c>
    </row>
    <row r="25" spans="1:13" s="18" customFormat="1" ht="71.25" customHeight="1" x14ac:dyDescent="0.2">
      <c r="A25" s="49" t="s">
        <v>128</v>
      </c>
      <c r="B25" s="48" t="s">
        <v>129</v>
      </c>
      <c r="C25" s="48" t="s">
        <v>126</v>
      </c>
      <c r="D25" s="48" t="s">
        <v>130</v>
      </c>
      <c r="E25" s="34" t="s">
        <v>131</v>
      </c>
      <c r="F25" s="42"/>
      <c r="G25" s="35">
        <f t="shared" si="4"/>
        <v>98330</v>
      </c>
      <c r="H25" s="36">
        <f>265000-166670</f>
        <v>98330</v>
      </c>
      <c r="I25" s="36">
        <v>0</v>
      </c>
      <c r="J25" s="36">
        <v>0</v>
      </c>
    </row>
    <row r="26" spans="1:13" s="18" customFormat="1" ht="60.75" customHeight="1" x14ac:dyDescent="0.2">
      <c r="A26" s="49" t="s">
        <v>146</v>
      </c>
      <c r="B26" s="48" t="s">
        <v>147</v>
      </c>
      <c r="C26" s="48" t="s">
        <v>126</v>
      </c>
      <c r="D26" s="48" t="s">
        <v>148</v>
      </c>
      <c r="E26" s="34" t="s">
        <v>149</v>
      </c>
      <c r="F26" s="42"/>
      <c r="G26" s="35">
        <f t="shared" ref="G26" si="5">H26+I26</f>
        <v>60000</v>
      </c>
      <c r="H26" s="36">
        <v>60000</v>
      </c>
      <c r="I26" s="36">
        <v>0</v>
      </c>
      <c r="J26" s="36">
        <v>0</v>
      </c>
    </row>
    <row r="27" spans="1:13" s="18" customFormat="1" ht="141.75" customHeight="1" x14ac:dyDescent="0.2">
      <c r="A27" s="49" t="s">
        <v>132</v>
      </c>
      <c r="B27" s="48" t="s">
        <v>133</v>
      </c>
      <c r="C27" s="48" t="s">
        <v>57</v>
      </c>
      <c r="D27" s="48" t="s">
        <v>134</v>
      </c>
      <c r="E27" s="34" t="s">
        <v>134</v>
      </c>
      <c r="F27" s="42"/>
      <c r="G27" s="35">
        <f t="shared" si="4"/>
        <v>89400</v>
      </c>
      <c r="H27" s="36">
        <v>89400</v>
      </c>
      <c r="I27" s="36">
        <v>0</v>
      </c>
      <c r="J27" s="36">
        <v>0</v>
      </c>
    </row>
    <row r="28" spans="1:13" s="18" customFormat="1" ht="117" customHeight="1" x14ac:dyDescent="0.2">
      <c r="A28" s="49" t="s">
        <v>135</v>
      </c>
      <c r="B28" s="48" t="s">
        <v>136</v>
      </c>
      <c r="C28" s="48" t="s">
        <v>122</v>
      </c>
      <c r="D28" s="48" t="s">
        <v>137</v>
      </c>
      <c r="E28" s="34" t="s">
        <v>137</v>
      </c>
      <c r="F28" s="42"/>
      <c r="G28" s="35">
        <f t="shared" si="4"/>
        <v>44700</v>
      </c>
      <c r="H28" s="36">
        <v>44700</v>
      </c>
      <c r="I28" s="36">
        <v>0</v>
      </c>
      <c r="J28" s="36">
        <v>0</v>
      </c>
    </row>
    <row r="29" spans="1:13" s="18" customFormat="1" ht="54" customHeight="1" x14ac:dyDescent="0.2">
      <c r="A29" s="49" t="s">
        <v>138</v>
      </c>
      <c r="B29" s="48" t="s">
        <v>139</v>
      </c>
      <c r="C29" s="48" t="s">
        <v>140</v>
      </c>
      <c r="D29" s="48" t="s">
        <v>141</v>
      </c>
      <c r="E29" s="34" t="s">
        <v>141</v>
      </c>
      <c r="F29" s="42"/>
      <c r="G29" s="35">
        <f t="shared" si="4"/>
        <v>95800</v>
      </c>
      <c r="H29" s="36">
        <v>95800</v>
      </c>
      <c r="I29" s="36">
        <v>0</v>
      </c>
      <c r="J29" s="36">
        <v>0</v>
      </c>
    </row>
    <row r="30" spans="1:13" s="18" customFormat="1" ht="47.25" x14ac:dyDescent="0.2">
      <c r="A30" s="27"/>
      <c r="B30" s="28"/>
      <c r="C30" s="28"/>
      <c r="D30" s="28"/>
      <c r="E30" s="29" t="s">
        <v>29</v>
      </c>
      <c r="F30" s="37" t="s">
        <v>30</v>
      </c>
      <c r="G30" s="30"/>
      <c r="H30" s="31"/>
      <c r="I30" s="31"/>
      <c r="J30" s="31"/>
    </row>
    <row r="31" spans="1:13" s="56" customFormat="1" ht="57.75" customHeight="1" x14ac:dyDescent="0.2">
      <c r="A31" s="50" t="s">
        <v>142</v>
      </c>
      <c r="B31" s="51" t="s">
        <v>143</v>
      </c>
      <c r="C31" s="51" t="s">
        <v>21</v>
      </c>
      <c r="D31" s="51" t="s">
        <v>144</v>
      </c>
      <c r="E31" s="52" t="s">
        <v>145</v>
      </c>
      <c r="F31" s="53"/>
      <c r="G31" s="54">
        <f t="shared" ref="G31" si="6">H31+I31</f>
        <v>1975561</v>
      </c>
      <c r="H31" s="55">
        <f>1796056+116200-6400+66395+3310</f>
        <v>1975561</v>
      </c>
      <c r="I31" s="55">
        <v>0</v>
      </c>
      <c r="J31" s="55">
        <v>0</v>
      </c>
    </row>
    <row r="32" spans="1:13" s="18" customFormat="1" ht="47.25" x14ac:dyDescent="0.2">
      <c r="A32" s="27"/>
      <c r="B32" s="28"/>
      <c r="C32" s="28"/>
      <c r="D32" s="28"/>
      <c r="E32" s="29" t="s">
        <v>171</v>
      </c>
      <c r="F32" s="37" t="s">
        <v>172</v>
      </c>
      <c r="G32" s="30"/>
      <c r="H32" s="31"/>
      <c r="I32" s="31"/>
      <c r="J32" s="31"/>
    </row>
    <row r="33" spans="1:10" s="18" customFormat="1" ht="51" customHeight="1" x14ac:dyDescent="0.2">
      <c r="A33" s="59">
        <v>113210</v>
      </c>
      <c r="B33" s="58">
        <v>3210</v>
      </c>
      <c r="C33" s="58" t="s">
        <v>21</v>
      </c>
      <c r="D33" s="58" t="s">
        <v>169</v>
      </c>
      <c r="E33" s="34" t="s">
        <v>170</v>
      </c>
      <c r="F33" s="42"/>
      <c r="G33" s="35">
        <f t="shared" ref="G33" si="7">H33+I33</f>
        <v>146400</v>
      </c>
      <c r="H33" s="36">
        <v>146400</v>
      </c>
      <c r="I33" s="36">
        <v>0</v>
      </c>
      <c r="J33" s="36">
        <v>0</v>
      </c>
    </row>
    <row r="34" spans="1:10" s="18" customFormat="1" ht="47.25" x14ac:dyDescent="0.2">
      <c r="A34" s="27"/>
      <c r="B34" s="28"/>
      <c r="C34" s="28"/>
      <c r="D34" s="28"/>
      <c r="E34" s="29" t="s">
        <v>23</v>
      </c>
      <c r="F34" s="37" t="s">
        <v>24</v>
      </c>
      <c r="G34" s="30"/>
      <c r="H34" s="31"/>
      <c r="I34" s="31"/>
      <c r="J34" s="31"/>
    </row>
    <row r="35" spans="1:10" ht="51" customHeight="1" x14ac:dyDescent="0.2">
      <c r="A35" s="32" t="s">
        <v>19</v>
      </c>
      <c r="B35" s="33" t="s">
        <v>20</v>
      </c>
      <c r="C35" s="33" t="s">
        <v>21</v>
      </c>
      <c r="D35" s="33" t="s">
        <v>22</v>
      </c>
      <c r="E35" s="34" t="s">
        <v>95</v>
      </c>
      <c r="F35" s="42"/>
      <c r="G35" s="35">
        <f t="shared" ref="G35:G117" si="8">H35+I35</f>
        <v>100000</v>
      </c>
      <c r="H35" s="36">
        <v>100000</v>
      </c>
      <c r="I35" s="36">
        <v>0</v>
      </c>
      <c r="J35" s="36">
        <v>0</v>
      </c>
    </row>
    <row r="36" spans="1:10" s="18" customFormat="1" ht="94.5" x14ac:dyDescent="0.2">
      <c r="A36" s="27"/>
      <c r="B36" s="28"/>
      <c r="C36" s="28"/>
      <c r="D36" s="28"/>
      <c r="E36" s="29" t="s">
        <v>88</v>
      </c>
      <c r="F36" s="37" t="s">
        <v>89</v>
      </c>
      <c r="G36" s="30"/>
      <c r="H36" s="31"/>
      <c r="I36" s="31"/>
      <c r="J36" s="31"/>
    </row>
    <row r="37" spans="1:10" s="18" customFormat="1" ht="51" customHeight="1" x14ac:dyDescent="0.2">
      <c r="A37" s="49" t="s">
        <v>19</v>
      </c>
      <c r="B37" s="48" t="s">
        <v>20</v>
      </c>
      <c r="C37" s="48" t="s">
        <v>21</v>
      </c>
      <c r="D37" s="48" t="s">
        <v>22</v>
      </c>
      <c r="E37" s="34" t="s">
        <v>150</v>
      </c>
      <c r="F37" s="42"/>
      <c r="G37" s="35">
        <f t="shared" si="8"/>
        <v>2850</v>
      </c>
      <c r="H37" s="36">
        <v>2850</v>
      </c>
      <c r="I37" s="36">
        <v>0</v>
      </c>
      <c r="J37" s="36">
        <v>0</v>
      </c>
    </row>
    <row r="38" spans="1:10" s="18" customFormat="1" ht="47.25" x14ac:dyDescent="0.2">
      <c r="A38" s="27"/>
      <c r="B38" s="28"/>
      <c r="C38" s="28"/>
      <c r="D38" s="28"/>
      <c r="E38" s="29" t="s">
        <v>29</v>
      </c>
      <c r="F38" s="37" t="s">
        <v>30</v>
      </c>
      <c r="G38" s="30"/>
      <c r="H38" s="31"/>
      <c r="I38" s="31"/>
      <c r="J38" s="31"/>
    </row>
    <row r="39" spans="1:10" s="18" customFormat="1" ht="51" customHeight="1" x14ac:dyDescent="0.2">
      <c r="A39" s="78" t="s">
        <v>25</v>
      </c>
      <c r="B39" s="79" t="s">
        <v>26</v>
      </c>
      <c r="C39" s="79" t="s">
        <v>27</v>
      </c>
      <c r="D39" s="79" t="s">
        <v>28</v>
      </c>
      <c r="E39" s="34" t="s">
        <v>151</v>
      </c>
      <c r="F39" s="42"/>
      <c r="G39" s="35">
        <f t="shared" ref="G39:G41" si="9">H39+I39</f>
        <v>18500</v>
      </c>
      <c r="H39" s="36">
        <f>18500</f>
        <v>18500</v>
      </c>
      <c r="I39" s="36">
        <v>0</v>
      </c>
      <c r="J39" s="36">
        <v>0</v>
      </c>
    </row>
    <row r="40" spans="1:10" s="18" customFormat="1" ht="51" customHeight="1" x14ac:dyDescent="0.2">
      <c r="A40" s="78"/>
      <c r="B40" s="79"/>
      <c r="C40" s="79"/>
      <c r="D40" s="79"/>
      <c r="E40" s="34" t="s">
        <v>173</v>
      </c>
      <c r="F40" s="42"/>
      <c r="G40" s="35">
        <f t="shared" si="9"/>
        <v>1100</v>
      </c>
      <c r="H40" s="36">
        <v>1100</v>
      </c>
      <c r="I40" s="36">
        <v>0</v>
      </c>
      <c r="J40" s="36">
        <v>0</v>
      </c>
    </row>
    <row r="41" spans="1:10" s="18" customFormat="1" ht="51" customHeight="1" x14ac:dyDescent="0.2">
      <c r="A41" s="78"/>
      <c r="B41" s="79"/>
      <c r="C41" s="79"/>
      <c r="D41" s="79"/>
      <c r="E41" s="34" t="s">
        <v>174</v>
      </c>
      <c r="F41" s="42"/>
      <c r="G41" s="35">
        <f t="shared" si="9"/>
        <v>5600</v>
      </c>
      <c r="H41" s="36">
        <v>5600</v>
      </c>
      <c r="I41" s="36">
        <v>0</v>
      </c>
      <c r="J41" s="36">
        <v>0</v>
      </c>
    </row>
    <row r="42" spans="1:10" ht="51" customHeight="1" x14ac:dyDescent="0.2">
      <c r="A42" s="75"/>
      <c r="B42" s="77"/>
      <c r="C42" s="77"/>
      <c r="D42" s="77"/>
      <c r="E42" s="34" t="s">
        <v>187</v>
      </c>
      <c r="F42" s="42"/>
      <c r="G42" s="35">
        <f t="shared" si="8"/>
        <v>6950</v>
      </c>
      <c r="H42" s="36">
        <v>6950</v>
      </c>
      <c r="I42" s="36">
        <v>0</v>
      </c>
      <c r="J42" s="36">
        <v>0</v>
      </c>
    </row>
    <row r="43" spans="1:10" s="18" customFormat="1" ht="47.25" x14ac:dyDescent="0.2">
      <c r="A43" s="27"/>
      <c r="B43" s="28"/>
      <c r="C43" s="28"/>
      <c r="D43" s="28"/>
      <c r="E43" s="29" t="s">
        <v>31</v>
      </c>
      <c r="F43" s="37" t="s">
        <v>32</v>
      </c>
      <c r="G43" s="30"/>
      <c r="H43" s="31"/>
      <c r="I43" s="31"/>
      <c r="J43" s="31"/>
    </row>
    <row r="44" spans="1:10" s="18" customFormat="1" ht="82.5" customHeight="1" x14ac:dyDescent="0.2">
      <c r="A44" s="89" t="s">
        <v>25</v>
      </c>
      <c r="B44" s="79" t="s">
        <v>26</v>
      </c>
      <c r="C44" s="79" t="s">
        <v>27</v>
      </c>
      <c r="D44" s="79" t="s">
        <v>28</v>
      </c>
      <c r="E44" s="43" t="s">
        <v>96</v>
      </c>
      <c r="F44" s="41"/>
      <c r="G44" s="39">
        <f t="shared" ref="G44" si="10">H44+I44</f>
        <v>49000</v>
      </c>
      <c r="H44" s="3">
        <v>49000</v>
      </c>
      <c r="I44" s="3">
        <v>0</v>
      </c>
      <c r="J44" s="3">
        <v>0</v>
      </c>
    </row>
    <row r="45" spans="1:10" s="18" customFormat="1" ht="57.75" customHeight="1" x14ac:dyDescent="0.2">
      <c r="A45" s="89"/>
      <c r="B45" s="79"/>
      <c r="C45" s="79"/>
      <c r="D45" s="79"/>
      <c r="E45" s="43" t="s">
        <v>97</v>
      </c>
      <c r="F45" s="41"/>
      <c r="G45" s="39">
        <f t="shared" ref="G45" si="11">H45+I45</f>
        <v>49000</v>
      </c>
      <c r="H45" s="3">
        <v>49000</v>
      </c>
      <c r="I45" s="3">
        <v>0</v>
      </c>
      <c r="J45" s="3">
        <v>0</v>
      </c>
    </row>
    <row r="46" spans="1:10" s="18" customFormat="1" ht="57.75" customHeight="1" x14ac:dyDescent="0.2">
      <c r="A46" s="89"/>
      <c r="B46" s="79"/>
      <c r="C46" s="79"/>
      <c r="D46" s="79"/>
      <c r="E46" s="43" t="s">
        <v>98</v>
      </c>
      <c r="F46" s="41"/>
      <c r="G46" s="39">
        <f t="shared" ref="G46" si="12">H46+I46</f>
        <v>49000</v>
      </c>
      <c r="H46" s="3">
        <v>49000</v>
      </c>
      <c r="I46" s="3">
        <v>0</v>
      </c>
      <c r="J46" s="3">
        <v>0</v>
      </c>
    </row>
    <row r="47" spans="1:10" ht="33.75" customHeight="1" x14ac:dyDescent="0.2">
      <c r="A47" s="90"/>
      <c r="B47" s="77"/>
      <c r="C47" s="77"/>
      <c r="D47" s="77"/>
      <c r="E47" s="34" t="s">
        <v>99</v>
      </c>
      <c r="F47" s="42"/>
      <c r="G47" s="35">
        <f t="shared" si="8"/>
        <v>49000</v>
      </c>
      <c r="H47" s="36">
        <v>49000</v>
      </c>
      <c r="I47" s="36">
        <v>0</v>
      </c>
      <c r="J47" s="36">
        <v>0</v>
      </c>
    </row>
    <row r="48" spans="1:10" s="18" customFormat="1" ht="39.75" customHeight="1" x14ac:dyDescent="0.2">
      <c r="A48" s="27"/>
      <c r="B48" s="28"/>
      <c r="C48" s="28"/>
      <c r="D48" s="28"/>
      <c r="E48" s="29" t="s">
        <v>37</v>
      </c>
      <c r="F48" s="37" t="s">
        <v>38</v>
      </c>
      <c r="G48" s="30"/>
      <c r="H48" s="31"/>
      <c r="I48" s="31"/>
      <c r="J48" s="31"/>
    </row>
    <row r="49" spans="1:10" s="18" customFormat="1" ht="51" customHeight="1" x14ac:dyDescent="0.2">
      <c r="A49" s="78" t="s">
        <v>33</v>
      </c>
      <c r="B49" s="79" t="s">
        <v>34</v>
      </c>
      <c r="C49" s="79" t="s">
        <v>35</v>
      </c>
      <c r="D49" s="79" t="s">
        <v>36</v>
      </c>
      <c r="E49" s="34" t="s">
        <v>100</v>
      </c>
      <c r="F49" s="42"/>
      <c r="G49" s="35">
        <f t="shared" ref="G49:G50" si="13">H49+I49</f>
        <v>50477</v>
      </c>
      <c r="H49" s="36">
        <f>50800-323</f>
        <v>50477</v>
      </c>
      <c r="I49" s="36">
        <v>0</v>
      </c>
      <c r="J49" s="36">
        <v>0</v>
      </c>
    </row>
    <row r="50" spans="1:10" s="18" customFormat="1" ht="51" customHeight="1" x14ac:dyDescent="0.2">
      <c r="A50" s="78"/>
      <c r="B50" s="79"/>
      <c r="C50" s="79"/>
      <c r="D50" s="79"/>
      <c r="E50" s="34" t="s">
        <v>175</v>
      </c>
      <c r="F50" s="42"/>
      <c r="G50" s="35">
        <f t="shared" si="13"/>
        <v>13800</v>
      </c>
      <c r="H50" s="36">
        <v>13800</v>
      </c>
      <c r="I50" s="36">
        <v>0</v>
      </c>
      <c r="J50" s="36">
        <v>0</v>
      </c>
    </row>
    <row r="51" spans="1:10" ht="192" customHeight="1" x14ac:dyDescent="0.2">
      <c r="A51" s="75"/>
      <c r="B51" s="77"/>
      <c r="C51" s="77"/>
      <c r="D51" s="77"/>
      <c r="E51" s="34" t="s">
        <v>209</v>
      </c>
      <c r="F51" s="42"/>
      <c r="G51" s="35">
        <f t="shared" si="8"/>
        <v>229670</v>
      </c>
      <c r="H51" s="36">
        <f>45000+18000+166670</f>
        <v>229670</v>
      </c>
      <c r="I51" s="36">
        <v>0</v>
      </c>
      <c r="J51" s="36">
        <v>0</v>
      </c>
    </row>
    <row r="52" spans="1:10" s="18" customFormat="1" ht="47.25" x14ac:dyDescent="0.2">
      <c r="A52" s="27"/>
      <c r="B52" s="28"/>
      <c r="C52" s="28"/>
      <c r="D52" s="28"/>
      <c r="E52" s="29" t="s">
        <v>31</v>
      </c>
      <c r="F52" s="37" t="s">
        <v>32</v>
      </c>
      <c r="G52" s="30"/>
      <c r="H52" s="31"/>
      <c r="I52" s="31"/>
      <c r="J52" s="31"/>
    </row>
    <row r="53" spans="1:10" ht="59.25" customHeight="1" x14ac:dyDescent="0.2">
      <c r="A53" s="32" t="s">
        <v>39</v>
      </c>
      <c r="B53" s="33" t="s">
        <v>40</v>
      </c>
      <c r="C53" s="33" t="s">
        <v>35</v>
      </c>
      <c r="D53" s="33" t="s">
        <v>41</v>
      </c>
      <c r="E53" s="40" t="s">
        <v>101</v>
      </c>
      <c r="F53" s="34"/>
      <c r="G53" s="35">
        <f t="shared" si="8"/>
        <v>49000</v>
      </c>
      <c r="H53" s="36">
        <v>49000</v>
      </c>
      <c r="I53" s="36">
        <v>0</v>
      </c>
      <c r="J53" s="36">
        <v>0</v>
      </c>
    </row>
    <row r="54" spans="1:10" s="18" customFormat="1" ht="47.25" x14ac:dyDescent="0.2">
      <c r="A54" s="27"/>
      <c r="B54" s="28"/>
      <c r="C54" s="28"/>
      <c r="D54" s="28"/>
      <c r="E54" s="29" t="s">
        <v>42</v>
      </c>
      <c r="F54" s="37" t="s">
        <v>43</v>
      </c>
      <c r="G54" s="30"/>
      <c r="H54" s="31"/>
      <c r="I54" s="31"/>
      <c r="J54" s="31"/>
    </row>
    <row r="55" spans="1:10" s="18" customFormat="1" ht="25.5" x14ac:dyDescent="0.2">
      <c r="A55" s="49" t="s">
        <v>39</v>
      </c>
      <c r="B55" s="48" t="s">
        <v>40</v>
      </c>
      <c r="C55" s="48" t="s">
        <v>35</v>
      </c>
      <c r="D55" s="48" t="s">
        <v>41</v>
      </c>
      <c r="E55" s="34" t="s">
        <v>102</v>
      </c>
      <c r="F55" s="46"/>
      <c r="G55" s="35">
        <f t="shared" ref="G55" si="14">H55+I55</f>
        <v>88850</v>
      </c>
      <c r="H55" s="36">
        <f>50000+38850</f>
        <v>88850</v>
      </c>
      <c r="I55" s="36">
        <v>0</v>
      </c>
      <c r="J55" s="36">
        <v>0</v>
      </c>
    </row>
    <row r="56" spans="1:10" s="18" customFormat="1" ht="47.25" x14ac:dyDescent="0.2">
      <c r="A56" s="27"/>
      <c r="B56" s="28"/>
      <c r="C56" s="28"/>
      <c r="D56" s="28"/>
      <c r="E56" s="29" t="s">
        <v>29</v>
      </c>
      <c r="F56" s="37" t="s">
        <v>30</v>
      </c>
      <c r="G56" s="30"/>
      <c r="H56" s="31"/>
      <c r="I56" s="31"/>
      <c r="J56" s="31"/>
    </row>
    <row r="57" spans="1:10" s="18" customFormat="1" ht="25.5" customHeight="1" x14ac:dyDescent="0.2">
      <c r="A57" s="78" t="s">
        <v>39</v>
      </c>
      <c r="B57" s="79" t="s">
        <v>40</v>
      </c>
      <c r="C57" s="79" t="s">
        <v>35</v>
      </c>
      <c r="D57" s="79" t="s">
        <v>41</v>
      </c>
      <c r="E57" s="43" t="s">
        <v>152</v>
      </c>
      <c r="F57" s="57"/>
      <c r="G57" s="39">
        <f t="shared" ref="G57:G58" si="15">H57+I57</f>
        <v>18000</v>
      </c>
      <c r="H57" s="3">
        <v>18000</v>
      </c>
      <c r="I57" s="3">
        <v>0</v>
      </c>
      <c r="J57" s="3">
        <v>0</v>
      </c>
    </row>
    <row r="58" spans="1:10" s="18" customFormat="1" ht="71.25" customHeight="1" x14ac:dyDescent="0.2">
      <c r="A58" s="78"/>
      <c r="B58" s="79"/>
      <c r="C58" s="79"/>
      <c r="D58" s="79"/>
      <c r="E58" s="43" t="s">
        <v>204</v>
      </c>
      <c r="F58" s="57"/>
      <c r="G58" s="39">
        <f t="shared" si="15"/>
        <v>10000</v>
      </c>
      <c r="H58" s="3">
        <f>2000+8000</f>
        <v>10000</v>
      </c>
      <c r="I58" s="3">
        <v>0</v>
      </c>
      <c r="J58" s="3">
        <v>0</v>
      </c>
    </row>
    <row r="59" spans="1:10" s="18" customFormat="1" ht="24.75" customHeight="1" x14ac:dyDescent="0.2">
      <c r="A59" s="78"/>
      <c r="B59" s="79"/>
      <c r="C59" s="79"/>
      <c r="D59" s="79"/>
      <c r="E59" s="43" t="s">
        <v>176</v>
      </c>
      <c r="F59" s="57"/>
      <c r="G59" s="39">
        <f t="shared" ref="G59:G66" si="16">H59+I59</f>
        <v>30000</v>
      </c>
      <c r="H59" s="3">
        <v>30000</v>
      </c>
      <c r="I59" s="3">
        <v>0</v>
      </c>
      <c r="J59" s="3">
        <v>0</v>
      </c>
    </row>
    <row r="60" spans="1:10" s="18" customFormat="1" ht="27.75" customHeight="1" x14ac:dyDescent="0.2">
      <c r="A60" s="78"/>
      <c r="B60" s="79"/>
      <c r="C60" s="79"/>
      <c r="D60" s="79"/>
      <c r="E60" s="43" t="s">
        <v>178</v>
      </c>
      <c r="F60" s="57"/>
      <c r="G60" s="39">
        <f t="shared" ref="G60" si="17">H60+I60</f>
        <v>35000</v>
      </c>
      <c r="H60" s="3">
        <f>15000+20000</f>
        <v>35000</v>
      </c>
      <c r="I60" s="3">
        <v>0</v>
      </c>
      <c r="J60" s="3">
        <v>0</v>
      </c>
    </row>
    <row r="61" spans="1:10" s="18" customFormat="1" ht="27.75" customHeight="1" x14ac:dyDescent="0.2">
      <c r="A61" s="78"/>
      <c r="B61" s="79"/>
      <c r="C61" s="79"/>
      <c r="D61" s="79"/>
      <c r="E61" s="43" t="s">
        <v>213</v>
      </c>
      <c r="F61" s="57"/>
      <c r="G61" s="39">
        <f t="shared" si="16"/>
        <v>2000</v>
      </c>
      <c r="H61" s="3">
        <v>2000</v>
      </c>
      <c r="I61" s="3">
        <v>0</v>
      </c>
      <c r="J61" s="3">
        <v>0</v>
      </c>
    </row>
    <row r="62" spans="1:10" s="18" customFormat="1" ht="24.75" customHeight="1" x14ac:dyDescent="0.2">
      <c r="A62" s="78"/>
      <c r="B62" s="79"/>
      <c r="C62" s="79"/>
      <c r="D62" s="79"/>
      <c r="E62" s="43" t="s">
        <v>179</v>
      </c>
      <c r="F62" s="57"/>
      <c r="G62" s="39">
        <f t="shared" ref="G62:G63" si="18">H62+I62</f>
        <v>7000</v>
      </c>
      <c r="H62" s="3">
        <v>7000</v>
      </c>
      <c r="I62" s="3">
        <v>0</v>
      </c>
      <c r="J62" s="3">
        <v>0</v>
      </c>
    </row>
    <row r="63" spans="1:10" s="18" customFormat="1" ht="45.75" customHeight="1" x14ac:dyDescent="0.2">
      <c r="A63" s="78"/>
      <c r="B63" s="79"/>
      <c r="C63" s="79"/>
      <c r="D63" s="79"/>
      <c r="E63" s="43" t="s">
        <v>182</v>
      </c>
      <c r="F63" s="57"/>
      <c r="G63" s="39">
        <f t="shared" si="18"/>
        <v>2240</v>
      </c>
      <c r="H63" s="3">
        <v>2240</v>
      </c>
      <c r="I63" s="3">
        <v>0</v>
      </c>
      <c r="J63" s="3">
        <v>0</v>
      </c>
    </row>
    <row r="64" spans="1:10" s="18" customFormat="1" ht="45.75" customHeight="1" x14ac:dyDescent="0.2">
      <c r="A64" s="78"/>
      <c r="B64" s="79"/>
      <c r="C64" s="79"/>
      <c r="D64" s="79"/>
      <c r="E64" s="43" t="s">
        <v>214</v>
      </c>
      <c r="F64" s="57"/>
      <c r="G64" s="39">
        <f t="shared" ref="G64:G65" si="19">H64+I64</f>
        <v>23544</v>
      </c>
      <c r="H64" s="3">
        <f>20000+3544</f>
        <v>23544</v>
      </c>
      <c r="I64" s="3">
        <v>0</v>
      </c>
      <c r="J64" s="3">
        <v>0</v>
      </c>
    </row>
    <row r="65" spans="1:10" s="18" customFormat="1" ht="45.75" customHeight="1" x14ac:dyDescent="0.2">
      <c r="A65" s="78"/>
      <c r="B65" s="79"/>
      <c r="C65" s="79"/>
      <c r="D65" s="79"/>
      <c r="E65" s="43" t="s">
        <v>183</v>
      </c>
      <c r="F65" s="57"/>
      <c r="G65" s="39">
        <f t="shared" si="19"/>
        <v>3000</v>
      </c>
      <c r="H65" s="3">
        <v>3000</v>
      </c>
      <c r="I65" s="3">
        <v>0</v>
      </c>
      <c r="J65" s="3">
        <v>0</v>
      </c>
    </row>
    <row r="66" spans="1:10" s="18" customFormat="1" ht="45.75" customHeight="1" x14ac:dyDescent="0.2">
      <c r="A66" s="78"/>
      <c r="B66" s="79"/>
      <c r="C66" s="79"/>
      <c r="D66" s="79"/>
      <c r="E66" s="43" t="s">
        <v>180</v>
      </c>
      <c r="F66" s="57"/>
      <c r="G66" s="39">
        <f t="shared" si="16"/>
        <v>4000</v>
      </c>
      <c r="H66" s="3">
        <v>4000</v>
      </c>
      <c r="I66" s="3">
        <v>0</v>
      </c>
      <c r="J66" s="3">
        <v>0</v>
      </c>
    </row>
    <row r="67" spans="1:10" s="18" customFormat="1" ht="45.75" customHeight="1" x14ac:dyDescent="0.2">
      <c r="A67" s="78"/>
      <c r="B67" s="79"/>
      <c r="C67" s="79"/>
      <c r="D67" s="79"/>
      <c r="E67" s="43" t="s">
        <v>181</v>
      </c>
      <c r="F67" s="57"/>
      <c r="G67" s="39">
        <f t="shared" ref="G67:G68" si="20">H67+I67</f>
        <v>50000</v>
      </c>
      <c r="H67" s="3">
        <v>50000</v>
      </c>
      <c r="I67" s="3">
        <v>0</v>
      </c>
      <c r="J67" s="3">
        <v>0</v>
      </c>
    </row>
    <row r="68" spans="1:10" s="18" customFormat="1" ht="45.75" customHeight="1" x14ac:dyDescent="0.2">
      <c r="A68" s="78"/>
      <c r="B68" s="79"/>
      <c r="C68" s="79"/>
      <c r="D68" s="79"/>
      <c r="E68" s="34" t="s">
        <v>177</v>
      </c>
      <c r="F68" s="46"/>
      <c r="G68" s="35">
        <f t="shared" si="20"/>
        <v>19200</v>
      </c>
      <c r="H68" s="36">
        <v>19200</v>
      </c>
      <c r="I68" s="36">
        <v>0</v>
      </c>
      <c r="J68" s="36">
        <v>0</v>
      </c>
    </row>
    <row r="69" spans="1:10" ht="45.75" customHeight="1" x14ac:dyDescent="0.2">
      <c r="A69" s="75"/>
      <c r="B69" s="77"/>
      <c r="C69" s="77"/>
      <c r="D69" s="77"/>
      <c r="E69" s="34" t="s">
        <v>206</v>
      </c>
      <c r="F69" s="46"/>
      <c r="G69" s="35">
        <f t="shared" si="8"/>
        <v>35120</v>
      </c>
      <c r="H69" s="36">
        <v>35120</v>
      </c>
      <c r="I69" s="36">
        <v>0</v>
      </c>
      <c r="J69" s="36">
        <v>0</v>
      </c>
    </row>
    <row r="70" spans="1:10" s="18" customFormat="1" ht="39.75" customHeight="1" x14ac:dyDescent="0.2">
      <c r="A70" s="27"/>
      <c r="B70" s="28"/>
      <c r="C70" s="28"/>
      <c r="D70" s="28"/>
      <c r="E70" s="29" t="s">
        <v>37</v>
      </c>
      <c r="F70" s="37" t="s">
        <v>38</v>
      </c>
      <c r="G70" s="30"/>
      <c r="H70" s="31"/>
      <c r="I70" s="31"/>
      <c r="J70" s="31"/>
    </row>
    <row r="71" spans="1:10" s="18" customFormat="1" ht="56.25" customHeight="1" x14ac:dyDescent="0.2">
      <c r="A71" s="60">
        <v>117310</v>
      </c>
      <c r="B71" s="61">
        <v>7310</v>
      </c>
      <c r="C71" s="61">
        <v>443</v>
      </c>
      <c r="D71" s="61" t="s">
        <v>188</v>
      </c>
      <c r="E71" s="43" t="s">
        <v>189</v>
      </c>
      <c r="F71" s="57"/>
      <c r="G71" s="39">
        <f t="shared" si="8"/>
        <v>23893</v>
      </c>
      <c r="H71" s="3"/>
      <c r="I71" s="3">
        <f>J71</f>
        <v>23893</v>
      </c>
      <c r="J71" s="3">
        <f>10200+323+5107+8263</f>
        <v>23893</v>
      </c>
    </row>
    <row r="72" spans="1:10" s="18" customFormat="1" ht="47.25" x14ac:dyDescent="0.2">
      <c r="A72" s="27"/>
      <c r="B72" s="28"/>
      <c r="C72" s="28"/>
      <c r="D72" s="28"/>
      <c r="E72" s="29" t="s">
        <v>42</v>
      </c>
      <c r="F72" s="37" t="s">
        <v>43</v>
      </c>
      <c r="G72" s="30"/>
      <c r="H72" s="31"/>
      <c r="I72" s="31"/>
      <c r="J72" s="31"/>
    </row>
    <row r="73" spans="1:10" s="18" customFormat="1" ht="68.25" customHeight="1" x14ac:dyDescent="0.2">
      <c r="A73" s="60">
        <v>117330</v>
      </c>
      <c r="B73" s="61">
        <v>7330</v>
      </c>
      <c r="C73" s="61">
        <v>443</v>
      </c>
      <c r="D73" s="61" t="s">
        <v>190</v>
      </c>
      <c r="E73" s="43" t="s">
        <v>191</v>
      </c>
      <c r="F73" s="57"/>
      <c r="G73" s="39">
        <f t="shared" ref="G73" si="21">H73+I73</f>
        <v>20000</v>
      </c>
      <c r="H73" s="3"/>
      <c r="I73" s="3">
        <f>20000</f>
        <v>20000</v>
      </c>
      <c r="J73" s="3">
        <v>20000</v>
      </c>
    </row>
    <row r="74" spans="1:10" s="56" customFormat="1" ht="47.25" x14ac:dyDescent="0.2">
      <c r="A74" s="64"/>
      <c r="B74" s="65"/>
      <c r="C74" s="65"/>
      <c r="D74" s="65"/>
      <c r="E74" s="66" t="s">
        <v>29</v>
      </c>
      <c r="F74" s="65" t="s">
        <v>30</v>
      </c>
      <c r="G74" s="67"/>
      <c r="H74" s="68"/>
      <c r="I74" s="68"/>
      <c r="J74" s="68"/>
    </row>
    <row r="75" spans="1:10" s="56" customFormat="1" ht="68.25" customHeight="1" x14ac:dyDescent="0.2">
      <c r="A75" s="69">
        <v>117330</v>
      </c>
      <c r="B75" s="70">
        <v>7330</v>
      </c>
      <c r="C75" s="70">
        <v>443</v>
      </c>
      <c r="D75" s="70" t="s">
        <v>190</v>
      </c>
      <c r="E75" s="71" t="s">
        <v>203</v>
      </c>
      <c r="F75" s="70"/>
      <c r="G75" s="72">
        <f t="shared" ref="G75" si="22">H75+I75</f>
        <v>50000</v>
      </c>
      <c r="H75" s="73"/>
      <c r="I75" s="73">
        <f>J75</f>
        <v>50000</v>
      </c>
      <c r="J75" s="73">
        <f>26000+24000</f>
        <v>50000</v>
      </c>
    </row>
    <row r="76" spans="1:10" s="18" customFormat="1" ht="94.5" customHeight="1" x14ac:dyDescent="0.2">
      <c r="A76" s="27"/>
      <c r="B76" s="28"/>
      <c r="C76" s="28"/>
      <c r="D76" s="28"/>
      <c r="E76" s="29" t="s">
        <v>118</v>
      </c>
      <c r="F76" s="37" t="s">
        <v>48</v>
      </c>
      <c r="G76" s="30"/>
      <c r="H76" s="31"/>
      <c r="I76" s="31"/>
      <c r="J76" s="31"/>
    </row>
    <row r="77" spans="1:10" s="18" customFormat="1" ht="39.75" customHeight="1" x14ac:dyDescent="0.2">
      <c r="A77" s="78" t="s">
        <v>44</v>
      </c>
      <c r="B77" s="87" t="s">
        <v>45</v>
      </c>
      <c r="C77" s="87" t="s">
        <v>46</v>
      </c>
      <c r="D77" s="87" t="s">
        <v>47</v>
      </c>
      <c r="E77" s="43" t="s">
        <v>104</v>
      </c>
      <c r="F77" s="57"/>
      <c r="G77" s="39">
        <f t="shared" ref="G77" si="23">H77+I77</f>
        <v>50000</v>
      </c>
      <c r="H77" s="3">
        <v>50000</v>
      </c>
      <c r="I77" s="3">
        <v>0</v>
      </c>
      <c r="J77" s="3">
        <v>0</v>
      </c>
    </row>
    <row r="78" spans="1:10" ht="51" customHeight="1" x14ac:dyDescent="0.2">
      <c r="A78" s="75"/>
      <c r="B78" s="88"/>
      <c r="C78" s="88"/>
      <c r="D78" s="88"/>
      <c r="E78" s="34" t="s">
        <v>103</v>
      </c>
      <c r="F78" s="46"/>
      <c r="G78" s="35">
        <f t="shared" si="8"/>
        <v>10000</v>
      </c>
      <c r="H78" s="36">
        <v>10000</v>
      </c>
      <c r="I78" s="36">
        <v>0</v>
      </c>
      <c r="J78" s="36">
        <v>0</v>
      </c>
    </row>
    <row r="79" spans="1:10" s="18" customFormat="1" ht="63" x14ac:dyDescent="0.2">
      <c r="A79" s="27"/>
      <c r="B79" s="28"/>
      <c r="C79" s="28"/>
      <c r="D79" s="28"/>
      <c r="E79" s="29" t="s">
        <v>117</v>
      </c>
      <c r="F79" s="37" t="s">
        <v>53</v>
      </c>
      <c r="G79" s="30"/>
      <c r="H79" s="31"/>
      <c r="I79" s="31"/>
      <c r="J79" s="31"/>
    </row>
    <row r="80" spans="1:10" ht="25.5" x14ac:dyDescent="0.2">
      <c r="A80" s="32" t="s">
        <v>49</v>
      </c>
      <c r="B80" s="33" t="s">
        <v>50</v>
      </c>
      <c r="C80" s="33" t="s">
        <v>51</v>
      </c>
      <c r="D80" s="33" t="s">
        <v>52</v>
      </c>
      <c r="E80" s="34" t="s">
        <v>105</v>
      </c>
      <c r="F80" s="46"/>
      <c r="G80" s="35">
        <f t="shared" si="8"/>
        <v>1350</v>
      </c>
      <c r="H80" s="36">
        <v>0</v>
      </c>
      <c r="I80" s="36">
        <v>1350</v>
      </c>
      <c r="J80" s="36">
        <v>0</v>
      </c>
    </row>
    <row r="81" spans="1:12" ht="54" customHeight="1" x14ac:dyDescent="0.2">
      <c r="A81" s="5" t="s">
        <v>54</v>
      </c>
      <c r="B81" s="6" t="s">
        <v>17</v>
      </c>
      <c r="C81" s="6" t="s">
        <v>17</v>
      </c>
      <c r="D81" s="6" t="s">
        <v>55</v>
      </c>
      <c r="E81" s="38" t="s">
        <v>17</v>
      </c>
      <c r="F81" s="20" t="s">
        <v>17</v>
      </c>
      <c r="G81" s="7">
        <f>H81+I81</f>
        <v>18551216</v>
      </c>
      <c r="H81" s="8">
        <f>SUM(H83:H97)</f>
        <v>18258300</v>
      </c>
      <c r="I81" s="8">
        <f t="shared" ref="I81" si="24">SUM(I83:I97)</f>
        <v>292916</v>
      </c>
      <c r="J81" s="8">
        <f>SUM(J83:J97)</f>
        <v>292916</v>
      </c>
    </row>
    <row r="82" spans="1:12" s="18" customFormat="1" ht="31.5" x14ac:dyDescent="0.2">
      <c r="A82" s="21"/>
      <c r="B82" s="22"/>
      <c r="C82" s="22"/>
      <c r="D82" s="22"/>
      <c r="E82" s="26" t="s">
        <v>60</v>
      </c>
      <c r="F82" s="25" t="s">
        <v>61</v>
      </c>
      <c r="G82" s="16"/>
      <c r="H82" s="11"/>
      <c r="I82" s="11"/>
      <c r="J82" s="11"/>
    </row>
    <row r="83" spans="1:12" x14ac:dyDescent="0.2">
      <c r="A83" s="9" t="s">
        <v>56</v>
      </c>
      <c r="B83" s="10" t="s">
        <v>57</v>
      </c>
      <c r="C83" s="10" t="s">
        <v>58</v>
      </c>
      <c r="D83" s="10" t="s">
        <v>59</v>
      </c>
      <c r="E83" s="24" t="s">
        <v>106</v>
      </c>
      <c r="F83" s="25"/>
      <c r="G83" s="16">
        <f t="shared" si="8"/>
        <v>8055848</v>
      </c>
      <c r="H83" s="11">
        <f>7825968+157350+4580+30000+37950</f>
        <v>8055848</v>
      </c>
      <c r="I83" s="11">
        <v>0</v>
      </c>
      <c r="J83" s="11">
        <v>0</v>
      </c>
    </row>
    <row r="84" spans="1:12" s="18" customFormat="1" ht="38.25" customHeight="1" x14ac:dyDescent="0.2">
      <c r="A84" s="74" t="s">
        <v>62</v>
      </c>
      <c r="B84" s="76" t="s">
        <v>63</v>
      </c>
      <c r="C84" s="76" t="s">
        <v>64</v>
      </c>
      <c r="D84" s="76" t="s">
        <v>65</v>
      </c>
      <c r="E84" s="24" t="s">
        <v>107</v>
      </c>
      <c r="F84" s="25"/>
      <c r="G84" s="16">
        <f t="shared" ref="G84" si="25">H84+I84</f>
        <v>9906494</v>
      </c>
      <c r="H84" s="11">
        <f>9459464+269710-24580+80000+121900</f>
        <v>9906494</v>
      </c>
      <c r="I84" s="11">
        <v>0</v>
      </c>
      <c r="J84" s="11">
        <v>0</v>
      </c>
      <c r="L84" s="17"/>
    </row>
    <row r="85" spans="1:12" ht="109.5" customHeight="1" x14ac:dyDescent="0.2">
      <c r="A85" s="75"/>
      <c r="B85" s="77"/>
      <c r="C85" s="77"/>
      <c r="D85" s="77"/>
      <c r="E85" s="24" t="s">
        <v>207</v>
      </c>
      <c r="F85" s="25"/>
      <c r="G85" s="16">
        <f t="shared" si="8"/>
        <v>35065</v>
      </c>
      <c r="H85" s="11">
        <v>17858</v>
      </c>
      <c r="I85" s="11">
        <f>J85</f>
        <v>17207</v>
      </c>
      <c r="J85" s="11">
        <v>17207</v>
      </c>
      <c r="L85" s="17"/>
    </row>
    <row r="86" spans="1:12" s="18" customFormat="1" ht="47.25" x14ac:dyDescent="0.2">
      <c r="A86" s="27"/>
      <c r="B86" s="28"/>
      <c r="C86" s="28"/>
      <c r="D86" s="28"/>
      <c r="E86" s="29" t="s">
        <v>31</v>
      </c>
      <c r="F86" s="37" t="s">
        <v>32</v>
      </c>
      <c r="G86" s="30"/>
      <c r="H86" s="31"/>
      <c r="I86" s="31"/>
      <c r="J86" s="31"/>
    </row>
    <row r="87" spans="1:12" s="18" customFormat="1" ht="63.75" x14ac:dyDescent="0.2">
      <c r="A87" s="21" t="s">
        <v>62</v>
      </c>
      <c r="B87" s="22" t="s">
        <v>63</v>
      </c>
      <c r="C87" s="22" t="s">
        <v>64</v>
      </c>
      <c r="D87" s="22" t="s">
        <v>65</v>
      </c>
      <c r="E87" s="24" t="s">
        <v>153</v>
      </c>
      <c r="F87" s="25"/>
      <c r="G87" s="16">
        <f t="shared" ref="G87" si="26">H87+I87</f>
        <v>49000</v>
      </c>
      <c r="H87" s="11">
        <v>49000</v>
      </c>
      <c r="I87" s="11">
        <v>0</v>
      </c>
      <c r="J87" s="11">
        <v>0</v>
      </c>
    </row>
    <row r="88" spans="1:12" s="18" customFormat="1" ht="31.5" x14ac:dyDescent="0.2">
      <c r="A88" s="27"/>
      <c r="B88" s="28"/>
      <c r="C88" s="28"/>
      <c r="D88" s="28"/>
      <c r="E88" s="29" t="s">
        <v>70</v>
      </c>
      <c r="F88" s="37" t="s">
        <v>71</v>
      </c>
      <c r="G88" s="30"/>
      <c r="H88" s="31"/>
      <c r="I88" s="31"/>
      <c r="J88" s="31"/>
    </row>
    <row r="89" spans="1:12" ht="25.5" x14ac:dyDescent="0.2">
      <c r="A89" s="32" t="s">
        <v>66</v>
      </c>
      <c r="B89" s="33" t="s">
        <v>67</v>
      </c>
      <c r="C89" s="33" t="s">
        <v>68</v>
      </c>
      <c r="D89" s="33" t="s">
        <v>69</v>
      </c>
      <c r="E89" s="34" t="s">
        <v>108</v>
      </c>
      <c r="F89" s="46"/>
      <c r="G89" s="35">
        <f t="shared" si="8"/>
        <v>209100</v>
      </c>
      <c r="H89" s="36">
        <v>209100</v>
      </c>
      <c r="I89" s="36">
        <v>0</v>
      </c>
      <c r="J89" s="36">
        <v>0</v>
      </c>
    </row>
    <row r="90" spans="1:12" s="18" customFormat="1" ht="47.25" x14ac:dyDescent="0.2">
      <c r="A90" s="27"/>
      <c r="B90" s="28"/>
      <c r="C90" s="28"/>
      <c r="D90" s="28"/>
      <c r="E90" s="29" t="s">
        <v>29</v>
      </c>
      <c r="F90" s="37" t="s">
        <v>30</v>
      </c>
      <c r="G90" s="30"/>
      <c r="H90" s="31"/>
      <c r="I90" s="31"/>
      <c r="J90" s="31"/>
    </row>
    <row r="91" spans="1:12" ht="61.5" customHeight="1" x14ac:dyDescent="0.2">
      <c r="A91" s="32" t="s">
        <v>72</v>
      </c>
      <c r="B91" s="33" t="s">
        <v>73</v>
      </c>
      <c r="C91" s="33" t="s">
        <v>74</v>
      </c>
      <c r="D91" s="33" t="s">
        <v>75</v>
      </c>
      <c r="E91" s="34" t="s">
        <v>116</v>
      </c>
      <c r="F91" s="46"/>
      <c r="G91" s="35">
        <f t="shared" si="8"/>
        <v>8000</v>
      </c>
      <c r="H91" s="36">
        <f>10000-2000</f>
        <v>8000</v>
      </c>
      <c r="I91" s="36">
        <v>0</v>
      </c>
      <c r="J91" s="36">
        <v>0</v>
      </c>
    </row>
    <row r="92" spans="1:12" s="18" customFormat="1" ht="47.25" x14ac:dyDescent="0.2">
      <c r="A92" s="27"/>
      <c r="B92" s="28"/>
      <c r="C92" s="28"/>
      <c r="D92" s="28"/>
      <c r="E92" s="29" t="s">
        <v>80</v>
      </c>
      <c r="F92" s="37" t="s">
        <v>81</v>
      </c>
      <c r="G92" s="30"/>
      <c r="H92" s="31"/>
      <c r="I92" s="31"/>
      <c r="J92" s="31"/>
    </row>
    <row r="93" spans="1:12" ht="89.25" x14ac:dyDescent="0.2">
      <c r="A93" s="32" t="s">
        <v>76</v>
      </c>
      <c r="B93" s="33" t="s">
        <v>77</v>
      </c>
      <c r="C93" s="33" t="s">
        <v>78</v>
      </c>
      <c r="D93" s="33" t="s">
        <v>79</v>
      </c>
      <c r="E93" s="34" t="s">
        <v>109</v>
      </c>
      <c r="F93" s="46"/>
      <c r="G93" s="35">
        <f t="shared" si="8"/>
        <v>12000</v>
      </c>
      <c r="H93" s="36">
        <f>10000+2000</f>
        <v>12000</v>
      </c>
      <c r="I93" s="36">
        <v>0</v>
      </c>
      <c r="J93" s="36">
        <v>0</v>
      </c>
    </row>
    <row r="94" spans="1:12" s="18" customFormat="1" ht="31.5" x14ac:dyDescent="0.2">
      <c r="A94" s="21"/>
      <c r="B94" s="22"/>
      <c r="C94" s="22"/>
      <c r="D94" s="22"/>
      <c r="E94" s="26" t="s">
        <v>60</v>
      </c>
      <c r="F94" s="25" t="s">
        <v>61</v>
      </c>
      <c r="G94" s="16"/>
      <c r="H94" s="11"/>
      <c r="I94" s="11"/>
      <c r="J94" s="11"/>
    </row>
    <row r="95" spans="1:12" s="18" customFormat="1" ht="25.5" x14ac:dyDescent="0.2">
      <c r="A95" s="21" t="s">
        <v>192</v>
      </c>
      <c r="B95" s="22" t="s">
        <v>193</v>
      </c>
      <c r="C95" s="22" t="s">
        <v>194</v>
      </c>
      <c r="D95" s="22" t="s">
        <v>195</v>
      </c>
      <c r="E95" s="24" t="s">
        <v>201</v>
      </c>
      <c r="F95" s="25"/>
      <c r="G95" s="16">
        <f t="shared" ref="G95:G97" si="27">H95+I95</f>
        <v>255709</v>
      </c>
      <c r="H95" s="11"/>
      <c r="I95" s="11">
        <v>255709</v>
      </c>
      <c r="J95" s="11">
        <v>255709</v>
      </c>
    </row>
    <row r="96" spans="1:12" s="18" customFormat="1" ht="47.25" x14ac:dyDescent="0.2">
      <c r="A96" s="27"/>
      <c r="B96" s="28"/>
      <c r="C96" s="28"/>
      <c r="D96" s="28"/>
      <c r="E96" s="29" t="s">
        <v>29</v>
      </c>
      <c r="F96" s="37" t="s">
        <v>30</v>
      </c>
      <c r="G96" s="30"/>
      <c r="H96" s="31"/>
      <c r="I96" s="31"/>
      <c r="J96" s="31"/>
    </row>
    <row r="97" spans="1:12" s="18" customFormat="1" ht="51" x14ac:dyDescent="0.2">
      <c r="A97" s="21" t="s">
        <v>196</v>
      </c>
      <c r="B97" s="22" t="s">
        <v>197</v>
      </c>
      <c r="C97" s="22" t="s">
        <v>194</v>
      </c>
      <c r="D97" s="22" t="s">
        <v>198</v>
      </c>
      <c r="E97" s="24" t="s">
        <v>199</v>
      </c>
      <c r="F97" s="25"/>
      <c r="G97" s="16">
        <f t="shared" si="27"/>
        <v>20000</v>
      </c>
      <c r="H97" s="11"/>
      <c r="I97" s="11">
        <v>20000</v>
      </c>
      <c r="J97" s="11">
        <v>20000</v>
      </c>
      <c r="L97" s="17"/>
    </row>
    <row r="98" spans="1:12" ht="38.25" x14ac:dyDescent="0.2">
      <c r="A98" s="5" t="s">
        <v>82</v>
      </c>
      <c r="B98" s="6" t="s">
        <v>17</v>
      </c>
      <c r="C98" s="6" t="s">
        <v>17</v>
      </c>
      <c r="D98" s="6" t="s">
        <v>83</v>
      </c>
      <c r="E98" s="38" t="s">
        <v>17</v>
      </c>
      <c r="F98" s="20" t="s">
        <v>17</v>
      </c>
      <c r="G98" s="7">
        <f>H98+I98</f>
        <v>4989211</v>
      </c>
      <c r="H98" s="8">
        <f>SUM(H99:H117)</f>
        <v>4989211</v>
      </c>
      <c r="I98" s="8">
        <f t="shared" ref="I98:J98" si="28">SUM(I99:I117)</f>
        <v>0</v>
      </c>
      <c r="J98" s="8">
        <f t="shared" si="28"/>
        <v>0</v>
      </c>
    </row>
    <row r="99" spans="1:12" s="18" customFormat="1" ht="47.25" x14ac:dyDescent="0.2">
      <c r="A99" s="27"/>
      <c r="B99" s="28"/>
      <c r="C99" s="28"/>
      <c r="D99" s="28"/>
      <c r="E99" s="29" t="s">
        <v>29</v>
      </c>
      <c r="F99" s="37" t="s">
        <v>30</v>
      </c>
      <c r="G99" s="30"/>
      <c r="H99" s="31"/>
      <c r="I99" s="31"/>
      <c r="J99" s="31"/>
    </row>
    <row r="100" spans="1:12" s="18" customFormat="1" ht="27.75" customHeight="1" x14ac:dyDescent="0.2">
      <c r="A100" s="78" t="s">
        <v>159</v>
      </c>
      <c r="B100" s="79" t="s">
        <v>160</v>
      </c>
      <c r="C100" s="79" t="s">
        <v>161</v>
      </c>
      <c r="D100" s="79" t="s">
        <v>162</v>
      </c>
      <c r="E100" s="43" t="s">
        <v>184</v>
      </c>
      <c r="F100" s="57"/>
      <c r="G100" s="39">
        <f t="shared" ref="G100" si="29">H100+I100</f>
        <v>840</v>
      </c>
      <c r="H100" s="3">
        <v>840</v>
      </c>
      <c r="I100" s="3"/>
      <c r="J100" s="3"/>
    </row>
    <row r="101" spans="1:12" s="18" customFormat="1" ht="27.75" customHeight="1" x14ac:dyDescent="0.2">
      <c r="A101" s="78"/>
      <c r="B101" s="79"/>
      <c r="C101" s="79"/>
      <c r="D101" s="79"/>
      <c r="E101" s="43" t="s">
        <v>164</v>
      </c>
      <c r="F101" s="57"/>
      <c r="G101" s="39">
        <f t="shared" ref="G101" si="30">H101+I101</f>
        <v>17275</v>
      </c>
      <c r="H101" s="3">
        <v>17275</v>
      </c>
      <c r="I101" s="3"/>
      <c r="J101" s="3"/>
    </row>
    <row r="102" spans="1:12" s="18" customFormat="1" ht="27.75" customHeight="1" x14ac:dyDescent="0.2">
      <c r="A102" s="75"/>
      <c r="B102" s="77"/>
      <c r="C102" s="77"/>
      <c r="D102" s="77"/>
      <c r="E102" s="34" t="s">
        <v>163</v>
      </c>
      <c r="F102" s="46"/>
      <c r="G102" s="35">
        <f t="shared" ref="G102" si="31">H102+I102</f>
        <v>37035</v>
      </c>
      <c r="H102" s="36">
        <v>37035</v>
      </c>
      <c r="I102" s="36">
        <v>0</v>
      </c>
      <c r="J102" s="36">
        <v>0</v>
      </c>
    </row>
    <row r="103" spans="1:12" s="18" customFormat="1" ht="94.5" x14ac:dyDescent="0.2">
      <c r="A103" s="27"/>
      <c r="B103" s="28"/>
      <c r="C103" s="28"/>
      <c r="D103" s="28"/>
      <c r="E103" s="29" t="s">
        <v>88</v>
      </c>
      <c r="F103" s="37" t="s">
        <v>89</v>
      </c>
      <c r="G103" s="30"/>
      <c r="H103" s="31"/>
      <c r="I103" s="31"/>
      <c r="J103" s="31"/>
      <c r="K103" s="17"/>
    </row>
    <row r="104" spans="1:12" s="18" customFormat="1" ht="48.75" customHeight="1" x14ac:dyDescent="0.2">
      <c r="A104" s="78">
        <v>3719770</v>
      </c>
      <c r="B104" s="79">
        <v>9770</v>
      </c>
      <c r="C104" s="79">
        <v>180</v>
      </c>
      <c r="D104" s="79" t="s">
        <v>87</v>
      </c>
      <c r="E104" s="43" t="s">
        <v>119</v>
      </c>
      <c r="F104" s="57"/>
      <c r="G104" s="39">
        <f t="shared" ref="G104" si="32">H104+I104</f>
        <v>10000</v>
      </c>
      <c r="H104" s="3">
        <v>10000</v>
      </c>
      <c r="I104" s="3">
        <v>0</v>
      </c>
      <c r="J104" s="3">
        <v>0</v>
      </c>
    </row>
    <row r="105" spans="1:12" s="18" customFormat="1" ht="64.5" customHeight="1" x14ac:dyDescent="0.2">
      <c r="A105" s="78"/>
      <c r="B105" s="79"/>
      <c r="C105" s="79"/>
      <c r="D105" s="79"/>
      <c r="E105" s="47" t="s">
        <v>110</v>
      </c>
      <c r="F105" s="46"/>
      <c r="G105" s="35">
        <f t="shared" ref="G105" si="33">H105+I105</f>
        <v>129250</v>
      </c>
      <c r="H105" s="36">
        <v>129250</v>
      </c>
      <c r="I105" s="36">
        <v>0</v>
      </c>
      <c r="J105" s="36">
        <v>0</v>
      </c>
    </row>
    <row r="106" spans="1:12" s="18" customFormat="1" ht="64.5" customHeight="1" x14ac:dyDescent="0.2">
      <c r="A106" s="62"/>
      <c r="B106" s="63"/>
      <c r="C106" s="63"/>
      <c r="D106" s="63"/>
      <c r="E106" s="47" t="s">
        <v>205</v>
      </c>
      <c r="F106" s="46"/>
      <c r="G106" s="35">
        <f t="shared" ref="G106" si="34">H106+I106</f>
        <v>30000</v>
      </c>
      <c r="H106" s="36">
        <v>30000</v>
      </c>
      <c r="I106" s="36">
        <v>0</v>
      </c>
      <c r="J106" s="36">
        <v>0</v>
      </c>
    </row>
    <row r="107" spans="1:12" s="18" customFormat="1" ht="85.5" customHeight="1" x14ac:dyDescent="0.2">
      <c r="A107" s="27"/>
      <c r="B107" s="28"/>
      <c r="C107" s="28"/>
      <c r="D107" s="28"/>
      <c r="E107" s="29" t="s">
        <v>118</v>
      </c>
      <c r="F107" s="37" t="s">
        <v>48</v>
      </c>
      <c r="G107" s="30"/>
      <c r="H107" s="31"/>
      <c r="I107" s="31"/>
      <c r="J107" s="31"/>
    </row>
    <row r="108" spans="1:12" s="18" customFormat="1" ht="38.25" x14ac:dyDescent="0.2">
      <c r="A108" s="78" t="s">
        <v>85</v>
      </c>
      <c r="B108" s="79" t="s">
        <v>86</v>
      </c>
      <c r="C108" s="79" t="s">
        <v>84</v>
      </c>
      <c r="D108" s="79" t="s">
        <v>87</v>
      </c>
      <c r="E108" s="43" t="s">
        <v>111</v>
      </c>
      <c r="F108" s="57"/>
      <c r="G108" s="39">
        <f t="shared" ref="G108" si="35">H108+I108</f>
        <v>1073181</v>
      </c>
      <c r="H108" s="3">
        <v>1073181</v>
      </c>
      <c r="I108" s="3">
        <v>0</v>
      </c>
      <c r="J108" s="3">
        <v>0</v>
      </c>
    </row>
    <row r="109" spans="1:12" ht="51" x14ac:dyDescent="0.2">
      <c r="A109" s="75"/>
      <c r="B109" s="77"/>
      <c r="C109" s="77"/>
      <c r="D109" s="77"/>
      <c r="E109" s="34" t="s">
        <v>200</v>
      </c>
      <c r="F109" s="46"/>
      <c r="G109" s="35">
        <f t="shared" si="8"/>
        <v>3000</v>
      </c>
      <c r="H109" s="36">
        <v>3000</v>
      </c>
      <c r="I109" s="36">
        <v>0</v>
      </c>
      <c r="J109" s="36">
        <v>0</v>
      </c>
    </row>
    <row r="110" spans="1:12" s="18" customFormat="1" ht="25.5" x14ac:dyDescent="0.2">
      <c r="A110" s="27"/>
      <c r="B110" s="28"/>
      <c r="C110" s="28"/>
      <c r="D110" s="28"/>
      <c r="E110" s="29" t="s">
        <v>37</v>
      </c>
      <c r="F110" s="37" t="s">
        <v>38</v>
      </c>
      <c r="G110" s="30"/>
      <c r="H110" s="31"/>
      <c r="I110" s="31"/>
      <c r="J110" s="31"/>
    </row>
    <row r="111" spans="1:12" ht="38.25" x14ac:dyDescent="0.2">
      <c r="A111" s="32" t="s">
        <v>85</v>
      </c>
      <c r="B111" s="33" t="s">
        <v>86</v>
      </c>
      <c r="C111" s="33" t="s">
        <v>84</v>
      </c>
      <c r="D111" s="33" t="s">
        <v>87</v>
      </c>
      <c r="E111" s="34" t="s">
        <v>112</v>
      </c>
      <c r="F111" s="46"/>
      <c r="G111" s="35">
        <f t="shared" si="8"/>
        <v>788002</v>
      </c>
      <c r="H111" s="36">
        <f>394000+131334+262668</f>
        <v>788002</v>
      </c>
      <c r="I111" s="36">
        <v>0</v>
      </c>
      <c r="J111" s="36">
        <v>0</v>
      </c>
    </row>
    <row r="112" spans="1:12" s="18" customFormat="1" ht="47.25" x14ac:dyDescent="0.2">
      <c r="A112" s="27"/>
      <c r="B112" s="28"/>
      <c r="C112" s="28"/>
      <c r="D112" s="28"/>
      <c r="E112" s="29" t="s">
        <v>29</v>
      </c>
      <c r="F112" s="37" t="s">
        <v>30</v>
      </c>
      <c r="G112" s="30"/>
      <c r="H112" s="31"/>
      <c r="I112" s="31"/>
      <c r="J112" s="31"/>
    </row>
    <row r="113" spans="1:18" s="18" customFormat="1" ht="143.25" customHeight="1" x14ac:dyDescent="0.2">
      <c r="A113" s="85" t="s">
        <v>85</v>
      </c>
      <c r="B113" s="79" t="s">
        <v>86</v>
      </c>
      <c r="C113" s="79" t="s">
        <v>84</v>
      </c>
      <c r="D113" s="79" t="s">
        <v>87</v>
      </c>
      <c r="E113" s="43" t="s">
        <v>114</v>
      </c>
      <c r="F113" s="57"/>
      <c r="G113" s="39">
        <f t="shared" ref="G113:G114" si="36">H113+I113</f>
        <v>588277</v>
      </c>
      <c r="H113" s="3">
        <v>588277</v>
      </c>
      <c r="I113" s="3">
        <v>0</v>
      </c>
      <c r="J113" s="3">
        <v>0</v>
      </c>
      <c r="K113" s="36"/>
      <c r="L113" s="17"/>
    </row>
    <row r="114" spans="1:18" s="18" customFormat="1" ht="78.75" customHeight="1" x14ac:dyDescent="0.2">
      <c r="A114" s="85"/>
      <c r="B114" s="79"/>
      <c r="C114" s="79"/>
      <c r="D114" s="79"/>
      <c r="E114" s="43" t="s">
        <v>115</v>
      </c>
      <c r="F114" s="57"/>
      <c r="G114" s="39">
        <f t="shared" si="36"/>
        <v>232582</v>
      </c>
      <c r="H114" s="3">
        <v>232582</v>
      </c>
      <c r="I114" s="3">
        <v>0</v>
      </c>
      <c r="J114" s="3">
        <v>0</v>
      </c>
    </row>
    <row r="115" spans="1:18" ht="36.75" customHeight="1" x14ac:dyDescent="0.2">
      <c r="A115" s="86"/>
      <c r="B115" s="77"/>
      <c r="C115" s="77"/>
      <c r="D115" s="77"/>
      <c r="E115" s="34" t="s">
        <v>185</v>
      </c>
      <c r="F115" s="46"/>
      <c r="G115" s="35">
        <f t="shared" si="8"/>
        <v>1884984</v>
      </c>
      <c r="H115" s="36">
        <v>1884984</v>
      </c>
      <c r="I115" s="36">
        <v>0</v>
      </c>
      <c r="J115" s="36">
        <v>0</v>
      </c>
    </row>
    <row r="116" spans="1:18" s="18" customFormat="1" ht="31.5" x14ac:dyDescent="0.2">
      <c r="A116" s="27"/>
      <c r="B116" s="28"/>
      <c r="C116" s="28"/>
      <c r="D116" s="28"/>
      <c r="E116" s="29" t="s">
        <v>60</v>
      </c>
      <c r="F116" s="37" t="s">
        <v>61</v>
      </c>
      <c r="G116" s="30"/>
      <c r="H116" s="31"/>
      <c r="I116" s="31"/>
      <c r="J116" s="31"/>
    </row>
    <row r="117" spans="1:18" ht="34.5" customHeight="1" x14ac:dyDescent="0.2">
      <c r="A117" s="32" t="s">
        <v>85</v>
      </c>
      <c r="B117" s="33" t="s">
        <v>86</v>
      </c>
      <c r="C117" s="33" t="s">
        <v>84</v>
      </c>
      <c r="D117" s="33" t="s">
        <v>87</v>
      </c>
      <c r="E117" s="34" t="s">
        <v>113</v>
      </c>
      <c r="F117" s="46"/>
      <c r="G117" s="35">
        <f t="shared" si="8"/>
        <v>194785</v>
      </c>
      <c r="H117" s="36">
        <v>194785</v>
      </c>
      <c r="I117" s="36">
        <v>0</v>
      </c>
      <c r="J117" s="36">
        <v>0</v>
      </c>
      <c r="P117" s="17">
        <f>Q117+R117</f>
        <v>525553</v>
      </c>
      <c r="Q117" s="17">
        <f>Q113+35120+210558+262668</f>
        <v>508346</v>
      </c>
      <c r="R117" s="17">
        <f>R113+17207</f>
        <v>17207</v>
      </c>
    </row>
    <row r="118" spans="1:18" ht="24" customHeight="1" x14ac:dyDescent="0.2">
      <c r="A118" s="12" t="s">
        <v>91</v>
      </c>
      <c r="B118" s="12" t="s">
        <v>91</v>
      </c>
      <c r="C118" s="12" t="s">
        <v>91</v>
      </c>
      <c r="D118" s="13" t="s">
        <v>90</v>
      </c>
      <c r="E118" s="13" t="s">
        <v>91</v>
      </c>
      <c r="F118" s="13" t="s">
        <v>91</v>
      </c>
      <c r="G118" s="14">
        <f>G12+G81+G98</f>
        <v>27350034</v>
      </c>
      <c r="H118" s="14">
        <f>H12+H81+H98</f>
        <v>26961875</v>
      </c>
      <c r="I118" s="14">
        <f>I12+I81+I98</f>
        <v>388159</v>
      </c>
      <c r="J118" s="14">
        <f>J12+J81+J98</f>
        <v>386809</v>
      </c>
      <c r="K118" s="17">
        <f>I118-J118</f>
        <v>1350</v>
      </c>
    </row>
    <row r="120" spans="1:18" x14ac:dyDescent="0.2">
      <c r="A120" s="18"/>
      <c r="D120" s="19" t="s">
        <v>93</v>
      </c>
      <c r="F120" s="19" t="s">
        <v>94</v>
      </c>
    </row>
    <row r="122" spans="1:18" x14ac:dyDescent="0.2">
      <c r="G122" s="17"/>
      <c r="H122" s="17"/>
    </row>
  </sheetData>
  <mergeCells count="54">
    <mergeCell ref="A14:A19"/>
    <mergeCell ref="B14:B19"/>
    <mergeCell ref="C14:C19"/>
    <mergeCell ref="D14:D19"/>
    <mergeCell ref="A100:A102"/>
    <mergeCell ref="B100:B102"/>
    <mergeCell ref="C100:C102"/>
    <mergeCell ref="D100:D102"/>
    <mergeCell ref="A44:A47"/>
    <mergeCell ref="B44:B47"/>
    <mergeCell ref="C44:C47"/>
    <mergeCell ref="D44:D47"/>
    <mergeCell ref="A113:A115"/>
    <mergeCell ref="B113:B115"/>
    <mergeCell ref="C113:C115"/>
    <mergeCell ref="D113:D115"/>
    <mergeCell ref="D77:D78"/>
    <mergeCell ref="A104:A105"/>
    <mergeCell ref="B104:B105"/>
    <mergeCell ref="C104:C105"/>
    <mergeCell ref="D104:D105"/>
    <mergeCell ref="A77:A78"/>
    <mergeCell ref="B77:B78"/>
    <mergeCell ref="C77:C78"/>
    <mergeCell ref="A108:A109"/>
    <mergeCell ref="B108:B109"/>
    <mergeCell ref="C108:C109"/>
    <mergeCell ref="D108:D109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A84:A85"/>
    <mergeCell ref="B84:B85"/>
    <mergeCell ref="C84:C85"/>
    <mergeCell ref="D84:D85"/>
    <mergeCell ref="A39:A42"/>
    <mergeCell ref="B39:B42"/>
    <mergeCell ref="C39:C42"/>
    <mergeCell ref="D39:D42"/>
    <mergeCell ref="A49:A51"/>
    <mergeCell ref="B49:B51"/>
    <mergeCell ref="C49:C51"/>
    <mergeCell ref="D49:D51"/>
    <mergeCell ref="A57:A69"/>
    <mergeCell ref="B57:B69"/>
    <mergeCell ref="C57:C69"/>
    <mergeCell ref="D57:D69"/>
  </mergeCells>
  <pageMargins left="0.196850393700787" right="0.196850393700787" top="0.39370078740157499" bottom="0.196850393700787" header="0" footer="0"/>
  <pageSetup scale="77" fitToHeight="500" orientation="landscape" horizontalDpi="200" verticalDpi="200" r:id="rId1"/>
  <rowBreaks count="7" manualBreakCount="7">
    <brk id="31" max="9" man="1"/>
    <brk id="42" max="9" man="1"/>
    <brk id="53" max="9" man="1"/>
    <brk id="69" max="9" man="1"/>
    <brk id="81" max="9" man="1"/>
    <brk id="95" max="9" man="1"/>
    <brk id="10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2021-06-22T04:47:37Z</cp:lastPrinted>
  <dcterms:created xsi:type="dcterms:W3CDTF">2021-01-09T12:21:17Z</dcterms:created>
  <dcterms:modified xsi:type="dcterms:W3CDTF">2021-08-09T07:47:35Z</dcterms:modified>
</cp:coreProperties>
</file>