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60" windowWidth="27795" windowHeight="8100"/>
  </bookViews>
  <sheets>
    <sheet name="Лист1" sheetId="1" r:id="rId1"/>
  </sheets>
  <externalReferences>
    <externalReference r:id="rId2"/>
  </externalReferences>
  <definedNames>
    <definedName name="_xlnm.Print_Area" localSheetId="0">Лист1!$A$1:$P$71</definedName>
  </definedNames>
  <calcPr calcId="144525"/>
</workbook>
</file>

<file path=xl/calcChain.xml><?xml version="1.0" encoding="utf-8"?>
<calcChain xmlns="http://schemas.openxmlformats.org/spreadsheetml/2006/main">
  <c r="F35" i="1" l="1"/>
  <c r="E63" i="1" l="1"/>
  <c r="P63" i="1" s="1"/>
  <c r="L63" i="1"/>
  <c r="M63" i="1"/>
  <c r="N63" i="1"/>
  <c r="O63" i="1"/>
  <c r="K63" i="1"/>
  <c r="J63" i="1"/>
  <c r="G63" i="1"/>
  <c r="H63" i="1"/>
  <c r="I63" i="1"/>
  <c r="F63" i="1"/>
  <c r="N66" i="1"/>
  <c r="M66" i="1"/>
  <c r="L66" i="1"/>
  <c r="J66" i="1"/>
  <c r="I66" i="1"/>
  <c r="H66" i="1"/>
  <c r="G66" i="1"/>
  <c r="E66" i="1"/>
  <c r="P66" i="1" s="1"/>
  <c r="F65" i="1" l="1"/>
  <c r="F64" i="1"/>
  <c r="F41" i="1"/>
  <c r="E46" i="1"/>
  <c r="P46" i="1" s="1"/>
  <c r="E45" i="1"/>
  <c r="P45" i="1" s="1"/>
  <c r="E47" i="1"/>
  <c r="P47" i="1" s="1"/>
  <c r="E44" i="1"/>
  <c r="P44" i="1" s="1"/>
  <c r="F43" i="1"/>
  <c r="E49" i="1"/>
  <c r="P49" i="1" s="1"/>
  <c r="C49" i="1" l="1"/>
  <c r="O68" i="1" l="1"/>
  <c r="N68" i="1"/>
  <c r="M68" i="1"/>
  <c r="L68" i="1"/>
  <c r="K68" i="1"/>
  <c r="J68" i="1" s="1"/>
  <c r="I68" i="1"/>
  <c r="H68" i="1"/>
  <c r="G68" i="1"/>
  <c r="O67" i="1"/>
  <c r="N67" i="1"/>
  <c r="M67" i="1"/>
  <c r="L67" i="1"/>
  <c r="K67" i="1"/>
  <c r="J67" i="1"/>
  <c r="I67" i="1"/>
  <c r="H67" i="1"/>
  <c r="G67" i="1"/>
  <c r="F67" i="1"/>
  <c r="E67" i="1" s="1"/>
  <c r="P67" i="1" s="1"/>
  <c r="Q67" i="1" s="1"/>
  <c r="O65" i="1"/>
  <c r="N65" i="1"/>
  <c r="M65" i="1"/>
  <c r="L65" i="1"/>
  <c r="K65" i="1"/>
  <c r="J65" i="1"/>
  <c r="I65" i="1"/>
  <c r="H65" i="1"/>
  <c r="G65" i="1"/>
  <c r="E65" i="1"/>
  <c r="P65" i="1" s="1"/>
  <c r="O64" i="1"/>
  <c r="N64" i="1"/>
  <c r="M64" i="1"/>
  <c r="L64" i="1"/>
  <c r="K64" i="1"/>
  <c r="J64" i="1"/>
  <c r="I64" i="1"/>
  <c r="H64" i="1"/>
  <c r="G64" i="1"/>
  <c r="E64" i="1"/>
  <c r="J59" i="1"/>
  <c r="F59" i="1"/>
  <c r="E59" i="1"/>
  <c r="P59" i="1" s="1"/>
  <c r="J58" i="1"/>
  <c r="E58" i="1"/>
  <c r="P58" i="1" s="1"/>
  <c r="J57" i="1"/>
  <c r="E57" i="1"/>
  <c r="P57" i="1" s="1"/>
  <c r="J55" i="1"/>
  <c r="F55" i="1"/>
  <c r="E55" i="1" s="1"/>
  <c r="P55" i="1" s="1"/>
  <c r="P51" i="1"/>
  <c r="E48" i="1"/>
  <c r="E43" i="1"/>
  <c r="E42" i="1"/>
  <c r="P42" i="1" s="1"/>
  <c r="E41" i="1"/>
  <c r="P41" i="1" s="1"/>
  <c r="P40" i="1"/>
  <c r="E40" i="1"/>
  <c r="C40" i="1" s="1"/>
  <c r="E35" i="1"/>
  <c r="G35" i="1"/>
  <c r="H35" i="1"/>
  <c r="I35" i="1"/>
  <c r="J35" i="1"/>
  <c r="K35" i="1"/>
  <c r="L35" i="1"/>
  <c r="M35" i="1"/>
  <c r="N35" i="1"/>
  <c r="O35" i="1"/>
  <c r="O37" i="1"/>
  <c r="N37" i="1"/>
  <c r="M37" i="1"/>
  <c r="L37" i="1"/>
  <c r="K37" i="1"/>
  <c r="J37" i="1"/>
  <c r="I37" i="1"/>
  <c r="H37" i="1"/>
  <c r="G37" i="1"/>
  <c r="F37" i="1"/>
  <c r="E37" i="1"/>
  <c r="P36" i="1"/>
  <c r="P37" i="1" s="1"/>
  <c r="F31" i="1"/>
  <c r="O31" i="1"/>
  <c r="N31" i="1"/>
  <c r="M31" i="1"/>
  <c r="L31" i="1"/>
  <c r="K31" i="1"/>
  <c r="J31" i="1"/>
  <c r="I31" i="1"/>
  <c r="H31" i="1"/>
  <c r="G31" i="1"/>
  <c r="E31" i="1"/>
  <c r="P31" i="1" s="1"/>
  <c r="F24" i="1"/>
  <c r="F28" i="1"/>
  <c r="O28" i="1"/>
  <c r="N28" i="1"/>
  <c r="M28" i="1"/>
  <c r="L28" i="1"/>
  <c r="K28" i="1"/>
  <c r="J28" i="1"/>
  <c r="I28" i="1"/>
  <c r="H28" i="1"/>
  <c r="G28" i="1"/>
  <c r="E28" i="1"/>
  <c r="P28" i="1" s="1"/>
  <c r="E24" i="1"/>
  <c r="P24" i="1"/>
  <c r="J24" i="1"/>
  <c r="K24" i="1"/>
  <c r="L24" i="1"/>
  <c r="M24" i="1"/>
  <c r="N24" i="1"/>
  <c r="O24" i="1"/>
  <c r="G24" i="1"/>
  <c r="H24" i="1"/>
  <c r="I24" i="1"/>
  <c r="F21" i="1"/>
  <c r="O21" i="1"/>
  <c r="N21" i="1"/>
  <c r="M21" i="1"/>
  <c r="L21" i="1"/>
  <c r="K21" i="1"/>
  <c r="J21" i="1"/>
  <c r="I21" i="1"/>
  <c r="H21" i="1"/>
  <c r="G21" i="1"/>
  <c r="E21" i="1"/>
  <c r="P21" i="1" s="1"/>
  <c r="F18" i="1"/>
  <c r="E18" i="1"/>
  <c r="O18" i="1"/>
  <c r="N18" i="1"/>
  <c r="M18" i="1"/>
  <c r="L18" i="1"/>
  <c r="K18" i="1"/>
  <c r="J18" i="1"/>
  <c r="I18" i="1"/>
  <c r="H18" i="1"/>
  <c r="G18" i="1"/>
  <c r="P18" i="1"/>
  <c r="L16" i="1"/>
  <c r="O16" i="1"/>
  <c r="N16" i="1"/>
  <c r="M16" i="1"/>
  <c r="K16" i="1"/>
  <c r="J16" i="1"/>
  <c r="P16" i="1" s="1"/>
  <c r="I16" i="1"/>
  <c r="H16" i="1"/>
  <c r="G16" i="1"/>
  <c r="F16" i="1"/>
  <c r="E16" i="1"/>
  <c r="P35" i="1" l="1"/>
  <c r="F68" i="1"/>
  <c r="E68" i="1" s="1"/>
  <c r="P48" i="1"/>
  <c r="C43" i="1"/>
  <c r="P43" i="1"/>
  <c r="B40" i="1"/>
  <c r="C41" i="1"/>
  <c r="A40" i="1"/>
  <c r="P68" i="1"/>
  <c r="Q68" i="1" s="1"/>
  <c r="P64" i="1"/>
  <c r="Q63" i="1"/>
  <c r="P62" i="1" l="1"/>
  <c r="P61" i="1"/>
  <c r="P60" i="1"/>
  <c r="P56" i="1"/>
  <c r="P54" i="1"/>
  <c r="P53" i="1"/>
  <c r="P52" i="1"/>
  <c r="P50" i="1"/>
  <c r="P39" i="1"/>
  <c r="P38" i="1"/>
  <c r="P34" i="1"/>
  <c r="P33" i="1"/>
  <c r="P32" i="1"/>
  <c r="P30" i="1"/>
  <c r="P29" i="1"/>
  <c r="P27" i="1"/>
  <c r="P26" i="1"/>
  <c r="P25" i="1"/>
  <c r="P23" i="1"/>
  <c r="P22" i="1"/>
  <c r="P20" i="1"/>
  <c r="P19" i="1"/>
  <c r="P17" i="1"/>
  <c r="P15" i="1"/>
  <c r="P14" i="1"/>
</calcChain>
</file>

<file path=xl/sharedStrings.xml><?xml version="1.0" encoding="utf-8"?>
<sst xmlns="http://schemas.openxmlformats.org/spreadsheetml/2006/main" count="164" uniqueCount="147">
  <si>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</si>
  <si>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</si>
  <si>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</si>
  <si>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</si>
  <si>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</si>
  <si>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</si>
  <si>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</si>
  <si>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</si>
  <si>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</si>
  <si>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</si>
  <si>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</si>
  <si>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</si>
  <si>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</si>
  <si>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</si>
  <si>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</si>
  <si>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</si>
  <si>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</si>
  <si>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</si>
  <si>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</si>
  <si>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</si>
  <si>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</si>
  <si>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</si>
  <si>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</si>
  <si>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</si>
  <si>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</si>
  <si>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</si>
  <si>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</si>
  <si>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</si>
  <si>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</si>
  <si>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</si>
  <si>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</si>
  <si>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</si>
  <si>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</si>
  <si>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</si>
  <si>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</si>
  <si>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</si>
  <si>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</si>
  <si>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</si>
  <si>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</si>
  <si>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</si>
  <si>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</si>
  <si>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</si>
  <si>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</si>
  <si>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</si>
  <si>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</si>
  <si>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</si>
  <si>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</si>
  <si>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</si>
  <si>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</si>
  <si>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</si>
  <si>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</si>
  <si>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</si>
  <si>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</si>
  <si>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</si>
  <si>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</si>
  <si>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</si>
  <si>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</si>
  <si>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</si>
  <si>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</si>
  <si>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</si>
  <si>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</si>
  <si>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</si>
  <si>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</si>
  <si>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</si>
  <si>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</si>
  <si>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</si>
  <si>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</si>
  <si>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</si>
  <si>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</si>
  <si>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</si>
  <si>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</si>
  <si>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</si>
  <si>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</si>
  <si>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</si>
  <si>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</si>
  <si>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</si>
  <si>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</si>
  <si>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</si>
  <si>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</si>
  <si>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</si>
  <si>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</si>
  <si>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</si>
  <si>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</si>
  <si>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</si>
  <si>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</si>
  <si>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</si>
  <si>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</si>
  <si>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</si>
  <si>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</si>
  <si>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</si>
  <si>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</si>
  <si>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</si>
  <si>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</si>
  <si>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</si>
  <si>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</si>
  <si>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</si>
  <si>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</si>
  <si>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</si>
  <si>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</si>
  <si>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</si>
  <si>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</si>
  <si>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</si>
  <si>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</si>
  <si>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</si>
  <si>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</si>
  <si>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</si>
  <si>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</si>
  <si>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</si>
  <si>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18.02.2020 №5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</si>
  <si>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</si>
  <si>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</si>
  <si>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</si>
  <si>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</si>
  <si>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</si>
  <si>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</si>
  <si>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</si>
  <si>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</si>
  <si>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</si>
  <si>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</si>
  <si>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</si>
  <si>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</si>
  <si>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</si>
  <si>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</si>
  <si>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</si>
  <si>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</si>
  <si>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</si>
  <si>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</si>
  <si>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</si>
  <si>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</si>
  <si>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</si>
  <si>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</si>
  <si>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</si>
  <si>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</si>
  <si>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</si>
  <si>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</si>
  <si>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</si>
  <si>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</si>
  <si>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</si>
  <si>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</si>
  <si>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</si>
  <si>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</si>
  <si>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</si>
  <si>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</si>
  <si>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</si>
  <si>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</si>
  <si>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</si>
  <si>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видатки за рахунок залишку коштів медичної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</si>
</sst>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7" fillId="0" borderId="2" xfId="0" quotePrefix="1" applyFont="1" applyBorder="1" applyAlignment="1">
      <alignment horizontal="center" vertical="center" wrapText="1"/>
    </xf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3" fillId="0" borderId="0" xfId="0" applyFont="1"/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2" fontId="7" fillId="0" borderId="2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2" fillId="4" borderId="2" xfId="0" applyNumberFormat="1" applyFont="1" applyFill="1" applyBorder="1" applyAlignment="1">
      <alignment vertical="center" wrapText="1"/>
    </xf>
    <xf numFmtId="4" fontId="13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&#1041;&#1070;&#1044;&#1046;&#1045;&#1058;/&#1073;&#1102;&#1076;&#1078;&#1077;&#1090;%202020/46/46/46d_rs20/&#1076;&#1086;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2">
          <cell r="C62">
            <v>1474400</v>
          </cell>
        </row>
        <row r="64">
          <cell r="C64">
            <v>15472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tabSelected="1" view="pageBreakPreview" topLeftCell="A31" zoomScale="60" zoomScaleNormal="100" workbookViewId="0">
      <selection activeCell="M44" sqref="M4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4.5703125" customWidth="1"/>
  </cols>
  <sheetData>
    <row r="1" spans="1:16" ht="15.75" x14ac:dyDescent="0.25">
      <c r="M1" s="30" t="s">
        <v>0</v>
      </c>
    </row>
    <row r="2" spans="1:16" ht="15.75" x14ac:dyDescent="0.25">
      <c r="M2" s="30" t="s">
        <v>107</v>
      </c>
    </row>
    <row r="3" spans="1:16" ht="15.75" x14ac:dyDescent="0.25">
      <c r="M3" s="30" t="s">
        <v>108</v>
      </c>
    </row>
    <row r="5" spans="1:16" x14ac:dyDescent="0.2">
      <c r="A5" s="87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x14ac:dyDescent="0.2">
      <c r="A6" s="87" t="s">
        <v>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x14ac:dyDescent="0.2">
      <c r="A7" s="22" t="s">
        <v>105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106</v>
      </c>
      <c r="P8" s="1" t="s">
        <v>3</v>
      </c>
    </row>
    <row r="9" spans="1:16" x14ac:dyDescent="0.2">
      <c r="A9" s="89" t="s">
        <v>4</v>
      </c>
      <c r="B9" s="89" t="s">
        <v>5</v>
      </c>
      <c r="C9" s="89" t="s">
        <v>6</v>
      </c>
      <c r="D9" s="90" t="s">
        <v>7</v>
      </c>
      <c r="E9" s="90" t="s">
        <v>8</v>
      </c>
      <c r="F9" s="90"/>
      <c r="G9" s="90"/>
      <c r="H9" s="90"/>
      <c r="I9" s="90"/>
      <c r="J9" s="90" t="s">
        <v>15</v>
      </c>
      <c r="K9" s="90"/>
      <c r="L9" s="90"/>
      <c r="M9" s="90"/>
      <c r="N9" s="90"/>
      <c r="O9" s="90"/>
      <c r="P9" s="91" t="s">
        <v>17</v>
      </c>
    </row>
    <row r="10" spans="1:16" x14ac:dyDescent="0.2">
      <c r="A10" s="90"/>
      <c r="B10" s="90"/>
      <c r="C10" s="90"/>
      <c r="D10" s="90"/>
      <c r="E10" s="91" t="s">
        <v>9</v>
      </c>
      <c r="F10" s="90" t="s">
        <v>10</v>
      </c>
      <c r="G10" s="90" t="s">
        <v>11</v>
      </c>
      <c r="H10" s="90"/>
      <c r="I10" s="90" t="s">
        <v>14</v>
      </c>
      <c r="J10" s="91" t="s">
        <v>9</v>
      </c>
      <c r="K10" s="90" t="s">
        <v>16</v>
      </c>
      <c r="L10" s="90" t="s">
        <v>10</v>
      </c>
      <c r="M10" s="90" t="s">
        <v>11</v>
      </c>
      <c r="N10" s="90"/>
      <c r="O10" s="90" t="s">
        <v>14</v>
      </c>
      <c r="P10" s="90"/>
    </row>
    <row r="11" spans="1:16" x14ac:dyDescent="0.2">
      <c r="A11" s="90"/>
      <c r="B11" s="90"/>
      <c r="C11" s="90"/>
      <c r="D11" s="90"/>
      <c r="E11" s="90"/>
      <c r="F11" s="90"/>
      <c r="G11" s="90" t="s">
        <v>12</v>
      </c>
      <c r="H11" s="90" t="s">
        <v>13</v>
      </c>
      <c r="I11" s="90"/>
      <c r="J11" s="90"/>
      <c r="K11" s="90"/>
      <c r="L11" s="90"/>
      <c r="M11" s="90" t="s">
        <v>12</v>
      </c>
      <c r="N11" s="90" t="s">
        <v>13</v>
      </c>
      <c r="O11" s="90"/>
      <c r="P11" s="90"/>
    </row>
    <row r="12" spans="1:16" ht="44.25" customHeight="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16391405.189999999</v>
      </c>
      <c r="F14" s="11">
        <v>15881405.189999999</v>
      </c>
      <c r="G14" s="11">
        <v>5602686</v>
      </c>
      <c r="H14" s="11">
        <v>662832</v>
      </c>
      <c r="I14" s="11">
        <v>500000</v>
      </c>
      <c r="J14" s="10">
        <v>2826707</v>
      </c>
      <c r="K14" s="11">
        <v>2819357</v>
      </c>
      <c r="L14" s="11">
        <v>7350</v>
      </c>
      <c r="M14" s="11">
        <v>0</v>
      </c>
      <c r="N14" s="11">
        <v>0</v>
      </c>
      <c r="O14" s="11">
        <v>2819357</v>
      </c>
      <c r="P14" s="10">
        <f t="shared" ref="P14:P20" si="0">E14+J14</f>
        <v>19218112.189999998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16391405.189999999</v>
      </c>
      <c r="F15" s="11">
        <v>15881405.189999999</v>
      </c>
      <c r="G15" s="11">
        <v>5602686</v>
      </c>
      <c r="H15" s="11">
        <v>662832</v>
      </c>
      <c r="I15" s="11">
        <v>500000</v>
      </c>
      <c r="J15" s="10">
        <v>2826707</v>
      </c>
      <c r="K15" s="11">
        <v>2819357</v>
      </c>
      <c r="L15" s="11">
        <v>7350</v>
      </c>
      <c r="M15" s="11">
        <v>0</v>
      </c>
      <c r="N15" s="11">
        <v>0</v>
      </c>
      <c r="O15" s="11">
        <v>2819357</v>
      </c>
      <c r="P15" s="10">
        <f t="shared" si="0"/>
        <v>19218112.189999998</v>
      </c>
    </row>
    <row r="16" spans="1:16" s="32" customFormat="1" ht="26.25" customHeight="1" x14ac:dyDescent="0.25">
      <c r="A16" s="33" t="s">
        <v>109</v>
      </c>
      <c r="B16" s="34" t="s">
        <v>110</v>
      </c>
      <c r="C16" s="35"/>
      <c r="D16" s="36" t="s">
        <v>111</v>
      </c>
      <c r="E16" s="31">
        <f>E17</f>
        <v>6075121</v>
      </c>
      <c r="F16" s="31">
        <f>F17</f>
        <v>6075121</v>
      </c>
      <c r="G16" s="31">
        <f t="shared" ref="G16:O16" si="1">G17</f>
        <v>4584200</v>
      </c>
      <c r="H16" s="31">
        <f t="shared" si="1"/>
        <v>315437</v>
      </c>
      <c r="I16" s="31">
        <f t="shared" si="1"/>
        <v>0</v>
      </c>
      <c r="J16" s="31">
        <f t="shared" si="1"/>
        <v>605000</v>
      </c>
      <c r="K16" s="31">
        <f t="shared" si="1"/>
        <v>599000</v>
      </c>
      <c r="L16" s="31">
        <f>L17</f>
        <v>6000</v>
      </c>
      <c r="M16" s="31">
        <f t="shared" si="1"/>
        <v>0</v>
      </c>
      <c r="N16" s="31">
        <f t="shared" si="1"/>
        <v>0</v>
      </c>
      <c r="O16" s="31">
        <f t="shared" si="1"/>
        <v>599000</v>
      </c>
      <c r="P16" s="31">
        <f t="shared" si="0"/>
        <v>6680121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6075121</v>
      </c>
      <c r="F17" s="16">
        <v>6075121</v>
      </c>
      <c r="G17" s="16">
        <v>4584200</v>
      </c>
      <c r="H17" s="16">
        <v>315437</v>
      </c>
      <c r="I17" s="16">
        <v>0</v>
      </c>
      <c r="J17" s="15">
        <v>605000</v>
      </c>
      <c r="K17" s="16">
        <v>599000</v>
      </c>
      <c r="L17" s="16">
        <v>6000</v>
      </c>
      <c r="M17" s="16">
        <v>0</v>
      </c>
      <c r="N17" s="16">
        <v>0</v>
      </c>
      <c r="O17" s="16">
        <v>599000</v>
      </c>
      <c r="P17" s="15">
        <f t="shared" si="0"/>
        <v>6680121</v>
      </c>
    </row>
    <row r="18" spans="1:16" s="38" customFormat="1" ht="36.75" customHeight="1" x14ac:dyDescent="0.25">
      <c r="A18" s="39">
        <v>113000</v>
      </c>
      <c r="B18" s="39">
        <v>3000</v>
      </c>
      <c r="C18" s="40"/>
      <c r="D18" s="40" t="s">
        <v>112</v>
      </c>
      <c r="E18" s="37">
        <f>E19+E20</f>
        <v>174816</v>
      </c>
      <c r="F18" s="37">
        <f>SUM(F19:F20)</f>
        <v>174816</v>
      </c>
      <c r="G18" s="37">
        <f t="shared" ref="G18:I18" si="2">SUM(G19:G20)</f>
        <v>122800</v>
      </c>
      <c r="H18" s="37">
        <f t="shared" si="2"/>
        <v>0</v>
      </c>
      <c r="I18" s="37">
        <f t="shared" si="2"/>
        <v>0</v>
      </c>
      <c r="J18" s="37">
        <f>SUM(J19:J20)</f>
        <v>0</v>
      </c>
      <c r="K18" s="37">
        <f t="shared" ref="K18:N18" si="3">SUM(K19:K20)</f>
        <v>0</v>
      </c>
      <c r="L18" s="37">
        <f t="shared" si="3"/>
        <v>0</v>
      </c>
      <c r="M18" s="37">
        <f t="shared" si="3"/>
        <v>0</v>
      </c>
      <c r="N18" s="37">
        <f t="shared" si="3"/>
        <v>0</v>
      </c>
      <c r="O18" s="37">
        <f>SUM(O19:O20)</f>
        <v>0</v>
      </c>
      <c r="P18" s="31">
        <f t="shared" si="0"/>
        <v>174816</v>
      </c>
    </row>
    <row r="19" spans="1:16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25000</v>
      </c>
    </row>
    <row r="21" spans="1:16" s="38" customFormat="1" ht="27.75" customHeight="1" x14ac:dyDescent="0.25">
      <c r="A21" s="39" t="s">
        <v>113</v>
      </c>
      <c r="B21" s="39">
        <v>4000</v>
      </c>
      <c r="C21" s="40"/>
      <c r="D21" s="40" t="s">
        <v>114</v>
      </c>
      <c r="E21" s="37">
        <f>E22+E23</f>
        <v>1349057</v>
      </c>
      <c r="F21" s="37">
        <f>F22+F23</f>
        <v>1349057</v>
      </c>
      <c r="G21" s="37">
        <f t="shared" ref="G21:O21" si="4">G22+G23</f>
        <v>895686</v>
      </c>
      <c r="H21" s="37">
        <f t="shared" si="4"/>
        <v>88399</v>
      </c>
      <c r="I21" s="37">
        <f t="shared" si="4"/>
        <v>0</v>
      </c>
      <c r="J21" s="37">
        <f>J22+J23</f>
        <v>38990</v>
      </c>
      <c r="K21" s="37">
        <f t="shared" si="4"/>
        <v>38990</v>
      </c>
      <c r="L21" s="37">
        <f t="shared" si="4"/>
        <v>0</v>
      </c>
      <c r="M21" s="37">
        <f t="shared" si="4"/>
        <v>0</v>
      </c>
      <c r="N21" s="37">
        <f t="shared" si="4"/>
        <v>0</v>
      </c>
      <c r="O21" s="37">
        <f t="shared" si="4"/>
        <v>38990</v>
      </c>
      <c r="P21" s="31">
        <f t="shared" ref="P21" si="5">E21+J21</f>
        <v>1388047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 t="shared" ref="P22:P30" si="6">E22+J22</f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15">
        <v>1044056</v>
      </c>
      <c r="F23" s="16">
        <v>1044056</v>
      </c>
      <c r="G23" s="16">
        <v>700505</v>
      </c>
      <c r="H23" s="16">
        <v>88399</v>
      </c>
      <c r="I23" s="16">
        <v>0</v>
      </c>
      <c r="J23" s="15">
        <v>26590</v>
      </c>
      <c r="K23" s="16">
        <v>26590</v>
      </c>
      <c r="L23" s="16">
        <v>0</v>
      </c>
      <c r="M23" s="16">
        <v>0</v>
      </c>
      <c r="N23" s="16">
        <v>0</v>
      </c>
      <c r="O23" s="16">
        <v>26590</v>
      </c>
      <c r="P23" s="15">
        <f t="shared" si="6"/>
        <v>1070646</v>
      </c>
    </row>
    <row r="24" spans="1:16" s="38" customFormat="1" ht="24.75" customHeight="1" x14ac:dyDescent="0.25">
      <c r="A24" s="39" t="s">
        <v>115</v>
      </c>
      <c r="B24" s="39">
        <v>6000</v>
      </c>
      <c r="C24" s="40"/>
      <c r="D24" s="40" t="s">
        <v>116</v>
      </c>
      <c r="E24" s="37">
        <f>E25+E26+E27</f>
        <v>1178392</v>
      </c>
      <c r="F24" s="37">
        <f>F25+F26+F27</f>
        <v>1178392</v>
      </c>
      <c r="G24" s="37">
        <f t="shared" ref="G24:I24" si="7">G25+G26+G27</f>
        <v>0</v>
      </c>
      <c r="H24" s="37">
        <f t="shared" si="7"/>
        <v>258996</v>
      </c>
      <c r="I24" s="37">
        <f t="shared" si="7"/>
        <v>0</v>
      </c>
      <c r="J24" s="37">
        <f t="shared" ref="J24" si="8">J25+J26+J27</f>
        <v>180000</v>
      </c>
      <c r="K24" s="37">
        <f t="shared" ref="K24" si="9">K25+K26+K27</f>
        <v>180000</v>
      </c>
      <c r="L24" s="37">
        <f t="shared" ref="L24" si="10">L25+L26+L27</f>
        <v>0</v>
      </c>
      <c r="M24" s="37">
        <f t="shared" ref="M24" si="11">M25+M26+M27</f>
        <v>0</v>
      </c>
      <c r="N24" s="37">
        <f t="shared" ref="N24" si="12">N25+N26+N27</f>
        <v>0</v>
      </c>
      <c r="O24" s="37">
        <f t="shared" ref="O24" si="13">O25+O26+O27</f>
        <v>180000</v>
      </c>
      <c r="P24" s="31">
        <f t="shared" si="6"/>
        <v>1358392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6"/>
        <v>15000</v>
      </c>
    </row>
    <row r="26" spans="1:16" ht="25.5" x14ac:dyDescent="0.2">
      <c r="A26" s="12" t="s">
        <v>45</v>
      </c>
      <c r="B26" s="12" t="s">
        <v>47</v>
      </c>
      <c r="C26" s="13" t="s">
        <v>46</v>
      </c>
      <c r="D26" s="14" t="s">
        <v>48</v>
      </c>
      <c r="E26" s="15">
        <v>547933</v>
      </c>
      <c r="F26" s="16">
        <v>547933</v>
      </c>
      <c r="G26" s="16">
        <v>0</v>
      </c>
      <c r="H26" s="16">
        <v>0</v>
      </c>
      <c r="I26" s="16">
        <v>0</v>
      </c>
      <c r="J26" s="15">
        <v>100000</v>
      </c>
      <c r="K26" s="16">
        <v>100000</v>
      </c>
      <c r="L26" s="16">
        <v>0</v>
      </c>
      <c r="M26" s="16">
        <v>0</v>
      </c>
      <c r="N26" s="16">
        <v>0</v>
      </c>
      <c r="O26" s="16">
        <v>100000</v>
      </c>
      <c r="P26" s="15">
        <f t="shared" si="6"/>
        <v>647933</v>
      </c>
    </row>
    <row r="27" spans="1:16" x14ac:dyDescent="0.2">
      <c r="A27" s="12" t="s">
        <v>49</v>
      </c>
      <c r="B27" s="12" t="s">
        <v>50</v>
      </c>
      <c r="C27" s="13" t="s">
        <v>46</v>
      </c>
      <c r="D27" s="14" t="s">
        <v>51</v>
      </c>
      <c r="E27" s="15">
        <v>615459</v>
      </c>
      <c r="F27" s="16">
        <v>615459</v>
      </c>
      <c r="G27" s="16">
        <v>0</v>
      </c>
      <c r="H27" s="16">
        <v>258996</v>
      </c>
      <c r="I27" s="16">
        <v>0</v>
      </c>
      <c r="J27" s="15">
        <v>80000</v>
      </c>
      <c r="K27" s="16">
        <v>80000</v>
      </c>
      <c r="L27" s="16">
        <v>0</v>
      </c>
      <c r="M27" s="16">
        <v>0</v>
      </c>
      <c r="N27" s="16">
        <v>0</v>
      </c>
      <c r="O27" s="16">
        <v>80000</v>
      </c>
      <c r="P27" s="15">
        <f t="shared" si="6"/>
        <v>695459</v>
      </c>
    </row>
    <row r="28" spans="1:16" s="32" customFormat="1" ht="21.75" customHeight="1" x14ac:dyDescent="0.25">
      <c r="A28" s="33" t="s">
        <v>117</v>
      </c>
      <c r="B28" s="34" t="s">
        <v>118</v>
      </c>
      <c r="C28" s="35"/>
      <c r="D28" s="36" t="s">
        <v>119</v>
      </c>
      <c r="E28" s="31">
        <f>E30+E29</f>
        <v>0</v>
      </c>
      <c r="F28" s="31">
        <f>F30+F29</f>
        <v>0</v>
      </c>
      <c r="G28" s="31">
        <f t="shared" ref="G28:O28" si="14">G30+G29</f>
        <v>0</v>
      </c>
      <c r="H28" s="31">
        <f t="shared" si="14"/>
        <v>0</v>
      </c>
      <c r="I28" s="31">
        <f t="shared" si="14"/>
        <v>0</v>
      </c>
      <c r="J28" s="31">
        <f t="shared" si="14"/>
        <v>2001367</v>
      </c>
      <c r="K28" s="31">
        <f t="shared" si="14"/>
        <v>2001367</v>
      </c>
      <c r="L28" s="31">
        <f t="shared" si="14"/>
        <v>0</v>
      </c>
      <c r="M28" s="31">
        <f t="shared" si="14"/>
        <v>0</v>
      </c>
      <c r="N28" s="31">
        <f t="shared" si="14"/>
        <v>0</v>
      </c>
      <c r="O28" s="31">
        <f t="shared" si="14"/>
        <v>2001367</v>
      </c>
      <c r="P28" s="31">
        <f t="shared" si="6"/>
        <v>2001367</v>
      </c>
    </row>
    <row r="29" spans="1:16" ht="25.5" x14ac:dyDescent="0.2">
      <c r="A29" s="12" t="s">
        <v>52</v>
      </c>
      <c r="B29" s="12" t="s">
        <v>54</v>
      </c>
      <c r="C29" s="13" t="s">
        <v>53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1001367</v>
      </c>
      <c r="K29" s="16">
        <v>1001367</v>
      </c>
      <c r="L29" s="16">
        <v>0</v>
      </c>
      <c r="M29" s="16">
        <v>0</v>
      </c>
      <c r="N29" s="16">
        <v>0</v>
      </c>
      <c r="O29" s="16">
        <v>1001367</v>
      </c>
      <c r="P29" s="15">
        <f t="shared" si="6"/>
        <v>1001367</v>
      </c>
    </row>
    <row r="30" spans="1:16" ht="25.5" x14ac:dyDescent="0.2">
      <c r="A30" s="12" t="s">
        <v>56</v>
      </c>
      <c r="B30" s="12" t="s">
        <v>57</v>
      </c>
      <c r="C30" s="13" t="s">
        <v>53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1000000</v>
      </c>
      <c r="K30" s="16">
        <v>1000000</v>
      </c>
      <c r="L30" s="16">
        <v>0</v>
      </c>
      <c r="M30" s="16">
        <v>0</v>
      </c>
      <c r="N30" s="16">
        <v>0</v>
      </c>
      <c r="O30" s="16">
        <v>1000000</v>
      </c>
      <c r="P30" s="15">
        <f t="shared" si="6"/>
        <v>1000000</v>
      </c>
    </row>
    <row r="31" spans="1:16" s="38" customFormat="1" ht="27" customHeight="1" x14ac:dyDescent="0.25">
      <c r="A31" s="39" t="s">
        <v>120</v>
      </c>
      <c r="B31" s="39">
        <v>8000</v>
      </c>
      <c r="C31" s="40"/>
      <c r="D31" s="40" t="s">
        <v>121</v>
      </c>
      <c r="E31" s="37">
        <f>E32+E33+E34</f>
        <v>30000</v>
      </c>
      <c r="F31" s="37">
        <f>F32+F33+F34</f>
        <v>20000</v>
      </c>
      <c r="G31" s="37">
        <f t="shared" ref="G31:O31" si="15">G32+G33+G34</f>
        <v>0</v>
      </c>
      <c r="H31" s="37">
        <f t="shared" si="15"/>
        <v>0</v>
      </c>
      <c r="I31" s="37">
        <f t="shared" si="15"/>
        <v>0</v>
      </c>
      <c r="J31" s="37">
        <f t="shared" si="15"/>
        <v>1350</v>
      </c>
      <c r="K31" s="37">
        <f t="shared" si="15"/>
        <v>0</v>
      </c>
      <c r="L31" s="37">
        <f t="shared" si="15"/>
        <v>1350</v>
      </c>
      <c r="M31" s="37">
        <f t="shared" si="15"/>
        <v>0</v>
      </c>
      <c r="N31" s="37">
        <f t="shared" si="15"/>
        <v>0</v>
      </c>
      <c r="O31" s="37">
        <f t="shared" si="15"/>
        <v>0</v>
      </c>
      <c r="P31" s="31">
        <f t="shared" ref="P31" si="16">E31+J31</f>
        <v>31350</v>
      </c>
    </row>
    <row r="32" spans="1:16" ht="38.25" x14ac:dyDescent="0.2">
      <c r="A32" s="12" t="s">
        <v>59</v>
      </c>
      <c r="B32" s="12" t="s">
        <v>61</v>
      </c>
      <c r="C32" s="13" t="s">
        <v>60</v>
      </c>
      <c r="D32" s="14" t="s">
        <v>62</v>
      </c>
      <c r="E32" s="15">
        <v>20000</v>
      </c>
      <c r="F32" s="16">
        <v>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>E32+J32</f>
        <v>20000</v>
      </c>
    </row>
    <row r="33" spans="1:21" ht="25.5" x14ac:dyDescent="0.2">
      <c r="A33" s="12" t="s">
        <v>63</v>
      </c>
      <c r="B33" s="12" t="s">
        <v>65</v>
      </c>
      <c r="C33" s="13" t="s">
        <v>64</v>
      </c>
      <c r="D33" s="14" t="s">
        <v>66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1350</v>
      </c>
      <c r="K33" s="16">
        <v>0</v>
      </c>
      <c r="L33" s="16">
        <v>1350</v>
      </c>
      <c r="M33" s="16">
        <v>0</v>
      </c>
      <c r="N33" s="16">
        <v>0</v>
      </c>
      <c r="O33" s="16">
        <v>0</v>
      </c>
      <c r="P33" s="15">
        <f>E33+J33</f>
        <v>1350</v>
      </c>
    </row>
    <row r="34" spans="1:21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v>10000</v>
      </c>
      <c r="F34" s="16">
        <v>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10000</v>
      </c>
    </row>
    <row r="35" spans="1:21" s="41" customFormat="1" ht="22.5" customHeight="1" x14ac:dyDescent="0.25">
      <c r="A35" s="39" t="s">
        <v>122</v>
      </c>
      <c r="B35" s="33">
        <v>9000</v>
      </c>
      <c r="C35" s="42"/>
      <c r="D35" s="43" t="s">
        <v>123</v>
      </c>
      <c r="E35" s="31">
        <f>E36+E39+E50+E38</f>
        <v>7584019.1900000004</v>
      </c>
      <c r="F35" s="31">
        <f>F36+F39+F50+F38</f>
        <v>7084019.1900000004</v>
      </c>
      <c r="G35" s="31">
        <f t="shared" ref="G35:O35" si="17">G36+G39+G50+G38</f>
        <v>0</v>
      </c>
      <c r="H35" s="31">
        <f t="shared" si="17"/>
        <v>0</v>
      </c>
      <c r="I35" s="31">
        <f t="shared" si="17"/>
        <v>500000</v>
      </c>
      <c r="J35" s="31">
        <f t="shared" si="17"/>
        <v>0</v>
      </c>
      <c r="K35" s="31">
        <f t="shared" si="17"/>
        <v>0</v>
      </c>
      <c r="L35" s="31">
        <f t="shared" si="17"/>
        <v>0</v>
      </c>
      <c r="M35" s="31">
        <f t="shared" si="17"/>
        <v>0</v>
      </c>
      <c r="N35" s="31">
        <f t="shared" si="17"/>
        <v>0</v>
      </c>
      <c r="O35" s="31">
        <f t="shared" si="17"/>
        <v>0</v>
      </c>
      <c r="P35" s="31">
        <f>E35+J35</f>
        <v>7584019.1900000004</v>
      </c>
    </row>
    <row r="36" spans="1:21" ht="38.25" x14ac:dyDescent="0.2">
      <c r="A36" s="12" t="s">
        <v>71</v>
      </c>
      <c r="B36" s="12" t="s">
        <v>73</v>
      </c>
      <c r="C36" s="13" t="s">
        <v>72</v>
      </c>
      <c r="D36" s="14" t="s">
        <v>74</v>
      </c>
      <c r="E36" s="15">
        <v>1425600</v>
      </c>
      <c r="F36" s="16">
        <v>1425600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1425600</v>
      </c>
    </row>
    <row r="37" spans="1:21" s="48" customFormat="1" ht="71.25" customHeight="1" x14ac:dyDescent="0.2">
      <c r="A37" s="23"/>
      <c r="B37" s="23"/>
      <c r="C37" s="44"/>
      <c r="D37" s="45" t="s">
        <v>124</v>
      </c>
      <c r="E37" s="46">
        <f t="shared" ref="E37:P37" si="18">E36</f>
        <v>1425600</v>
      </c>
      <c r="F37" s="47">
        <f t="shared" si="18"/>
        <v>1425600</v>
      </c>
      <c r="G37" s="47">
        <f t="shared" si="18"/>
        <v>0</v>
      </c>
      <c r="H37" s="47">
        <f t="shared" si="18"/>
        <v>0</v>
      </c>
      <c r="I37" s="47">
        <f t="shared" si="18"/>
        <v>0</v>
      </c>
      <c r="J37" s="46">
        <f t="shared" si="18"/>
        <v>0</v>
      </c>
      <c r="K37" s="47">
        <f t="shared" si="18"/>
        <v>0</v>
      </c>
      <c r="L37" s="47">
        <f t="shared" si="18"/>
        <v>0</v>
      </c>
      <c r="M37" s="47">
        <f t="shared" si="18"/>
        <v>0</v>
      </c>
      <c r="N37" s="47">
        <f t="shared" si="18"/>
        <v>0</v>
      </c>
      <c r="O37" s="47">
        <f t="shared" si="18"/>
        <v>0</v>
      </c>
      <c r="P37" s="46">
        <f t="shared" si="18"/>
        <v>1425600</v>
      </c>
    </row>
    <row r="38" spans="1:21" ht="38.25" x14ac:dyDescent="0.2">
      <c r="A38" s="12" t="s">
        <v>75</v>
      </c>
      <c r="B38" s="12" t="s">
        <v>76</v>
      </c>
      <c r="C38" s="13" t="s">
        <v>72</v>
      </c>
      <c r="D38" s="14" t="s">
        <v>77</v>
      </c>
      <c r="E38" s="15">
        <v>108200.19</v>
      </c>
      <c r="F38" s="16">
        <v>108200.19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>E38+J38</f>
        <v>108200.19</v>
      </c>
    </row>
    <row r="39" spans="1:21" x14ac:dyDescent="0.2">
      <c r="A39" s="12" t="s">
        <v>78</v>
      </c>
      <c r="B39" s="12" t="s">
        <v>79</v>
      </c>
      <c r="C39" s="13" t="s">
        <v>72</v>
      </c>
      <c r="D39" s="14" t="s">
        <v>80</v>
      </c>
      <c r="E39" s="15">
        <v>5990219</v>
      </c>
      <c r="F39" s="16">
        <v>5490219</v>
      </c>
      <c r="G39" s="16">
        <v>0</v>
      </c>
      <c r="H39" s="16">
        <v>0</v>
      </c>
      <c r="I39" s="16">
        <v>500000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5990219</v>
      </c>
    </row>
    <row r="40" spans="1:21" s="56" customFormat="1" ht="106.5" customHeight="1" x14ac:dyDescent="0.2">
      <c r="A40" s="49">
        <f>C40+C43+C41+C49-E39</f>
        <v>0</v>
      </c>
      <c r="B40" s="49">
        <f>SUM(E40:E49)-E39</f>
        <v>0</v>
      </c>
      <c r="C40" s="50">
        <f>SUM(E40)</f>
        <v>244881</v>
      </c>
      <c r="D40" s="51" t="s">
        <v>125</v>
      </c>
      <c r="E40" s="52">
        <f>F40+I40</f>
        <v>244881</v>
      </c>
      <c r="F40" s="53">
        <v>244881</v>
      </c>
      <c r="G40" s="53"/>
      <c r="H40" s="53"/>
      <c r="I40" s="53"/>
      <c r="J40" s="52"/>
      <c r="K40" s="53"/>
      <c r="L40" s="53"/>
      <c r="M40" s="53"/>
      <c r="N40" s="53"/>
      <c r="O40" s="53"/>
      <c r="P40" s="52">
        <f t="shared" ref="P40:P49" si="19">E40+J40</f>
        <v>244881</v>
      </c>
      <c r="Q40" s="54"/>
      <c r="R40" s="54"/>
      <c r="S40" s="55"/>
    </row>
    <row r="41" spans="1:21" s="56" customFormat="1" ht="53.25" customHeight="1" x14ac:dyDescent="0.2">
      <c r="A41" s="57"/>
      <c r="B41" s="49"/>
      <c r="C41" s="58">
        <f>SUM(E41:E42)</f>
        <v>4559037</v>
      </c>
      <c r="D41" s="59" t="s">
        <v>126</v>
      </c>
      <c r="E41" s="52">
        <f>F41+I41</f>
        <v>2434901</v>
      </c>
      <c r="F41" s="60">
        <f>2338826+8175+87900</f>
        <v>2434901</v>
      </c>
      <c r="G41" s="60"/>
      <c r="H41" s="60"/>
      <c r="I41" s="60"/>
      <c r="J41" s="52"/>
      <c r="K41" s="60"/>
      <c r="L41" s="60"/>
      <c r="M41" s="60"/>
      <c r="N41" s="60"/>
      <c r="O41" s="60"/>
      <c r="P41" s="52">
        <f t="shared" si="19"/>
        <v>2434901</v>
      </c>
      <c r="Q41" s="54"/>
      <c r="R41" s="54"/>
      <c r="S41" s="54"/>
      <c r="T41" s="54"/>
      <c r="U41" s="54"/>
    </row>
    <row r="42" spans="1:21" s="56" customFormat="1" ht="69.75" customHeight="1" x14ac:dyDescent="0.2">
      <c r="A42" s="57"/>
      <c r="B42" s="49"/>
      <c r="C42" s="50"/>
      <c r="D42" s="51" t="s">
        <v>127</v>
      </c>
      <c r="E42" s="52">
        <f t="shared" ref="E42:E49" si="20">F42+I42</f>
        <v>2124136</v>
      </c>
      <c r="F42" s="53">
        <v>2124136</v>
      </c>
      <c r="G42" s="53"/>
      <c r="H42" s="53"/>
      <c r="I42" s="53"/>
      <c r="J42" s="52"/>
      <c r="K42" s="53"/>
      <c r="L42" s="53"/>
      <c r="M42" s="53"/>
      <c r="N42" s="53"/>
      <c r="O42" s="53"/>
      <c r="P42" s="52">
        <f t="shared" si="19"/>
        <v>2124136</v>
      </c>
      <c r="Q42" s="54"/>
      <c r="R42" s="54"/>
      <c r="S42" s="55"/>
    </row>
    <row r="43" spans="1:21" s="56" customFormat="1" ht="87" customHeight="1" x14ac:dyDescent="0.2">
      <c r="A43" s="57"/>
      <c r="B43" s="49"/>
      <c r="C43" s="50">
        <f>SUM(E43:E48)</f>
        <v>686301</v>
      </c>
      <c r="D43" s="51" t="s">
        <v>128</v>
      </c>
      <c r="E43" s="52">
        <f t="shared" si="20"/>
        <v>206343</v>
      </c>
      <c r="F43" s="53">
        <f>90000+116343</f>
        <v>206343</v>
      </c>
      <c r="G43" s="53"/>
      <c r="H43" s="53"/>
      <c r="I43" s="53"/>
      <c r="J43" s="52"/>
      <c r="K43" s="53"/>
      <c r="L43" s="53"/>
      <c r="M43" s="53"/>
      <c r="N43" s="53"/>
      <c r="O43" s="53"/>
      <c r="P43" s="52">
        <f t="shared" si="19"/>
        <v>206343</v>
      </c>
      <c r="Q43" s="54"/>
      <c r="R43" s="54"/>
      <c r="S43" s="55"/>
    </row>
    <row r="44" spans="1:21" s="56" customFormat="1" ht="95.25" customHeight="1" x14ac:dyDescent="0.2">
      <c r="A44" s="57"/>
      <c r="B44" s="57"/>
      <c r="C44" s="85"/>
      <c r="D44" s="51" t="s">
        <v>129</v>
      </c>
      <c r="E44" s="52">
        <f t="shared" ref="E44:E47" si="21">F44+I44</f>
        <v>200000</v>
      </c>
      <c r="F44" s="53">
        <v>200000</v>
      </c>
      <c r="G44" s="53"/>
      <c r="H44" s="53"/>
      <c r="I44" s="53"/>
      <c r="J44" s="52"/>
      <c r="K44" s="53"/>
      <c r="L44" s="53"/>
      <c r="M44" s="53"/>
      <c r="N44" s="53"/>
      <c r="O44" s="53"/>
      <c r="P44" s="52">
        <f t="shared" ref="P44:P47" si="22">E44+J44</f>
        <v>200000</v>
      </c>
      <c r="Q44" s="54"/>
      <c r="R44" s="54"/>
      <c r="S44" s="55"/>
    </row>
    <row r="45" spans="1:21" s="56" customFormat="1" ht="140.25" customHeight="1" x14ac:dyDescent="0.2">
      <c r="A45" s="57"/>
      <c r="B45" s="57"/>
      <c r="C45" s="85"/>
      <c r="D45" s="51" t="s">
        <v>142</v>
      </c>
      <c r="E45" s="52">
        <f t="shared" ref="E45:E46" si="23">F45+I45</f>
        <v>40477</v>
      </c>
      <c r="F45" s="53">
        <v>40477</v>
      </c>
      <c r="G45" s="53"/>
      <c r="H45" s="53"/>
      <c r="I45" s="53"/>
      <c r="J45" s="52"/>
      <c r="K45" s="53"/>
      <c r="L45" s="53"/>
      <c r="M45" s="53"/>
      <c r="N45" s="53"/>
      <c r="O45" s="53"/>
      <c r="P45" s="52">
        <f t="shared" ref="P45:P46" si="24">E45+J45</f>
        <v>40477</v>
      </c>
      <c r="Q45" s="54"/>
      <c r="R45" s="54"/>
      <c r="S45" s="55"/>
    </row>
    <row r="46" spans="1:21" s="56" customFormat="1" ht="100.5" customHeight="1" x14ac:dyDescent="0.2">
      <c r="A46" s="57"/>
      <c r="B46" s="57"/>
      <c r="C46" s="85"/>
      <c r="D46" s="51" t="s">
        <v>143</v>
      </c>
      <c r="E46" s="52">
        <f t="shared" si="23"/>
        <v>27456</v>
      </c>
      <c r="F46" s="53">
        <v>27456</v>
      </c>
      <c r="G46" s="53"/>
      <c r="H46" s="53"/>
      <c r="I46" s="53"/>
      <c r="J46" s="52"/>
      <c r="K46" s="53"/>
      <c r="L46" s="53"/>
      <c r="M46" s="53"/>
      <c r="N46" s="53"/>
      <c r="O46" s="53"/>
      <c r="P46" s="52">
        <f t="shared" si="24"/>
        <v>27456</v>
      </c>
      <c r="Q46" s="54"/>
      <c r="R46" s="54"/>
      <c r="S46" s="55"/>
    </row>
    <row r="47" spans="1:21" s="56" customFormat="1" ht="112.5" customHeight="1" x14ac:dyDescent="0.2">
      <c r="A47" s="57"/>
      <c r="B47" s="57"/>
      <c r="C47" s="85"/>
      <c r="D47" s="51" t="s">
        <v>144</v>
      </c>
      <c r="E47" s="52">
        <f t="shared" si="21"/>
        <v>12025</v>
      </c>
      <c r="F47" s="53">
        <v>12025</v>
      </c>
      <c r="G47" s="53"/>
      <c r="H47" s="53"/>
      <c r="I47" s="53"/>
      <c r="J47" s="52"/>
      <c r="K47" s="53"/>
      <c r="L47" s="53"/>
      <c r="M47" s="53"/>
      <c r="N47" s="53"/>
      <c r="O47" s="53"/>
      <c r="P47" s="52">
        <f t="shared" si="22"/>
        <v>12025</v>
      </c>
      <c r="Q47" s="54"/>
      <c r="R47" s="54"/>
      <c r="S47" s="55"/>
    </row>
    <row r="48" spans="1:21" s="56" customFormat="1" ht="115.5" customHeight="1" x14ac:dyDescent="0.2">
      <c r="A48" s="57"/>
      <c r="B48" s="57"/>
      <c r="C48" s="85"/>
      <c r="D48" s="51" t="s">
        <v>145</v>
      </c>
      <c r="E48" s="52">
        <f t="shared" si="20"/>
        <v>200000</v>
      </c>
      <c r="F48" s="53">
        <v>200000</v>
      </c>
      <c r="G48" s="53"/>
      <c r="H48" s="53"/>
      <c r="I48" s="53"/>
      <c r="J48" s="52"/>
      <c r="K48" s="53"/>
      <c r="L48" s="53"/>
      <c r="M48" s="53"/>
      <c r="N48" s="53"/>
      <c r="O48" s="53"/>
      <c r="P48" s="52">
        <f t="shared" si="19"/>
        <v>200000</v>
      </c>
      <c r="Q48" s="54"/>
      <c r="R48" s="54"/>
      <c r="S48" s="55"/>
    </row>
    <row r="49" spans="1:19" s="56" customFormat="1" ht="147" customHeight="1" x14ac:dyDescent="0.2">
      <c r="A49" s="57"/>
      <c r="B49" s="57"/>
      <c r="C49" s="85">
        <f>SUM(E49)</f>
        <v>500000</v>
      </c>
      <c r="D49" s="51" t="s">
        <v>141</v>
      </c>
      <c r="E49" s="52">
        <f t="shared" si="20"/>
        <v>500000</v>
      </c>
      <c r="F49" s="53"/>
      <c r="G49" s="53"/>
      <c r="H49" s="53"/>
      <c r="I49" s="53">
        <v>500000</v>
      </c>
      <c r="J49" s="52"/>
      <c r="K49" s="53"/>
      <c r="L49" s="53"/>
      <c r="M49" s="53"/>
      <c r="N49" s="53"/>
      <c r="O49" s="53"/>
      <c r="P49" s="52">
        <f t="shared" si="19"/>
        <v>500000</v>
      </c>
      <c r="Q49" s="54"/>
      <c r="R49" s="54"/>
      <c r="S49" s="55"/>
    </row>
    <row r="50" spans="1:19" ht="38.25" x14ac:dyDescent="0.2">
      <c r="A50" s="12" t="s">
        <v>81</v>
      </c>
      <c r="B50" s="12" t="s">
        <v>82</v>
      </c>
      <c r="C50" s="13" t="s">
        <v>72</v>
      </c>
      <c r="D50" s="14" t="s">
        <v>83</v>
      </c>
      <c r="E50" s="15">
        <v>60000</v>
      </c>
      <c r="F50" s="16">
        <v>60000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>E50+J50</f>
        <v>60000</v>
      </c>
    </row>
    <row r="51" spans="1:19" s="24" customFormat="1" ht="25.5" x14ac:dyDescent="0.2">
      <c r="A51" s="25" t="s">
        <v>84</v>
      </c>
      <c r="B51" s="26"/>
      <c r="C51" s="27"/>
      <c r="D51" s="28" t="s">
        <v>130</v>
      </c>
      <c r="E51" s="10">
        <v>39153781</v>
      </c>
      <c r="F51" s="11">
        <v>39153781</v>
      </c>
      <c r="G51" s="11">
        <v>27155982</v>
      </c>
      <c r="H51" s="11">
        <v>2784166</v>
      </c>
      <c r="I51" s="11">
        <v>0</v>
      </c>
      <c r="J51" s="10">
        <v>1004420</v>
      </c>
      <c r="K51" s="11">
        <v>63040</v>
      </c>
      <c r="L51" s="11">
        <v>941380</v>
      </c>
      <c r="M51" s="11">
        <v>0</v>
      </c>
      <c r="N51" s="11">
        <v>0</v>
      </c>
      <c r="O51" s="11">
        <v>63040</v>
      </c>
      <c r="P51" s="10">
        <f>E51+J51</f>
        <v>40158201</v>
      </c>
    </row>
    <row r="52" spans="1:19" ht="25.5" x14ac:dyDescent="0.2">
      <c r="A52" s="25" t="s">
        <v>85</v>
      </c>
      <c r="B52" s="26"/>
      <c r="C52" s="27"/>
      <c r="D52" s="28" t="s">
        <v>130</v>
      </c>
      <c r="E52" s="10">
        <v>39153781</v>
      </c>
      <c r="F52" s="11">
        <v>39153781</v>
      </c>
      <c r="G52" s="11">
        <v>27155982</v>
      </c>
      <c r="H52" s="11">
        <v>2784166</v>
      </c>
      <c r="I52" s="11">
        <v>0</v>
      </c>
      <c r="J52" s="10">
        <v>1004420</v>
      </c>
      <c r="K52" s="11">
        <v>63040</v>
      </c>
      <c r="L52" s="11">
        <v>941380</v>
      </c>
      <c r="M52" s="11">
        <v>0</v>
      </c>
      <c r="N52" s="11">
        <v>0</v>
      </c>
      <c r="O52" s="11">
        <v>63040</v>
      </c>
      <c r="P52" s="10">
        <f>E52+J52</f>
        <v>40158201</v>
      </c>
    </row>
    <row r="53" spans="1:19" x14ac:dyDescent="0.2">
      <c r="A53" s="25" t="s">
        <v>131</v>
      </c>
      <c r="B53" s="26">
        <v>1000</v>
      </c>
      <c r="C53" s="27"/>
      <c r="D53" s="29" t="s">
        <v>132</v>
      </c>
      <c r="E53" s="10">
        <v>39153781</v>
      </c>
      <c r="F53" s="11">
        <v>39153781</v>
      </c>
      <c r="G53" s="11">
        <v>27155982</v>
      </c>
      <c r="H53" s="11">
        <v>2784166</v>
      </c>
      <c r="I53" s="11">
        <v>0</v>
      </c>
      <c r="J53" s="10">
        <v>1004420</v>
      </c>
      <c r="K53" s="11">
        <v>63040</v>
      </c>
      <c r="L53" s="11">
        <v>941380</v>
      </c>
      <c r="M53" s="11">
        <v>0</v>
      </c>
      <c r="N53" s="11">
        <v>0</v>
      </c>
      <c r="O53" s="11">
        <v>63040</v>
      </c>
      <c r="P53" s="10">
        <f>E53+J53</f>
        <v>40158201</v>
      </c>
    </row>
    <row r="54" spans="1:19" x14ac:dyDescent="0.2">
      <c r="A54" s="12" t="s">
        <v>86</v>
      </c>
      <c r="B54" s="12" t="s">
        <v>88</v>
      </c>
      <c r="C54" s="13" t="s">
        <v>87</v>
      </c>
      <c r="D54" s="14" t="s">
        <v>89</v>
      </c>
      <c r="E54" s="15">
        <v>7155830</v>
      </c>
      <c r="F54" s="16">
        <v>7155830</v>
      </c>
      <c r="G54" s="16">
        <v>4219749</v>
      </c>
      <c r="H54" s="16">
        <v>673211</v>
      </c>
      <c r="I54" s="16">
        <v>0</v>
      </c>
      <c r="J54" s="15">
        <v>460800</v>
      </c>
      <c r="K54" s="16">
        <v>0</v>
      </c>
      <c r="L54" s="16">
        <v>460800</v>
      </c>
      <c r="M54" s="16">
        <v>0</v>
      </c>
      <c r="N54" s="16">
        <v>0</v>
      </c>
      <c r="O54" s="16">
        <v>0</v>
      </c>
      <c r="P54" s="15">
        <f>E54+J54</f>
        <v>7616630</v>
      </c>
    </row>
    <row r="55" spans="1:19" s="67" customFormat="1" ht="66.75" customHeight="1" x14ac:dyDescent="0.2">
      <c r="A55" s="61"/>
      <c r="B55" s="61"/>
      <c r="C55" s="62"/>
      <c r="D55" s="63" t="s">
        <v>133</v>
      </c>
      <c r="E55" s="64">
        <f>F55+I55</f>
        <v>7390</v>
      </c>
      <c r="F55" s="65">
        <f>4810+2580</f>
        <v>7390</v>
      </c>
      <c r="G55" s="65">
        <v>0</v>
      </c>
      <c r="H55" s="65">
        <v>0</v>
      </c>
      <c r="I55" s="65">
        <v>0</v>
      </c>
      <c r="J55" s="64">
        <f>L55+O55</f>
        <v>0</v>
      </c>
      <c r="K55" s="65"/>
      <c r="L55" s="65"/>
      <c r="M55" s="65"/>
      <c r="N55" s="65"/>
      <c r="O55" s="65"/>
      <c r="P55" s="64">
        <f t="shared" ref="P55" si="25">E55+J55</f>
        <v>7390</v>
      </c>
      <c r="Q55" s="66"/>
    </row>
    <row r="56" spans="1:19" ht="51" x14ac:dyDescent="0.2">
      <c r="A56" s="12" t="s">
        <v>90</v>
      </c>
      <c r="B56" s="12" t="s">
        <v>92</v>
      </c>
      <c r="C56" s="13" t="s">
        <v>91</v>
      </c>
      <c r="D56" s="14" t="s">
        <v>93</v>
      </c>
      <c r="E56" s="15">
        <v>30339675</v>
      </c>
      <c r="F56" s="16">
        <v>30339675</v>
      </c>
      <c r="G56" s="16">
        <v>21942063</v>
      </c>
      <c r="H56" s="16">
        <v>2110955</v>
      </c>
      <c r="I56" s="16">
        <v>0</v>
      </c>
      <c r="J56" s="15">
        <v>543620</v>
      </c>
      <c r="K56" s="16">
        <v>63040</v>
      </c>
      <c r="L56" s="16">
        <v>480580</v>
      </c>
      <c r="M56" s="16">
        <v>0</v>
      </c>
      <c r="N56" s="16">
        <v>0</v>
      </c>
      <c r="O56" s="16">
        <v>63040</v>
      </c>
      <c r="P56" s="15">
        <f>E56+J56</f>
        <v>30883295</v>
      </c>
    </row>
    <row r="57" spans="1:19" s="48" customFormat="1" ht="44.25" customHeight="1" x14ac:dyDescent="0.2">
      <c r="A57" s="23"/>
      <c r="B57" s="23"/>
      <c r="C57" s="44"/>
      <c r="D57" s="68" t="s">
        <v>134</v>
      </c>
      <c r="E57" s="46">
        <f>SUM(F57)</f>
        <v>20371900</v>
      </c>
      <c r="F57" s="47">
        <v>20371900</v>
      </c>
      <c r="G57" s="69">
        <v>16698279</v>
      </c>
      <c r="H57" s="47"/>
      <c r="I57" s="47"/>
      <c r="J57" s="46">
        <f>N57</f>
        <v>0</v>
      </c>
      <c r="K57" s="47"/>
      <c r="L57" s="47"/>
      <c r="M57" s="47"/>
      <c r="N57" s="47"/>
      <c r="O57" s="47"/>
      <c r="P57" s="46">
        <f t="shared" ref="P57:P59" si="26">E57+J57</f>
        <v>20371900</v>
      </c>
      <c r="R57" s="70"/>
    </row>
    <row r="58" spans="1:19" s="48" customFormat="1" ht="84" customHeight="1" x14ac:dyDescent="0.2">
      <c r="A58" s="23"/>
      <c r="B58" s="23"/>
      <c r="C58" s="44"/>
      <c r="D58" s="68" t="s">
        <v>135</v>
      </c>
      <c r="E58" s="46">
        <f>SUM(F58)</f>
        <v>1474400</v>
      </c>
      <c r="F58" s="47">
        <v>1474400</v>
      </c>
      <c r="G58" s="47">
        <v>1474400</v>
      </c>
      <c r="H58" s="47"/>
      <c r="I58" s="47"/>
      <c r="J58" s="46">
        <f>N58</f>
        <v>0</v>
      </c>
      <c r="K58" s="47"/>
      <c r="L58" s="47"/>
      <c r="M58" s="47"/>
      <c r="N58" s="47"/>
      <c r="O58" s="47"/>
      <c r="P58" s="46">
        <f t="shared" si="26"/>
        <v>1474400</v>
      </c>
    </row>
    <row r="59" spans="1:19" s="67" customFormat="1" ht="66.75" customHeight="1" x14ac:dyDescent="0.2">
      <c r="A59" s="61"/>
      <c r="B59" s="61"/>
      <c r="C59" s="62"/>
      <c r="D59" s="63" t="s">
        <v>133</v>
      </c>
      <c r="E59" s="64">
        <f>F59+I59</f>
        <v>8082</v>
      </c>
      <c r="F59" s="65">
        <f>5262+2820</f>
        <v>8082</v>
      </c>
      <c r="G59" s="65">
        <v>0</v>
      </c>
      <c r="H59" s="65">
        <v>0</v>
      </c>
      <c r="I59" s="65">
        <v>0</v>
      </c>
      <c r="J59" s="64">
        <f>L59+O59</f>
        <v>0</v>
      </c>
      <c r="K59" s="65"/>
      <c r="L59" s="65"/>
      <c r="M59" s="65"/>
      <c r="N59" s="65"/>
      <c r="O59" s="65"/>
      <c r="P59" s="64">
        <f t="shared" si="26"/>
        <v>8082</v>
      </c>
      <c r="Q59" s="66"/>
    </row>
    <row r="60" spans="1:19" ht="25.5" x14ac:dyDescent="0.2">
      <c r="A60" s="12" t="s">
        <v>94</v>
      </c>
      <c r="B60" s="12" t="s">
        <v>96</v>
      </c>
      <c r="C60" s="13" t="s">
        <v>95</v>
      </c>
      <c r="D60" s="14" t="s">
        <v>97</v>
      </c>
      <c r="E60" s="15">
        <v>1250816</v>
      </c>
      <c r="F60" s="16">
        <v>1250816</v>
      </c>
      <c r="G60" s="16">
        <v>994170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>E60+J60</f>
        <v>1250816</v>
      </c>
    </row>
    <row r="61" spans="1:19" x14ac:dyDescent="0.2">
      <c r="A61" s="12" t="s">
        <v>98</v>
      </c>
      <c r="B61" s="12" t="s">
        <v>99</v>
      </c>
      <c r="C61" s="13" t="s">
        <v>95</v>
      </c>
      <c r="D61" s="14" t="s">
        <v>100</v>
      </c>
      <c r="E61" s="15">
        <v>407460</v>
      </c>
      <c r="F61" s="16">
        <v>407460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>E61+J61</f>
        <v>407460</v>
      </c>
    </row>
    <row r="62" spans="1:19" x14ac:dyDescent="0.2">
      <c r="A62" s="17" t="s">
        <v>101</v>
      </c>
      <c r="B62" s="18" t="s">
        <v>101</v>
      </c>
      <c r="C62" s="19" t="s">
        <v>101</v>
      </c>
      <c r="D62" s="20" t="s">
        <v>102</v>
      </c>
      <c r="E62" s="10">
        <v>55545186.189999998</v>
      </c>
      <c r="F62" s="10">
        <v>55035186.189999998</v>
      </c>
      <c r="G62" s="10">
        <v>32758668</v>
      </c>
      <c r="H62" s="10">
        <v>3446998</v>
      </c>
      <c r="I62" s="10">
        <v>500000</v>
      </c>
      <c r="J62" s="10">
        <v>3831127</v>
      </c>
      <c r="K62" s="10">
        <v>2882397</v>
      </c>
      <c r="L62" s="10">
        <v>948730</v>
      </c>
      <c r="M62" s="10">
        <v>0</v>
      </c>
      <c r="N62" s="10">
        <v>0</v>
      </c>
      <c r="O62" s="10">
        <v>2882397</v>
      </c>
      <c r="P62" s="10">
        <f>E62+J62</f>
        <v>59376313.189999998</v>
      </c>
    </row>
    <row r="63" spans="1:19" s="77" customFormat="1" ht="51" x14ac:dyDescent="0.2">
      <c r="A63" s="71"/>
      <c r="B63" s="71"/>
      <c r="C63" s="72"/>
      <c r="D63" s="73" t="s">
        <v>136</v>
      </c>
      <c r="E63" s="74">
        <f>SUM(E64:E66)</f>
        <v>21905700.190000001</v>
      </c>
      <c r="F63" s="75">
        <f>SUM(F64:F66)</f>
        <v>21905700.190000001</v>
      </c>
      <c r="G63" s="75">
        <f t="shared" ref="G63:I63" si="27">SUM(G64:G66)</f>
        <v>16698279</v>
      </c>
      <c r="H63" s="75">
        <f t="shared" si="27"/>
        <v>0</v>
      </c>
      <c r="I63" s="75">
        <f t="shared" si="27"/>
        <v>500000</v>
      </c>
      <c r="J63" s="74">
        <f>SUM(J64:J66)</f>
        <v>0</v>
      </c>
      <c r="K63" s="75">
        <f>SUM(K64:K66)</f>
        <v>0</v>
      </c>
      <c r="L63" s="75">
        <f t="shared" ref="L63:O63" si="28">SUM(L64:L66)</f>
        <v>0</v>
      </c>
      <c r="M63" s="75">
        <f t="shared" si="28"/>
        <v>0</v>
      </c>
      <c r="N63" s="75">
        <f t="shared" si="28"/>
        <v>0</v>
      </c>
      <c r="O63" s="75">
        <f t="shared" si="28"/>
        <v>0</v>
      </c>
      <c r="P63" s="74">
        <f>E63+J63</f>
        <v>21905700.190000001</v>
      </c>
      <c r="Q63" s="76">
        <f>21797500-P63</f>
        <v>-108200.19000000134</v>
      </c>
    </row>
    <row r="64" spans="1:19" s="81" customFormat="1" ht="45" customHeight="1" x14ac:dyDescent="0.2">
      <c r="A64" s="71"/>
      <c r="B64" s="71"/>
      <c r="C64" s="72"/>
      <c r="D64" s="78" t="s">
        <v>137</v>
      </c>
      <c r="E64" s="74">
        <f>SUM(F64)</f>
        <v>20371900</v>
      </c>
      <c r="F64" s="79">
        <f>F57</f>
        <v>20371900</v>
      </c>
      <c r="G64" s="79">
        <f>G57</f>
        <v>16698279</v>
      </c>
      <c r="H64" s="79">
        <f>H57</f>
        <v>0</v>
      </c>
      <c r="I64" s="79">
        <f>I57</f>
        <v>0</v>
      </c>
      <c r="J64" s="74">
        <f>N64</f>
        <v>0</v>
      </c>
      <c r="K64" s="79">
        <f>K57</f>
        <v>0</v>
      </c>
      <c r="L64" s="79">
        <f>L57</f>
        <v>0</v>
      </c>
      <c r="M64" s="79">
        <f>M57</f>
        <v>0</v>
      </c>
      <c r="N64" s="79">
        <f>N57</f>
        <v>0</v>
      </c>
      <c r="O64" s="79">
        <f>O57</f>
        <v>0</v>
      </c>
      <c r="P64" s="74">
        <f t="shared" ref="P64:P68" si="29">E64+J64</f>
        <v>20371900</v>
      </c>
      <c r="Q64" s="80"/>
    </row>
    <row r="65" spans="1:17" s="81" customFormat="1" ht="45" customHeight="1" x14ac:dyDescent="0.2">
      <c r="A65" s="71"/>
      <c r="B65" s="71"/>
      <c r="C65" s="72"/>
      <c r="D65" s="78" t="s">
        <v>138</v>
      </c>
      <c r="E65" s="74">
        <f>SUM(F65)</f>
        <v>1425600</v>
      </c>
      <c r="F65" s="82">
        <f>F36</f>
        <v>1425600</v>
      </c>
      <c r="G65" s="82">
        <f>G39</f>
        <v>0</v>
      </c>
      <c r="H65" s="82">
        <f>H39</f>
        <v>0</v>
      </c>
      <c r="I65" s="82">
        <f>I39</f>
        <v>500000</v>
      </c>
      <c r="J65" s="74">
        <f>N65</f>
        <v>0</v>
      </c>
      <c r="K65" s="82">
        <f>K39</f>
        <v>0</v>
      </c>
      <c r="L65" s="82">
        <f>L39</f>
        <v>0</v>
      </c>
      <c r="M65" s="82">
        <f>M39</f>
        <v>0</v>
      </c>
      <c r="N65" s="82">
        <f>N39</f>
        <v>0</v>
      </c>
      <c r="O65" s="82">
        <f>O39</f>
        <v>0</v>
      </c>
      <c r="P65" s="74">
        <f t="shared" si="29"/>
        <v>1425600</v>
      </c>
      <c r="Q65" s="80"/>
    </row>
    <row r="66" spans="1:17" s="86" customFormat="1" ht="68.25" customHeight="1" x14ac:dyDescent="0.2">
      <c r="A66" s="71"/>
      <c r="B66" s="71"/>
      <c r="C66" s="72"/>
      <c r="D66" s="78" t="s">
        <v>146</v>
      </c>
      <c r="E66" s="74">
        <f t="shared" ref="E66" si="30">SUM(F66)</f>
        <v>108200.19</v>
      </c>
      <c r="F66" s="82">
        <v>108200.19</v>
      </c>
      <c r="G66" s="82">
        <f t="shared" ref="G66:N66" si="31">G26</f>
        <v>0</v>
      </c>
      <c r="H66" s="82">
        <f t="shared" si="31"/>
        <v>0</v>
      </c>
      <c r="I66" s="82">
        <f t="shared" si="31"/>
        <v>0</v>
      </c>
      <c r="J66" s="74">
        <f>N66</f>
        <v>0</v>
      </c>
      <c r="K66" s="82">
        <v>0</v>
      </c>
      <c r="L66" s="82">
        <f t="shared" si="31"/>
        <v>0</v>
      </c>
      <c r="M66" s="82">
        <f t="shared" si="31"/>
        <v>0</v>
      </c>
      <c r="N66" s="82">
        <f t="shared" si="31"/>
        <v>0</v>
      </c>
      <c r="O66" s="82">
        <v>0</v>
      </c>
      <c r="P66" s="74">
        <f t="shared" si="29"/>
        <v>108200.19</v>
      </c>
    </row>
    <row r="67" spans="1:17" s="77" customFormat="1" ht="87" customHeight="1" x14ac:dyDescent="0.2">
      <c r="A67" s="71"/>
      <c r="B67" s="71"/>
      <c r="C67" s="72"/>
      <c r="D67" s="73" t="s">
        <v>139</v>
      </c>
      <c r="E67" s="74">
        <f>SUM(F67)</f>
        <v>1474400</v>
      </c>
      <c r="F67" s="75">
        <f>F58</f>
        <v>1474400</v>
      </c>
      <c r="G67" s="75">
        <f t="shared" ref="G67:O67" si="32">G58</f>
        <v>1474400</v>
      </c>
      <c r="H67" s="75">
        <f t="shared" si="32"/>
        <v>0</v>
      </c>
      <c r="I67" s="75">
        <f t="shared" si="32"/>
        <v>0</v>
      </c>
      <c r="J67" s="74">
        <f>N67</f>
        <v>0</v>
      </c>
      <c r="K67" s="75">
        <f t="shared" si="32"/>
        <v>0</v>
      </c>
      <c r="L67" s="75">
        <f t="shared" si="32"/>
        <v>0</v>
      </c>
      <c r="M67" s="75">
        <f t="shared" si="32"/>
        <v>0</v>
      </c>
      <c r="N67" s="75">
        <f t="shared" si="32"/>
        <v>0</v>
      </c>
      <c r="O67" s="75">
        <f t="shared" si="32"/>
        <v>0</v>
      </c>
      <c r="P67" s="74">
        <f t="shared" si="29"/>
        <v>1474400</v>
      </c>
      <c r="Q67" s="76">
        <f>P67-[1]Лист1!$C$62</f>
        <v>0</v>
      </c>
    </row>
    <row r="68" spans="1:17" s="77" customFormat="1" ht="66.75" customHeight="1" x14ac:dyDescent="0.2">
      <c r="A68" s="71"/>
      <c r="B68" s="71"/>
      <c r="C68" s="72"/>
      <c r="D68" s="73" t="s">
        <v>140</v>
      </c>
      <c r="E68" s="74">
        <f>SUM(F68)</f>
        <v>15472</v>
      </c>
      <c r="F68" s="83">
        <f>F55+F59</f>
        <v>15472</v>
      </c>
      <c r="G68" s="83">
        <f>G55+G59</f>
        <v>0</v>
      </c>
      <c r="H68" s="83">
        <f>H55+H59</f>
        <v>0</v>
      </c>
      <c r="I68" s="83">
        <f>I55+I59</f>
        <v>0</v>
      </c>
      <c r="J68" s="74">
        <f>K68</f>
        <v>0</v>
      </c>
      <c r="K68" s="83">
        <f>K55+K59</f>
        <v>0</v>
      </c>
      <c r="L68" s="83">
        <f>L55+L59</f>
        <v>0</v>
      </c>
      <c r="M68" s="83">
        <f>M55+M59</f>
        <v>0</v>
      </c>
      <c r="N68" s="83">
        <f>N55+N59</f>
        <v>0</v>
      </c>
      <c r="O68" s="83">
        <f>O55+O59</f>
        <v>0</v>
      </c>
      <c r="P68" s="74">
        <f t="shared" si="29"/>
        <v>15472</v>
      </c>
      <c r="Q68" s="84">
        <f>P68-[1]Лист1!$C$64</f>
        <v>0</v>
      </c>
    </row>
    <row r="71" spans="1:17" x14ac:dyDescent="0.2">
      <c r="B71" s="3" t="s">
        <v>103</v>
      </c>
      <c r="I71" s="3" t="s">
        <v>104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2020-02-19T12:52:17Z</cp:lastPrinted>
  <dcterms:created xsi:type="dcterms:W3CDTF">2020-02-19T11:31:52Z</dcterms:created>
  <dcterms:modified xsi:type="dcterms:W3CDTF">2020-02-20T07:47:22Z</dcterms:modified>
</cp:coreProperties>
</file>