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22995" windowHeight="5385"/>
  </bookViews>
  <sheets>
    <sheet name="Лист1" sheetId="1" r:id="rId1"/>
  </sheets>
  <externalReferences>
    <externalReference r:id="rId2"/>
  </externalReferences>
  <definedNames>
    <definedName name="_xlnm.Print_Area" localSheetId="0">Лист1!$A$1:$P$76</definedName>
  </definedNames>
  <calcPr calcId="144525"/>
</workbook>
</file>

<file path=xl/calcChain.xml><?xml version="1.0" encoding="utf-8"?>
<calcChain xmlns="http://schemas.openxmlformats.org/spreadsheetml/2006/main">
  <c r="Q66" i="1" l="1"/>
  <c r="E66" i="1"/>
  <c r="M72" i="1" l="1"/>
  <c r="N72" i="1"/>
  <c r="O72" i="1"/>
  <c r="L72" i="1"/>
  <c r="K72" i="1"/>
  <c r="G72" i="1"/>
  <c r="G71" i="1"/>
  <c r="F71" i="1"/>
  <c r="K73" i="1"/>
  <c r="J73" i="1" s="1"/>
  <c r="E73" i="1"/>
  <c r="F69" i="1"/>
  <c r="K68" i="1"/>
  <c r="J68" i="1" s="1"/>
  <c r="E68" i="1"/>
  <c r="P68" i="1" l="1"/>
  <c r="P73" i="1"/>
  <c r="J72" i="1"/>
  <c r="I72" i="1"/>
  <c r="H72" i="1"/>
  <c r="O71" i="1"/>
  <c r="N71" i="1"/>
  <c r="M71" i="1"/>
  <c r="L71" i="1"/>
  <c r="K71" i="1"/>
  <c r="J71" i="1"/>
  <c r="I71" i="1"/>
  <c r="H71" i="1"/>
  <c r="E71" i="1"/>
  <c r="N70" i="1"/>
  <c r="J70" i="1" s="1"/>
  <c r="M70" i="1"/>
  <c r="L70" i="1"/>
  <c r="I70" i="1"/>
  <c r="H70" i="1"/>
  <c r="G70" i="1"/>
  <c r="E70" i="1"/>
  <c r="O69" i="1"/>
  <c r="N69" i="1"/>
  <c r="M69" i="1"/>
  <c r="L69" i="1"/>
  <c r="K69" i="1"/>
  <c r="J69" i="1"/>
  <c r="I69" i="1"/>
  <c r="H69" i="1"/>
  <c r="G69" i="1"/>
  <c r="E69" i="1"/>
  <c r="P69" i="1" s="1"/>
  <c r="O67" i="1"/>
  <c r="O66" i="1" s="1"/>
  <c r="N67" i="1"/>
  <c r="M67" i="1"/>
  <c r="M66" i="1" s="1"/>
  <c r="L67" i="1"/>
  <c r="K67" i="1"/>
  <c r="K66" i="1" s="1"/>
  <c r="J67" i="1"/>
  <c r="I67" i="1"/>
  <c r="I66" i="1" s="1"/>
  <c r="H67" i="1"/>
  <c r="N66" i="1"/>
  <c r="L66" i="1"/>
  <c r="H66" i="1"/>
  <c r="K62" i="1"/>
  <c r="J62" i="1"/>
  <c r="E62" i="1"/>
  <c r="J59" i="1"/>
  <c r="K59" i="1"/>
  <c r="E59" i="1"/>
  <c r="P59" i="1" s="1"/>
  <c r="J66" i="1" l="1"/>
  <c r="P70" i="1"/>
  <c r="P71" i="1"/>
  <c r="Q71" i="1" s="1"/>
  <c r="P62" i="1"/>
  <c r="G58" i="1" l="1"/>
  <c r="G67" i="1" s="1"/>
  <c r="G66" i="1" s="1"/>
  <c r="F58" i="1"/>
  <c r="F67" i="1" s="1"/>
  <c r="F66" i="1" l="1"/>
  <c r="E67" i="1"/>
  <c r="J61" i="1"/>
  <c r="F61" i="1"/>
  <c r="E61" i="1" s="1"/>
  <c r="J60" i="1"/>
  <c r="E60" i="1"/>
  <c r="J58" i="1"/>
  <c r="E58" i="1"/>
  <c r="J56" i="1"/>
  <c r="F56" i="1"/>
  <c r="F72" i="1" s="1"/>
  <c r="E72" i="1" s="1"/>
  <c r="P72" i="1" s="1"/>
  <c r="Q72" i="1" s="1"/>
  <c r="P52" i="1"/>
  <c r="F47" i="1"/>
  <c r="F42" i="1"/>
  <c r="P58" i="1" l="1"/>
  <c r="P60" i="1"/>
  <c r="P61" i="1"/>
  <c r="P67" i="1"/>
  <c r="P66" i="1"/>
  <c r="E56" i="1"/>
  <c r="P56" i="1" s="1"/>
  <c r="E36" i="1"/>
  <c r="O36" i="1"/>
  <c r="N36" i="1"/>
  <c r="M36" i="1"/>
  <c r="L36" i="1"/>
  <c r="K36" i="1"/>
  <c r="J36" i="1"/>
  <c r="I36" i="1"/>
  <c r="H36" i="1"/>
  <c r="G36" i="1"/>
  <c r="F36" i="1"/>
  <c r="E50" i="1"/>
  <c r="P50" i="1" s="1"/>
  <c r="E49" i="1"/>
  <c r="P49" i="1" s="1"/>
  <c r="E48" i="1"/>
  <c r="P48" i="1" s="1"/>
  <c r="E47" i="1"/>
  <c r="P47" i="1" s="1"/>
  <c r="E46" i="1"/>
  <c r="P46" i="1" s="1"/>
  <c r="E45" i="1"/>
  <c r="P45" i="1" s="1"/>
  <c r="F44" i="1"/>
  <c r="E44" i="1" s="1"/>
  <c r="E43" i="1"/>
  <c r="P43" i="1" s="1"/>
  <c r="E42" i="1"/>
  <c r="E41" i="1"/>
  <c r="P41" i="1" s="1"/>
  <c r="O38" i="1"/>
  <c r="N38" i="1"/>
  <c r="M38" i="1"/>
  <c r="L38" i="1"/>
  <c r="K38" i="1"/>
  <c r="J38" i="1"/>
  <c r="I38" i="1"/>
  <c r="H38" i="1"/>
  <c r="G38" i="1"/>
  <c r="F38" i="1"/>
  <c r="E38" i="1"/>
  <c r="E32" i="1"/>
  <c r="P32" i="1" s="1"/>
  <c r="O32" i="1"/>
  <c r="N32" i="1"/>
  <c r="M32" i="1"/>
  <c r="L32" i="1"/>
  <c r="K32" i="1"/>
  <c r="J32" i="1"/>
  <c r="I32" i="1"/>
  <c r="H32" i="1"/>
  <c r="G32" i="1"/>
  <c r="F32" i="1"/>
  <c r="K28" i="1"/>
  <c r="F28" i="1"/>
  <c r="G28" i="1"/>
  <c r="H28" i="1"/>
  <c r="I28" i="1"/>
  <c r="J28" i="1"/>
  <c r="L28" i="1"/>
  <c r="M28" i="1"/>
  <c r="N28" i="1"/>
  <c r="O28" i="1"/>
  <c r="E28" i="1"/>
  <c r="E24" i="1"/>
  <c r="O24" i="1"/>
  <c r="N24" i="1"/>
  <c r="M24" i="1"/>
  <c r="L24" i="1"/>
  <c r="K24" i="1"/>
  <c r="J24" i="1"/>
  <c r="I24" i="1"/>
  <c r="H24" i="1"/>
  <c r="G24" i="1"/>
  <c r="F24" i="1"/>
  <c r="E21" i="1"/>
  <c r="O21" i="1"/>
  <c r="N21" i="1"/>
  <c r="M21" i="1"/>
  <c r="L21" i="1"/>
  <c r="K21" i="1"/>
  <c r="J21" i="1"/>
  <c r="I21" i="1"/>
  <c r="H21" i="1"/>
  <c r="G21" i="1"/>
  <c r="F21" i="1"/>
  <c r="E18" i="1"/>
  <c r="O18" i="1"/>
  <c r="N18" i="1"/>
  <c r="M18" i="1"/>
  <c r="L18" i="1"/>
  <c r="K18" i="1"/>
  <c r="J18" i="1"/>
  <c r="I18" i="1"/>
  <c r="H18" i="1"/>
  <c r="G18" i="1"/>
  <c r="F18" i="1"/>
  <c r="P19" i="1"/>
  <c r="E16" i="1"/>
  <c r="O16" i="1"/>
  <c r="N16" i="1"/>
  <c r="M16" i="1"/>
  <c r="L16" i="1"/>
  <c r="K16" i="1"/>
  <c r="J16" i="1"/>
  <c r="P16" i="1" s="1"/>
  <c r="I16" i="1"/>
  <c r="H16" i="1"/>
  <c r="G16" i="1"/>
  <c r="F16" i="1"/>
  <c r="P21" i="1" l="1"/>
  <c r="P36" i="1"/>
  <c r="P18" i="1"/>
  <c r="P24" i="1"/>
  <c r="P28" i="1"/>
  <c r="C41" i="1"/>
  <c r="C42" i="1"/>
  <c r="C44" i="1"/>
  <c r="B41" i="1"/>
  <c r="P42" i="1"/>
  <c r="P44" i="1"/>
  <c r="C50" i="1"/>
  <c r="A41" i="1" l="1"/>
  <c r="P65" i="1"/>
  <c r="P64" i="1"/>
  <c r="P63" i="1"/>
  <c r="P57" i="1"/>
  <c r="P55" i="1"/>
  <c r="P54" i="1"/>
  <c r="P53" i="1"/>
  <c r="P51" i="1"/>
  <c r="P40" i="1"/>
  <c r="P39" i="1"/>
  <c r="P37" i="1"/>
  <c r="P38" i="1" s="1"/>
  <c r="P35" i="1"/>
  <c r="P34" i="1"/>
  <c r="P33" i="1"/>
  <c r="P31" i="1"/>
  <c r="P30" i="1"/>
  <c r="P29" i="1"/>
  <c r="P27" i="1"/>
  <c r="P26" i="1"/>
  <c r="P25" i="1"/>
  <c r="P23" i="1"/>
  <c r="P22" i="1"/>
  <c r="P20" i="1"/>
  <c r="P17" i="1"/>
  <c r="P15" i="1"/>
  <c r="P14" i="1"/>
</calcChain>
</file>

<file path=xl/sharedStrings.xml><?xml version="1.0" encoding="utf-8"?>
<sst xmlns="http://schemas.openxmlformats.org/spreadsheetml/2006/main" count="172" uniqueCount="154">
  <si>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</si>
  <si>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</si>
  <si>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</si>
  <si>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</si>
  <si>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</si>
  <si>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</si>
  <si>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</si>
  <si>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</si>
  <si>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</si>
  <si>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</si>
  <si>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</si>
  <si>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</si>
  <si>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</si>
  <si>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</si>
  <si>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</si>
  <si>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</si>
  <si>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</si>
  <si>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</si>
  <si>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</si>
  <si>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</si>
  <si>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</si>
  <si>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</si>
  <si>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</si>
  <si>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</si>
  <si>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</si>
  <si>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</si>
  <si>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</si>
  <si>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</si>
  <si>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</si>
  <si>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</si>
  <si>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</si>
  <si>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</si>
  <si>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</si>
  <si>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</si>
  <si>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</si>
  <si>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</si>
  <si>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</si>
  <si>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</si>
  <si>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</si>
  <si>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</si>
  <si>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</si>
  <si>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</si>
  <si>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</si>
  <si>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</si>
  <si>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</si>
  <si>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</si>
  <si>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</si>
  <si>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</si>
  <si>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</si>
  <si>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</si>
  <si>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</si>
  <si>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</si>
  <si>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0117330</t>
  </si>
  <si>
    <t>0443</t>
  </si>
  <si>
    <t>7330</t>
  </si>
  <si>
    <t>Будівництво1 інших об`єктів комунальної власності</t>
  </si>
  <si>
    <t>0117350</t>
  </si>
  <si>
    <t>7350</t>
  </si>
  <si>
    <t>Розроблення схем планування та забудови територій (містобудівної документації)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</si>
  <si>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</si>
  <si>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</si>
  <si>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</si>
  <si>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</si>
  <si>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</si>
  <si>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</si>
  <si>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</si>
  <si>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</si>
  <si>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</si>
  <si>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</si>
  <si>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</si>
  <si>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</si>
  <si>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</si>
  <si>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</si>
  <si>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</si>
  <si>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</si>
  <si>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</si>
  <si>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</si>
  <si>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</si>
  <si>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</si>
  <si>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</si>
  <si>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</si>
  <si>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</si>
  <si>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</si>
  <si>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</si>
  <si>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</si>
  <si>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</si>
  <si>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</si>
  <si>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</si>
  <si>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</si>
  <si>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</si>
  <si>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</si>
  <si>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</si>
  <si>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</si>
  <si>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</si>
  <si>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</si>
  <si>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</si>
  <si>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</si>
  <si>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</si>
  <si>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</si>
  <si>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</si>
  <si>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</si>
  <si>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</si>
  <si>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</si>
  <si>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</si>
  <si>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</si>
  <si>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X</t>
  </si>
  <si>
    <t>УСЬОГО</t>
  </si>
  <si>
    <t>Секретар</t>
  </si>
  <si>
    <t>Алексєєва З.А.</t>
  </si>
  <si>
    <t>4822083800</t>
  </si>
  <si>
    <t>(код бюджету)</t>
  </si>
  <si>
    <t>до рішення Прибужанівської сільської ради</t>
  </si>
  <si>
    <t>від 01.04.2020 №2</t>
  </si>
  <si>
    <t>0110100</t>
  </si>
  <si>
    <t>0100</t>
  </si>
  <si>
    <t>Державне управління</t>
  </si>
  <si>
    <t>Соціальний захист та соціальне забезпечення</t>
  </si>
  <si>
    <t>0114000</t>
  </si>
  <si>
    <t>Культура і мистецтво</t>
  </si>
  <si>
    <t>0116000</t>
  </si>
  <si>
    <t>Житлово -комунальне господарство</t>
  </si>
  <si>
    <t>0117000</t>
  </si>
  <si>
    <t>7000</t>
  </si>
  <si>
    <t>Еекономічна діяльність</t>
  </si>
  <si>
    <t>0118000</t>
  </si>
  <si>
    <t>Інша діяльність</t>
  </si>
  <si>
    <t>у т.ч. субвенція з місцевого бюджету до бюджету Вознесенської міської об'єднаної територіальної громади  за рахунок    медичноїї  субвенції з державного бюджету місцевим бюджетам</t>
  </si>
  <si>
    <t xml:space="preserve">у т.ч. субвенція з місцевого бюджету до бюджету Олександрівської селищної об'єднаної територіальної громади на проживання в стаціонарному відділенні для постійного або тимчасового проживання в смт Олександрівка Клімовича Леоніда Миколайовича та Браславської Валентини Семенівни </t>
  </si>
  <si>
    <t>у т.ч. субвенція з сільського бюджету до районного бюджету  на здійснення окремих видатків місцевих бюджетів</t>
  </si>
  <si>
    <t>у т.ч. 'субвенція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</si>
  <si>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 xml:space="preserve">у т.ч. субвенція з сільського бюджету до  бюджету  Вознесенської міської об'єднаної територіальної громади для надання послуг дітям – інвалідам Прибужанівської сільської ради  в Комунальній установі «Центр соціальної реабілітації дітей – інвалідів міста Вознесенська» </t>
  </si>
  <si>
    <t>у т.ч. субвенція з сільського бюджету до  бюджету  Вознесенської міської об'єднаної територіальної громади на  відшкодування комунальних послуг та енергоносіїв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</si>
  <si>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для комунального підприємства "Комунальне некомерційне підприємство Вознесенська багатопрофільна лікарня"на придбання вакцини та імуноглобуліну для профілактики сказу особам, які були в контакті або зазнали укусів від хворих на сказ, підозрілих  на сказ або невідомих тварин.</t>
  </si>
  <si>
    <t>у т.ч. субвенція з сільського бюджету до  бюджету  Вознесенської міської об'єднаної територіальної громади на придбання інсуліну для населення Прибужанівської сільської ради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</si>
  <si>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безкоштовне зубопротезування пільговій категорії населення Прибужанівської сільської ради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</si>
  <si>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безкоштовний медогляд працівників освіти , та громадян Прибужанівської сільської ради на призовній дільниці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</si>
  <si>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обласному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</t>
  </si>
  <si>
    <t>0119000</t>
  </si>
  <si>
    <t>Міжбюджетні трансферти</t>
  </si>
  <si>
    <t>Відділ освіти, молоді та спорту Прибужанівської сільської ради</t>
  </si>
  <si>
    <t>0611000</t>
  </si>
  <si>
    <t>Освіта</t>
  </si>
  <si>
    <t>у тому числі видатки за рахунок 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</si>
  <si>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у т.ч. видатки за рахунок  освітньої субвенції з державного бюджету місцевим бюджетам</t>
  </si>
  <si>
    <t>у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</si>
  <si>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у т.ч. видатки за рахунок залишку коштів освітньої субвенції, що утворився на початок бюджетного періоду </t>
  </si>
  <si>
    <t xml:space="preserve">у т.ч. видатки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</si>
  <si>
    <t>у тому числі видатки за рахунок  цільової 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</si>
  <si>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 xml:space="preserve">видатки за рахунок  освітньої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</si>
  <si>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видатки за рахунок  Медичної субвенції з державного бюджету місцевим бюджетам</t>
  </si>
  <si>
    <t>видатки за рахунок залишку коштів медичної субвенції, що утворився на початок бюджетного періоду</t>
  </si>
  <si>
    <t>у тому числі 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</si>
  <si>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 видатки за рахунок 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</si>
  <si>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у тому числі  видатки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</si>
</sst>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i/>
      <sz val="10"/>
      <color indexed="8"/>
      <name val="Calibri"/>
      <family val="2"/>
      <charset val="204"/>
    </font>
    <font>
      <i/>
      <sz val="10"/>
      <color theme="0"/>
      <name val="Calibri"/>
      <family val="2"/>
      <charset val="204"/>
    </font>
    <font>
      <i/>
      <sz val="10"/>
      <name val="Calibri"/>
      <family val="2"/>
      <charset val="204"/>
    </font>
    <font>
      <i/>
      <sz val="10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0" xfId="0" applyFont="1"/>
    <xf numFmtId="0" fontId="4" fillId="0" borderId="2" xfId="0" quotePrefix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/>
    <xf numFmtId="2" fontId="4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vertical="center" wrapText="1"/>
    </xf>
    <xf numFmtId="0" fontId="5" fillId="0" borderId="0" xfId="0" applyFont="1"/>
    <xf numFmtId="0" fontId="6" fillId="0" borderId="2" xfId="0" quotePrefix="1" applyFont="1" applyFill="1" applyBorder="1" applyAlignment="1">
      <alignment horizontal="center" vertical="center" wrapText="1"/>
    </xf>
    <xf numFmtId="2" fontId="6" fillId="0" borderId="2" xfId="0" quotePrefix="1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vertical="center" wrapText="1"/>
    </xf>
    <xf numFmtId="0" fontId="5" fillId="0" borderId="0" xfId="0" applyFont="1" applyFill="1"/>
    <xf numFmtId="0" fontId="7" fillId="0" borderId="2" xfId="0" quotePrefix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0" fontId="7" fillId="0" borderId="0" xfId="0" applyFont="1"/>
    <xf numFmtId="4" fontId="8" fillId="0" borderId="2" xfId="0" quotePrefix="1" applyNumberFormat="1" applyFont="1" applyBorder="1" applyAlignment="1">
      <alignment horizontal="center" vertical="center" wrapText="1"/>
    </xf>
    <xf numFmtId="4" fontId="8" fillId="4" borderId="2" xfId="0" quotePrefix="1" applyNumberFormat="1" applyFont="1" applyFill="1" applyBorder="1" applyAlignment="1">
      <alignment horizontal="center" vertical="center" wrapText="1"/>
    </xf>
    <xf numFmtId="2" fontId="9" fillId="4" borderId="2" xfId="0" quotePrefix="1" applyNumberFormat="1" applyFont="1" applyFill="1" applyBorder="1" applyAlignment="1">
      <alignment vertical="center" wrapText="1"/>
    </xf>
    <xf numFmtId="4" fontId="9" fillId="3" borderId="2" xfId="0" applyNumberFormat="1" applyFont="1" applyFill="1" applyBorder="1" applyAlignment="1">
      <alignment vertical="center" wrapText="1"/>
    </xf>
    <xf numFmtId="4" fontId="9" fillId="4" borderId="2" xfId="0" applyNumberFormat="1" applyFont="1" applyFill="1" applyBorder="1" applyAlignment="1">
      <alignment vertical="center" wrapText="1"/>
    </xf>
    <xf numFmtId="4" fontId="9" fillId="0" borderId="0" xfId="0" applyNumberFormat="1" applyFont="1"/>
    <xf numFmtId="4" fontId="9" fillId="4" borderId="0" xfId="0" applyNumberFormat="1" applyFont="1" applyFill="1" applyBorder="1" applyAlignment="1">
      <alignment vertical="center" wrapText="1"/>
    </xf>
    <xf numFmtId="0" fontId="9" fillId="0" borderId="0" xfId="0" applyFont="1"/>
    <xf numFmtId="0" fontId="8" fillId="0" borderId="2" xfId="0" quotePrefix="1" applyFont="1" applyBorder="1" applyAlignment="1">
      <alignment horizontal="center" vertical="center" wrapText="1"/>
    </xf>
    <xf numFmtId="4" fontId="8" fillId="0" borderId="2" xfId="0" quotePrefix="1" applyNumberFormat="1" applyFont="1" applyFill="1" applyBorder="1" applyAlignment="1">
      <alignment horizontal="center" vertical="center" wrapText="1"/>
    </xf>
    <xf numFmtId="2" fontId="9" fillId="0" borderId="2" xfId="0" quotePrefix="1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vertical="center" wrapText="1"/>
    </xf>
    <xf numFmtId="2" fontId="8" fillId="4" borderId="2" xfId="0" quotePrefix="1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2" fontId="4" fillId="0" borderId="3" xfId="0" quotePrefix="1" applyNumberFormat="1" applyFont="1" applyBorder="1" applyAlignment="1">
      <alignment horizontal="center" vertical="center" wrapText="1"/>
    </xf>
    <xf numFmtId="0" fontId="4" fillId="0" borderId="0" xfId="0" applyFont="1"/>
    <xf numFmtId="2" fontId="1" fillId="0" borderId="2" xfId="0" applyNumberFormat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0" fontId="10" fillId="0" borderId="2" xfId="0" quotePrefix="1" applyFont="1" applyBorder="1" applyAlignment="1">
      <alignment horizontal="center" vertical="center" wrapText="1"/>
    </xf>
    <xf numFmtId="2" fontId="10" fillId="0" borderId="2" xfId="0" quotePrefix="1" applyNumberFormat="1" applyFont="1" applyBorder="1" applyAlignment="1">
      <alignment horizontal="center" vertical="center" wrapText="1"/>
    </xf>
    <xf numFmtId="2" fontId="10" fillId="0" borderId="2" xfId="0" quotePrefix="1" applyNumberFormat="1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2" fontId="10" fillId="0" borderId="0" xfId="0" applyNumberFormat="1" applyFont="1"/>
    <xf numFmtId="0" fontId="10" fillId="0" borderId="0" xfId="0" applyFont="1"/>
    <xf numFmtId="2" fontId="7" fillId="0" borderId="2" xfId="0" applyNumberFormat="1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4" fontId="7" fillId="0" borderId="0" xfId="0" applyNumberFormat="1" applyFont="1"/>
    <xf numFmtId="0" fontId="11" fillId="0" borderId="2" xfId="0" quotePrefix="1" applyFont="1" applyBorder="1" applyAlignment="1">
      <alignment horizontal="center" vertical="center" wrapText="1"/>
    </xf>
    <xf numFmtId="2" fontId="11" fillId="0" borderId="2" xfId="0" quotePrefix="1" applyNumberFormat="1" applyFont="1" applyBorder="1" applyAlignment="1">
      <alignment horizontal="center" vertical="center" wrapText="1"/>
    </xf>
    <xf numFmtId="2" fontId="11" fillId="0" borderId="2" xfId="0" quotePrefix="1" applyNumberFormat="1" applyFont="1" applyBorder="1" applyAlignment="1">
      <alignment vertical="center" wrapText="1"/>
    </xf>
    <xf numFmtId="4" fontId="11" fillId="2" borderId="2" xfId="0" applyNumberFormat="1" applyFont="1" applyFill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4" fontId="11" fillId="0" borderId="0" xfId="0" applyNumberFormat="1" applyFont="1"/>
    <xf numFmtId="0" fontId="11" fillId="0" borderId="0" xfId="0" applyFont="1"/>
    <xf numFmtId="2" fontId="12" fillId="0" borderId="2" xfId="0" quotePrefix="1" applyNumberFormat="1" applyFont="1" applyBorder="1" applyAlignment="1">
      <alignment vertical="center" wrapText="1"/>
    </xf>
    <xf numFmtId="4" fontId="12" fillId="0" borderId="2" xfId="0" applyNumberFormat="1" applyFont="1" applyBorder="1" applyAlignment="1">
      <alignment vertical="center" wrapText="1"/>
    </xf>
    <xf numFmtId="4" fontId="12" fillId="0" borderId="0" xfId="0" applyNumberFormat="1" applyFont="1"/>
    <xf numFmtId="0" fontId="12" fillId="0" borderId="0" xfId="0" applyFont="1"/>
    <xf numFmtId="4" fontId="12" fillId="4" borderId="2" xfId="0" applyNumberFormat="1" applyFont="1" applyFill="1" applyBorder="1" applyAlignment="1">
      <alignment vertical="center" wrapText="1"/>
    </xf>
    <xf numFmtId="0" fontId="13" fillId="0" borderId="0" xfId="0" applyFont="1"/>
    <xf numFmtId="4" fontId="14" fillId="0" borderId="2" xfId="0" applyNumberFormat="1" applyFont="1" applyBorder="1" applyAlignment="1">
      <alignment vertical="center"/>
    </xf>
    <xf numFmtId="4" fontId="11" fillId="0" borderId="0" xfId="0" applyNumberFormat="1" applyFont="1" applyAlignment="1">
      <alignment wrapText="1"/>
    </xf>
    <xf numFmtId="4" fontId="15" fillId="0" borderId="2" xfId="0" applyNumberFormat="1" applyFont="1" applyBorder="1" applyAlignment="1">
      <alignment vertical="center" wrapText="1"/>
    </xf>
    <xf numFmtId="4" fontId="16" fillId="2" borderId="2" xfId="0" applyNumberFormat="1" applyFont="1" applyFill="1" applyBorder="1" applyAlignment="1">
      <alignment vertical="center" wrapText="1"/>
    </xf>
    <xf numFmtId="2" fontId="16" fillId="0" borderId="2" xfId="0" quotePrefix="1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/&#1041;&#1070;&#1044;&#1046;&#1045;&#1058;/&#1073;&#1102;&#1076;&#1078;&#1077;&#1090;%202020/46/46/46d_rs20/&#1076;&#1086;&#1076;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62">
          <cell r="C62">
            <v>1474400</v>
          </cell>
        </row>
        <row r="64">
          <cell r="C64">
            <v>15472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6"/>
  <sheetViews>
    <sheetView tabSelected="1" view="pageBreakPreview" topLeftCell="A63" zoomScale="85" zoomScaleNormal="85" zoomScaleSheetLayoutView="85" workbookViewId="0">
      <selection activeCell="O67" sqref="O67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  <col min="17" max="17" width="12.85546875" customWidth="1"/>
  </cols>
  <sheetData>
    <row r="1" spans="1:16" ht="15.75" x14ac:dyDescent="0.25">
      <c r="M1" s="23" t="s">
        <v>0</v>
      </c>
    </row>
    <row r="2" spans="1:16" ht="15.75" x14ac:dyDescent="0.25">
      <c r="M2" s="23" t="s">
        <v>111</v>
      </c>
    </row>
    <row r="3" spans="1:16" ht="15.75" x14ac:dyDescent="0.25">
      <c r="M3" s="23" t="s">
        <v>112</v>
      </c>
    </row>
    <row r="5" spans="1:16" x14ac:dyDescent="0.2">
      <c r="A5" s="87" t="s">
        <v>1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</row>
    <row r="6" spans="1:16" x14ac:dyDescent="0.2">
      <c r="A6" s="87" t="s">
        <v>2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</row>
    <row r="7" spans="1:16" x14ac:dyDescent="0.2">
      <c r="A7" s="22" t="s">
        <v>109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110</v>
      </c>
      <c r="P8" s="1" t="s">
        <v>3</v>
      </c>
    </row>
    <row r="9" spans="1:16" x14ac:dyDescent="0.2">
      <c r="A9" s="89" t="s">
        <v>4</v>
      </c>
      <c r="B9" s="89" t="s">
        <v>5</v>
      </c>
      <c r="C9" s="89" t="s">
        <v>6</v>
      </c>
      <c r="D9" s="90" t="s">
        <v>7</v>
      </c>
      <c r="E9" s="90" t="s">
        <v>8</v>
      </c>
      <c r="F9" s="90"/>
      <c r="G9" s="90"/>
      <c r="H9" s="90"/>
      <c r="I9" s="90"/>
      <c r="J9" s="90" t="s">
        <v>15</v>
      </c>
      <c r="K9" s="90"/>
      <c r="L9" s="90"/>
      <c r="M9" s="90"/>
      <c r="N9" s="90"/>
      <c r="O9" s="90"/>
      <c r="P9" s="91" t="s">
        <v>17</v>
      </c>
    </row>
    <row r="10" spans="1:16" x14ac:dyDescent="0.2">
      <c r="A10" s="90"/>
      <c r="B10" s="90"/>
      <c r="C10" s="90"/>
      <c r="D10" s="90"/>
      <c r="E10" s="91" t="s">
        <v>9</v>
      </c>
      <c r="F10" s="90" t="s">
        <v>10</v>
      </c>
      <c r="G10" s="90" t="s">
        <v>11</v>
      </c>
      <c r="H10" s="90"/>
      <c r="I10" s="90" t="s">
        <v>14</v>
      </c>
      <c r="J10" s="91" t="s">
        <v>9</v>
      </c>
      <c r="K10" s="90" t="s">
        <v>16</v>
      </c>
      <c r="L10" s="90" t="s">
        <v>10</v>
      </c>
      <c r="M10" s="90" t="s">
        <v>11</v>
      </c>
      <c r="N10" s="90"/>
      <c r="O10" s="90" t="s">
        <v>14</v>
      </c>
      <c r="P10" s="90"/>
    </row>
    <row r="11" spans="1:16" x14ac:dyDescent="0.2">
      <c r="A11" s="90"/>
      <c r="B11" s="90"/>
      <c r="C11" s="90"/>
      <c r="D11" s="90"/>
      <c r="E11" s="90"/>
      <c r="F11" s="90"/>
      <c r="G11" s="90" t="s">
        <v>12</v>
      </c>
      <c r="H11" s="90" t="s">
        <v>13</v>
      </c>
      <c r="I11" s="90"/>
      <c r="J11" s="90"/>
      <c r="K11" s="90"/>
      <c r="L11" s="90"/>
      <c r="M11" s="90" t="s">
        <v>12</v>
      </c>
      <c r="N11" s="90" t="s">
        <v>13</v>
      </c>
      <c r="O11" s="90"/>
      <c r="P11" s="90"/>
    </row>
    <row r="12" spans="1:16" ht="44.25" customHeight="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19</v>
      </c>
      <c r="E14" s="92">
        <v>16873283.189999998</v>
      </c>
      <c r="F14" s="93">
        <v>16333283.189999999</v>
      </c>
      <c r="G14" s="93">
        <v>5602686</v>
      </c>
      <c r="H14" s="93">
        <v>662832</v>
      </c>
      <c r="I14" s="93">
        <v>530000</v>
      </c>
      <c r="J14" s="92">
        <v>2922707</v>
      </c>
      <c r="K14" s="93">
        <v>2915357</v>
      </c>
      <c r="L14" s="93">
        <v>7350</v>
      </c>
      <c r="M14" s="93">
        <v>0</v>
      </c>
      <c r="N14" s="93">
        <v>0</v>
      </c>
      <c r="O14" s="93">
        <v>2915357</v>
      </c>
      <c r="P14" s="10">
        <f t="shared" ref="P14:P65" si="0">E14+J14</f>
        <v>19795990.189999998</v>
      </c>
    </row>
    <row r="15" spans="1:16" x14ac:dyDescent="0.2">
      <c r="A15" s="6" t="s">
        <v>20</v>
      </c>
      <c r="B15" s="7"/>
      <c r="C15" s="8"/>
      <c r="D15" s="9" t="s">
        <v>19</v>
      </c>
      <c r="E15" s="92">
        <v>16873283.189999998</v>
      </c>
      <c r="F15" s="93">
        <v>16333283.189999999</v>
      </c>
      <c r="G15" s="93">
        <v>5602686</v>
      </c>
      <c r="H15" s="93">
        <v>662832</v>
      </c>
      <c r="I15" s="93">
        <v>530000</v>
      </c>
      <c r="J15" s="92">
        <v>2922707</v>
      </c>
      <c r="K15" s="93">
        <v>2915357</v>
      </c>
      <c r="L15" s="93">
        <v>7350</v>
      </c>
      <c r="M15" s="93">
        <v>0</v>
      </c>
      <c r="N15" s="93">
        <v>0</v>
      </c>
      <c r="O15" s="93">
        <v>2915357</v>
      </c>
      <c r="P15" s="10">
        <f t="shared" si="0"/>
        <v>19795990.189999998</v>
      </c>
    </row>
    <row r="16" spans="1:16" s="29" customFormat="1" ht="26.25" customHeight="1" x14ac:dyDescent="0.25">
      <c r="A16" s="24" t="s">
        <v>113</v>
      </c>
      <c r="B16" s="25" t="s">
        <v>114</v>
      </c>
      <c r="C16" s="26"/>
      <c r="D16" s="27" t="s">
        <v>115</v>
      </c>
      <c r="E16" s="28">
        <f>E17</f>
        <v>6076121</v>
      </c>
      <c r="F16" s="28">
        <f>F17</f>
        <v>6076121</v>
      </c>
      <c r="G16" s="28">
        <f t="shared" ref="G16:O16" si="1">G17</f>
        <v>4584200</v>
      </c>
      <c r="H16" s="28">
        <f t="shared" si="1"/>
        <v>315437</v>
      </c>
      <c r="I16" s="28">
        <f t="shared" si="1"/>
        <v>0</v>
      </c>
      <c r="J16" s="28">
        <f t="shared" si="1"/>
        <v>631000</v>
      </c>
      <c r="K16" s="28">
        <f t="shared" si="1"/>
        <v>625000</v>
      </c>
      <c r="L16" s="28">
        <f>L17</f>
        <v>6000</v>
      </c>
      <c r="M16" s="28">
        <f t="shared" si="1"/>
        <v>0</v>
      </c>
      <c r="N16" s="28">
        <f t="shared" si="1"/>
        <v>0</v>
      </c>
      <c r="O16" s="28">
        <f t="shared" si="1"/>
        <v>625000</v>
      </c>
      <c r="P16" s="28">
        <f t="shared" si="0"/>
        <v>6707121</v>
      </c>
    </row>
    <row r="17" spans="1:16" ht="63.75" x14ac:dyDescent="0.2">
      <c r="A17" s="12" t="s">
        <v>21</v>
      </c>
      <c r="B17" s="12" t="s">
        <v>23</v>
      </c>
      <c r="C17" s="13" t="s">
        <v>22</v>
      </c>
      <c r="D17" s="14" t="s">
        <v>24</v>
      </c>
      <c r="E17" s="15">
        <v>6076121</v>
      </c>
      <c r="F17" s="16">
        <v>6076121</v>
      </c>
      <c r="G17" s="16">
        <v>4584200</v>
      </c>
      <c r="H17" s="16">
        <v>315437</v>
      </c>
      <c r="I17" s="16">
        <v>0</v>
      </c>
      <c r="J17" s="15">
        <v>631000</v>
      </c>
      <c r="K17" s="16">
        <v>625000</v>
      </c>
      <c r="L17" s="16">
        <v>6000</v>
      </c>
      <c r="M17" s="16">
        <v>0</v>
      </c>
      <c r="N17" s="16">
        <v>0</v>
      </c>
      <c r="O17" s="16">
        <v>625000</v>
      </c>
      <c r="P17" s="15">
        <f t="shared" si="0"/>
        <v>6707121</v>
      </c>
    </row>
    <row r="18" spans="1:16" s="33" customFormat="1" ht="36.75" customHeight="1" x14ac:dyDescent="0.25">
      <c r="A18" s="30">
        <v>113000</v>
      </c>
      <c r="B18" s="30">
        <v>3000</v>
      </c>
      <c r="C18" s="31"/>
      <c r="D18" s="31" t="s">
        <v>116</v>
      </c>
      <c r="E18" s="32">
        <f>E19+E20</f>
        <v>174816</v>
      </c>
      <c r="F18" s="32">
        <f>SUM(F19:F20)</f>
        <v>174816</v>
      </c>
      <c r="G18" s="32">
        <f t="shared" ref="G18:I18" si="2">SUM(G19:G20)</f>
        <v>122800</v>
      </c>
      <c r="H18" s="32">
        <f t="shared" si="2"/>
        <v>0</v>
      </c>
      <c r="I18" s="32">
        <f t="shared" si="2"/>
        <v>0</v>
      </c>
      <c r="J18" s="32">
        <f>SUM(J19:J20)</f>
        <v>0</v>
      </c>
      <c r="K18" s="32">
        <f t="shared" ref="K18:N18" si="3">SUM(K19:K20)</f>
        <v>0</v>
      </c>
      <c r="L18" s="32">
        <f t="shared" si="3"/>
        <v>0</v>
      </c>
      <c r="M18" s="32">
        <f t="shared" si="3"/>
        <v>0</v>
      </c>
      <c r="N18" s="32">
        <f t="shared" si="3"/>
        <v>0</v>
      </c>
      <c r="O18" s="32">
        <f>SUM(O19:O20)</f>
        <v>0</v>
      </c>
      <c r="P18" s="28">
        <f t="shared" si="0"/>
        <v>174816</v>
      </c>
    </row>
    <row r="19" spans="1:16" x14ac:dyDescent="0.2">
      <c r="A19" s="12" t="s">
        <v>25</v>
      </c>
      <c r="B19" s="12" t="s">
        <v>27</v>
      </c>
      <c r="C19" s="13" t="s">
        <v>26</v>
      </c>
      <c r="D19" s="14" t="s">
        <v>28</v>
      </c>
      <c r="E19" s="15">
        <v>149816</v>
      </c>
      <c r="F19" s="16">
        <v>149816</v>
      </c>
      <c r="G19" s="16">
        <v>122800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149816</v>
      </c>
    </row>
    <row r="20" spans="1:16" ht="25.5" x14ac:dyDescent="0.2">
      <c r="A20" s="12" t="s">
        <v>29</v>
      </c>
      <c r="B20" s="12" t="s">
        <v>31</v>
      </c>
      <c r="C20" s="13" t="s">
        <v>30</v>
      </c>
      <c r="D20" s="14" t="s">
        <v>32</v>
      </c>
      <c r="E20" s="15">
        <v>25000</v>
      </c>
      <c r="F20" s="16">
        <v>25000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25000</v>
      </c>
    </row>
    <row r="21" spans="1:16" s="33" customFormat="1" ht="27.75" customHeight="1" x14ac:dyDescent="0.25">
      <c r="A21" s="30" t="s">
        <v>117</v>
      </c>
      <c r="B21" s="30">
        <v>4000</v>
      </c>
      <c r="C21" s="31"/>
      <c r="D21" s="31" t="s">
        <v>118</v>
      </c>
      <c r="E21" s="32">
        <f>E22+E23</f>
        <v>1368617</v>
      </c>
      <c r="F21" s="32">
        <f>F22+F23</f>
        <v>1368617</v>
      </c>
      <c r="G21" s="32">
        <f t="shared" ref="G21:O21" si="4">G22+G23</f>
        <v>895686</v>
      </c>
      <c r="H21" s="32">
        <f t="shared" si="4"/>
        <v>88399</v>
      </c>
      <c r="I21" s="32">
        <f t="shared" si="4"/>
        <v>0</v>
      </c>
      <c r="J21" s="32">
        <f>J22+J23</f>
        <v>38990</v>
      </c>
      <c r="K21" s="32">
        <f t="shared" si="4"/>
        <v>38990</v>
      </c>
      <c r="L21" s="32">
        <f t="shared" si="4"/>
        <v>0</v>
      </c>
      <c r="M21" s="32">
        <f t="shared" si="4"/>
        <v>0</v>
      </c>
      <c r="N21" s="32">
        <f t="shared" si="4"/>
        <v>0</v>
      </c>
      <c r="O21" s="32">
        <f t="shared" si="4"/>
        <v>38990</v>
      </c>
      <c r="P21" s="28">
        <f t="shared" si="0"/>
        <v>1407607</v>
      </c>
    </row>
    <row r="22" spans="1:16" x14ac:dyDescent="0.2">
      <c r="A22" s="12" t="s">
        <v>33</v>
      </c>
      <c r="B22" s="12" t="s">
        <v>35</v>
      </c>
      <c r="C22" s="13" t="s">
        <v>34</v>
      </c>
      <c r="D22" s="14" t="s">
        <v>36</v>
      </c>
      <c r="E22" s="15">
        <v>305001</v>
      </c>
      <c r="F22" s="16">
        <v>305001</v>
      </c>
      <c r="G22" s="16">
        <v>195181</v>
      </c>
      <c r="H22" s="16">
        <v>0</v>
      </c>
      <c r="I22" s="16">
        <v>0</v>
      </c>
      <c r="J22" s="15">
        <v>12400</v>
      </c>
      <c r="K22" s="16">
        <v>12400</v>
      </c>
      <c r="L22" s="16">
        <v>0</v>
      </c>
      <c r="M22" s="16">
        <v>0</v>
      </c>
      <c r="N22" s="16">
        <v>0</v>
      </c>
      <c r="O22" s="16">
        <v>12400</v>
      </c>
      <c r="P22" s="15">
        <f t="shared" si="0"/>
        <v>317401</v>
      </c>
    </row>
    <row r="23" spans="1:16" ht="38.25" x14ac:dyDescent="0.2">
      <c r="A23" s="12" t="s">
        <v>37</v>
      </c>
      <c r="B23" s="12" t="s">
        <v>39</v>
      </c>
      <c r="C23" s="13" t="s">
        <v>38</v>
      </c>
      <c r="D23" s="14" t="s">
        <v>40</v>
      </c>
      <c r="E23" s="94">
        <v>1063616</v>
      </c>
      <c r="F23" s="95">
        <v>1063616</v>
      </c>
      <c r="G23" s="95">
        <v>700505</v>
      </c>
      <c r="H23" s="95">
        <v>88399</v>
      </c>
      <c r="I23" s="95">
        <v>0</v>
      </c>
      <c r="J23" s="94">
        <v>26590</v>
      </c>
      <c r="K23" s="95">
        <v>26590</v>
      </c>
      <c r="L23" s="95">
        <v>0</v>
      </c>
      <c r="M23" s="95">
        <v>0</v>
      </c>
      <c r="N23" s="95">
        <v>0</v>
      </c>
      <c r="O23" s="95">
        <v>26590</v>
      </c>
      <c r="P23" s="15">
        <f t="shared" si="0"/>
        <v>1090206</v>
      </c>
    </row>
    <row r="24" spans="1:16" s="33" customFormat="1" ht="24.75" customHeight="1" x14ac:dyDescent="0.25">
      <c r="A24" s="30" t="s">
        <v>119</v>
      </c>
      <c r="B24" s="30">
        <v>6000</v>
      </c>
      <c r="C24" s="31"/>
      <c r="D24" s="31" t="s">
        <v>120</v>
      </c>
      <c r="E24" s="32">
        <f>E25+E26+E27</f>
        <v>1158392</v>
      </c>
      <c r="F24" s="32">
        <f>F25+F26+F27</f>
        <v>1158392</v>
      </c>
      <c r="G24" s="32">
        <f t="shared" ref="G24:O24" si="5">G25+G26+G27</f>
        <v>0</v>
      </c>
      <c r="H24" s="32">
        <f t="shared" si="5"/>
        <v>258996</v>
      </c>
      <c r="I24" s="32">
        <f t="shared" si="5"/>
        <v>0</v>
      </c>
      <c r="J24" s="32">
        <f t="shared" si="5"/>
        <v>180000</v>
      </c>
      <c r="K24" s="32">
        <f t="shared" si="5"/>
        <v>180000</v>
      </c>
      <c r="L24" s="32">
        <f t="shared" si="5"/>
        <v>0</v>
      </c>
      <c r="M24" s="32">
        <f t="shared" si="5"/>
        <v>0</v>
      </c>
      <c r="N24" s="32">
        <f t="shared" si="5"/>
        <v>0</v>
      </c>
      <c r="O24" s="32">
        <f t="shared" si="5"/>
        <v>180000</v>
      </c>
      <c r="P24" s="28">
        <f t="shared" si="0"/>
        <v>1338392</v>
      </c>
    </row>
    <row r="25" spans="1:16" ht="25.5" x14ac:dyDescent="0.2">
      <c r="A25" s="12" t="s">
        <v>41</v>
      </c>
      <c r="B25" s="12" t="s">
        <v>43</v>
      </c>
      <c r="C25" s="13" t="s">
        <v>42</v>
      </c>
      <c r="D25" s="14" t="s">
        <v>44</v>
      </c>
      <c r="E25" s="15">
        <v>15000</v>
      </c>
      <c r="F25" s="16">
        <v>15000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15000</v>
      </c>
    </row>
    <row r="26" spans="1:16" ht="25.5" x14ac:dyDescent="0.2">
      <c r="A26" s="12" t="s">
        <v>45</v>
      </c>
      <c r="B26" s="12" t="s">
        <v>47</v>
      </c>
      <c r="C26" s="13" t="s">
        <v>46</v>
      </c>
      <c r="D26" s="14" t="s">
        <v>48</v>
      </c>
      <c r="E26" s="96">
        <v>547933</v>
      </c>
      <c r="F26" s="97">
        <v>547933</v>
      </c>
      <c r="G26" s="97">
        <v>0</v>
      </c>
      <c r="H26" s="97">
        <v>0</v>
      </c>
      <c r="I26" s="97">
        <v>0</v>
      </c>
      <c r="J26" s="96">
        <v>100000</v>
      </c>
      <c r="K26" s="97">
        <v>100000</v>
      </c>
      <c r="L26" s="97">
        <v>0</v>
      </c>
      <c r="M26" s="97">
        <v>0</v>
      </c>
      <c r="N26" s="97">
        <v>0</v>
      </c>
      <c r="O26" s="97">
        <v>100000</v>
      </c>
      <c r="P26" s="15">
        <f t="shared" si="0"/>
        <v>647933</v>
      </c>
    </row>
    <row r="27" spans="1:16" x14ac:dyDescent="0.2">
      <c r="A27" s="12" t="s">
        <v>49</v>
      </c>
      <c r="B27" s="12" t="s">
        <v>50</v>
      </c>
      <c r="C27" s="13" t="s">
        <v>46</v>
      </c>
      <c r="D27" s="14" t="s">
        <v>51</v>
      </c>
      <c r="E27" s="98">
        <v>595459</v>
      </c>
      <c r="F27" s="99">
        <v>595459</v>
      </c>
      <c r="G27" s="99">
        <v>0</v>
      </c>
      <c r="H27" s="99">
        <v>258996</v>
      </c>
      <c r="I27" s="99">
        <v>0</v>
      </c>
      <c r="J27" s="98">
        <v>80000</v>
      </c>
      <c r="K27" s="99">
        <v>80000</v>
      </c>
      <c r="L27" s="99">
        <v>0</v>
      </c>
      <c r="M27" s="99">
        <v>0</v>
      </c>
      <c r="N27" s="99">
        <v>0</v>
      </c>
      <c r="O27" s="99">
        <v>80000</v>
      </c>
      <c r="P27" s="15">
        <f t="shared" si="0"/>
        <v>675459</v>
      </c>
    </row>
    <row r="28" spans="1:16" s="29" customFormat="1" ht="21.75" customHeight="1" x14ac:dyDescent="0.25">
      <c r="A28" s="24" t="s">
        <v>121</v>
      </c>
      <c r="B28" s="25" t="s">
        <v>122</v>
      </c>
      <c r="C28" s="26"/>
      <c r="D28" s="27" t="s">
        <v>123</v>
      </c>
      <c r="E28" s="28">
        <f>E30+E29+E31</f>
        <v>0</v>
      </c>
      <c r="F28" s="28">
        <f t="shared" ref="F28:O28" si="6">F30+F29+F31</f>
        <v>0</v>
      </c>
      <c r="G28" s="28">
        <f t="shared" si="6"/>
        <v>0</v>
      </c>
      <c r="H28" s="28">
        <f t="shared" si="6"/>
        <v>0</v>
      </c>
      <c r="I28" s="28">
        <f t="shared" si="6"/>
        <v>0</v>
      </c>
      <c r="J28" s="28">
        <f t="shared" si="6"/>
        <v>2071367</v>
      </c>
      <c r="K28" s="28">
        <f>K30+K29+K31</f>
        <v>2071367</v>
      </c>
      <c r="L28" s="28">
        <f t="shared" si="6"/>
        <v>0</v>
      </c>
      <c r="M28" s="28">
        <f t="shared" si="6"/>
        <v>0</v>
      </c>
      <c r="N28" s="28">
        <f t="shared" si="6"/>
        <v>0</v>
      </c>
      <c r="O28" s="28">
        <f t="shared" si="6"/>
        <v>2071367</v>
      </c>
      <c r="P28" s="28">
        <f>E28+J28</f>
        <v>2071367</v>
      </c>
    </row>
    <row r="29" spans="1:16" ht="25.5" x14ac:dyDescent="0.2">
      <c r="A29" s="12" t="s">
        <v>52</v>
      </c>
      <c r="B29" s="12" t="s">
        <v>54</v>
      </c>
      <c r="C29" s="13" t="s">
        <v>53</v>
      </c>
      <c r="D29" s="14" t="s">
        <v>55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1001367</v>
      </c>
      <c r="K29" s="16">
        <v>1001367</v>
      </c>
      <c r="L29" s="16">
        <v>0</v>
      </c>
      <c r="M29" s="16">
        <v>0</v>
      </c>
      <c r="N29" s="16">
        <v>0</v>
      </c>
      <c r="O29" s="16">
        <v>1001367</v>
      </c>
      <c r="P29" s="15">
        <f t="shared" si="0"/>
        <v>1001367</v>
      </c>
    </row>
    <row r="30" spans="1:16" ht="25.5" x14ac:dyDescent="0.2">
      <c r="A30" s="12" t="s">
        <v>56</v>
      </c>
      <c r="B30" s="12" t="s">
        <v>57</v>
      </c>
      <c r="C30" s="13" t="s">
        <v>53</v>
      </c>
      <c r="D30" s="14" t="s">
        <v>58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1000000</v>
      </c>
      <c r="K30" s="16">
        <v>1000000</v>
      </c>
      <c r="L30" s="16">
        <v>0</v>
      </c>
      <c r="M30" s="16">
        <v>0</v>
      </c>
      <c r="N30" s="16">
        <v>0</v>
      </c>
      <c r="O30" s="16">
        <v>1000000</v>
      </c>
      <c r="P30" s="15">
        <f t="shared" si="0"/>
        <v>1000000</v>
      </c>
    </row>
    <row r="31" spans="1:16" ht="38.25" x14ac:dyDescent="0.2">
      <c r="A31" s="12" t="s">
        <v>59</v>
      </c>
      <c r="B31" s="12" t="s">
        <v>61</v>
      </c>
      <c r="C31" s="13" t="s">
        <v>60</v>
      </c>
      <c r="D31" s="14" t="s">
        <v>62</v>
      </c>
      <c r="E31" s="15">
        <v>0</v>
      </c>
      <c r="F31" s="16">
        <v>0</v>
      </c>
      <c r="G31" s="16">
        <v>0</v>
      </c>
      <c r="H31" s="16">
        <v>0</v>
      </c>
      <c r="I31" s="16">
        <v>0</v>
      </c>
      <c r="J31" s="15">
        <v>70000</v>
      </c>
      <c r="K31" s="16">
        <v>70000</v>
      </c>
      <c r="L31" s="16">
        <v>0</v>
      </c>
      <c r="M31" s="16">
        <v>0</v>
      </c>
      <c r="N31" s="16">
        <v>0</v>
      </c>
      <c r="O31" s="16">
        <v>70000</v>
      </c>
      <c r="P31" s="15">
        <f t="shared" si="0"/>
        <v>70000</v>
      </c>
    </row>
    <row r="32" spans="1:16" s="33" customFormat="1" ht="27" customHeight="1" x14ac:dyDescent="0.25">
      <c r="A32" s="30" t="s">
        <v>124</v>
      </c>
      <c r="B32" s="30">
        <v>8000</v>
      </c>
      <c r="C32" s="31"/>
      <c r="D32" s="31" t="s">
        <v>125</v>
      </c>
      <c r="E32" s="32">
        <f>E33+E34+E35</f>
        <v>250000</v>
      </c>
      <c r="F32" s="32">
        <f>F33+F34+F35</f>
        <v>240000</v>
      </c>
      <c r="G32" s="32">
        <f t="shared" ref="G32:O32" si="7">G33+G34+G35</f>
        <v>0</v>
      </c>
      <c r="H32" s="32">
        <f t="shared" si="7"/>
        <v>0</v>
      </c>
      <c r="I32" s="32">
        <f t="shared" si="7"/>
        <v>0</v>
      </c>
      <c r="J32" s="32">
        <f t="shared" si="7"/>
        <v>1350</v>
      </c>
      <c r="K32" s="32">
        <f t="shared" si="7"/>
        <v>0</v>
      </c>
      <c r="L32" s="32">
        <f t="shared" si="7"/>
        <v>1350</v>
      </c>
      <c r="M32" s="32">
        <f t="shared" si="7"/>
        <v>0</v>
      </c>
      <c r="N32" s="32">
        <f t="shared" si="7"/>
        <v>0</v>
      </c>
      <c r="O32" s="32">
        <f t="shared" si="7"/>
        <v>0</v>
      </c>
      <c r="P32" s="28">
        <f t="shared" si="0"/>
        <v>251350</v>
      </c>
    </row>
    <row r="33" spans="1:21" ht="38.25" x14ac:dyDescent="0.2">
      <c r="A33" s="12" t="s">
        <v>63</v>
      </c>
      <c r="B33" s="12" t="s">
        <v>65</v>
      </c>
      <c r="C33" s="13" t="s">
        <v>64</v>
      </c>
      <c r="D33" s="14" t="s">
        <v>66</v>
      </c>
      <c r="E33" s="15">
        <v>240000</v>
      </c>
      <c r="F33" s="16">
        <v>240000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240000</v>
      </c>
    </row>
    <row r="34" spans="1:21" ht="25.5" x14ac:dyDescent="0.2">
      <c r="A34" s="12" t="s">
        <v>67</v>
      </c>
      <c r="B34" s="12" t="s">
        <v>69</v>
      </c>
      <c r="C34" s="13" t="s">
        <v>68</v>
      </c>
      <c r="D34" s="14" t="s">
        <v>70</v>
      </c>
      <c r="E34" s="15">
        <v>0</v>
      </c>
      <c r="F34" s="16">
        <v>0</v>
      </c>
      <c r="G34" s="16">
        <v>0</v>
      </c>
      <c r="H34" s="16">
        <v>0</v>
      </c>
      <c r="I34" s="16">
        <v>0</v>
      </c>
      <c r="J34" s="15">
        <v>1350</v>
      </c>
      <c r="K34" s="16">
        <v>0</v>
      </c>
      <c r="L34" s="16">
        <v>1350</v>
      </c>
      <c r="M34" s="16">
        <v>0</v>
      </c>
      <c r="N34" s="16">
        <v>0</v>
      </c>
      <c r="O34" s="16">
        <v>0</v>
      </c>
      <c r="P34" s="15">
        <f t="shared" si="0"/>
        <v>1350</v>
      </c>
    </row>
    <row r="35" spans="1:21" x14ac:dyDescent="0.2">
      <c r="A35" s="12" t="s">
        <v>71</v>
      </c>
      <c r="B35" s="12" t="s">
        <v>73</v>
      </c>
      <c r="C35" s="13" t="s">
        <v>72</v>
      </c>
      <c r="D35" s="14" t="s">
        <v>74</v>
      </c>
      <c r="E35" s="15">
        <v>10000</v>
      </c>
      <c r="F35" s="16">
        <v>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10000</v>
      </c>
    </row>
    <row r="36" spans="1:21" s="55" customFormat="1" ht="22.5" customHeight="1" x14ac:dyDescent="0.25">
      <c r="A36" s="30" t="s">
        <v>137</v>
      </c>
      <c r="B36" s="24">
        <v>9000</v>
      </c>
      <c r="C36" s="53"/>
      <c r="D36" s="54" t="s">
        <v>138</v>
      </c>
      <c r="E36" s="28">
        <f>E37+E40+E51+E39</f>
        <v>7845337.1900000004</v>
      </c>
      <c r="F36" s="28">
        <f>F37+F40+F51+F39</f>
        <v>7315337.1900000004</v>
      </c>
      <c r="G36" s="28">
        <f t="shared" ref="G36:O36" si="8">G37+G40+G51+G39</f>
        <v>0</v>
      </c>
      <c r="H36" s="28">
        <f t="shared" si="8"/>
        <v>0</v>
      </c>
      <c r="I36" s="28">
        <f t="shared" si="8"/>
        <v>530000</v>
      </c>
      <c r="J36" s="28">
        <f t="shared" si="8"/>
        <v>0</v>
      </c>
      <c r="K36" s="28">
        <f t="shared" si="8"/>
        <v>0</v>
      </c>
      <c r="L36" s="28">
        <f t="shared" si="8"/>
        <v>0</v>
      </c>
      <c r="M36" s="28">
        <f t="shared" si="8"/>
        <v>0</v>
      </c>
      <c r="N36" s="28">
        <f t="shared" si="8"/>
        <v>0</v>
      </c>
      <c r="O36" s="28">
        <f t="shared" si="8"/>
        <v>0</v>
      </c>
      <c r="P36" s="28">
        <f>E36+J36</f>
        <v>7845337.1900000004</v>
      </c>
    </row>
    <row r="37" spans="1:21" ht="38.25" x14ac:dyDescent="0.2">
      <c r="A37" s="12" t="s">
        <v>75</v>
      </c>
      <c r="B37" s="12" t="s">
        <v>77</v>
      </c>
      <c r="C37" s="13" t="s">
        <v>76</v>
      </c>
      <c r="D37" s="14" t="s">
        <v>78</v>
      </c>
      <c r="E37" s="15">
        <v>1425600</v>
      </c>
      <c r="F37" s="16">
        <v>1425600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1425600</v>
      </c>
    </row>
    <row r="38" spans="1:21" s="39" customFormat="1" ht="71.25" customHeight="1" x14ac:dyDescent="0.2">
      <c r="A38" s="34"/>
      <c r="B38" s="34"/>
      <c r="C38" s="35"/>
      <c r="D38" s="36" t="s">
        <v>126</v>
      </c>
      <c r="E38" s="37">
        <f t="shared" ref="E38:P38" si="9">E37</f>
        <v>1425600</v>
      </c>
      <c r="F38" s="38">
        <f t="shared" si="9"/>
        <v>1425600</v>
      </c>
      <c r="G38" s="38">
        <f t="shared" si="9"/>
        <v>0</v>
      </c>
      <c r="H38" s="38">
        <f t="shared" si="9"/>
        <v>0</v>
      </c>
      <c r="I38" s="38">
        <f t="shared" si="9"/>
        <v>0</v>
      </c>
      <c r="J38" s="37">
        <f t="shared" si="9"/>
        <v>0</v>
      </c>
      <c r="K38" s="38">
        <f t="shared" si="9"/>
        <v>0</v>
      </c>
      <c r="L38" s="38">
        <f t="shared" si="9"/>
        <v>0</v>
      </c>
      <c r="M38" s="38">
        <f t="shared" si="9"/>
        <v>0</v>
      </c>
      <c r="N38" s="38">
        <f t="shared" si="9"/>
        <v>0</v>
      </c>
      <c r="O38" s="38">
        <f t="shared" si="9"/>
        <v>0</v>
      </c>
      <c r="P38" s="37">
        <f t="shared" si="9"/>
        <v>1425600</v>
      </c>
    </row>
    <row r="39" spans="1:21" ht="38.25" x14ac:dyDescent="0.2">
      <c r="A39" s="12" t="s">
        <v>79</v>
      </c>
      <c r="B39" s="12" t="s">
        <v>80</v>
      </c>
      <c r="C39" s="13" t="s">
        <v>76</v>
      </c>
      <c r="D39" s="14" t="s">
        <v>81</v>
      </c>
      <c r="E39" s="15">
        <v>108200.19</v>
      </c>
      <c r="F39" s="16">
        <v>108200.19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108200.19</v>
      </c>
    </row>
    <row r="40" spans="1:21" x14ac:dyDescent="0.2">
      <c r="A40" s="12" t="s">
        <v>82</v>
      </c>
      <c r="B40" s="12" t="s">
        <v>83</v>
      </c>
      <c r="C40" s="13" t="s">
        <v>76</v>
      </c>
      <c r="D40" s="14" t="s">
        <v>84</v>
      </c>
      <c r="E40" s="15">
        <v>6251537</v>
      </c>
      <c r="F40" s="16">
        <v>5751537</v>
      </c>
      <c r="G40" s="16">
        <v>0</v>
      </c>
      <c r="H40" s="16">
        <v>0</v>
      </c>
      <c r="I40" s="16">
        <v>500000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6251537</v>
      </c>
    </row>
    <row r="41" spans="1:21" s="47" customFormat="1" ht="106.5" customHeight="1" x14ac:dyDescent="0.2">
      <c r="A41" s="40">
        <f>C41+C44+C42+C50-E40</f>
        <v>0</v>
      </c>
      <c r="B41" s="40">
        <f>SUM(E41:E50)-E40</f>
        <v>0</v>
      </c>
      <c r="C41" s="41">
        <f>SUM(E41)</f>
        <v>244881</v>
      </c>
      <c r="D41" s="42" t="s">
        <v>127</v>
      </c>
      <c r="E41" s="43">
        <f>F41+I41</f>
        <v>244881</v>
      </c>
      <c r="F41" s="44">
        <v>244881</v>
      </c>
      <c r="G41" s="44"/>
      <c r="H41" s="44"/>
      <c r="I41" s="44"/>
      <c r="J41" s="43"/>
      <c r="K41" s="44"/>
      <c r="L41" s="44"/>
      <c r="M41" s="44"/>
      <c r="N41" s="44"/>
      <c r="O41" s="44"/>
      <c r="P41" s="43">
        <f t="shared" si="0"/>
        <v>244881</v>
      </c>
      <c r="Q41" s="45"/>
      <c r="R41" s="45"/>
      <c r="S41" s="46"/>
    </row>
    <row r="42" spans="1:21" s="47" customFormat="1" ht="53.25" customHeight="1" x14ac:dyDescent="0.2">
      <c r="A42" s="48"/>
      <c r="B42" s="40"/>
      <c r="C42" s="49">
        <f>SUM(E42:E43)</f>
        <v>4734218</v>
      </c>
      <c r="D42" s="50" t="s">
        <v>128</v>
      </c>
      <c r="E42" s="43">
        <f>F42+I42</f>
        <v>2610082</v>
      </c>
      <c r="F42" s="51">
        <f>2338826+8175+87900+175181</f>
        <v>2610082</v>
      </c>
      <c r="G42" s="51"/>
      <c r="H42" s="51"/>
      <c r="I42" s="51"/>
      <c r="J42" s="43"/>
      <c r="K42" s="51"/>
      <c r="L42" s="51"/>
      <c r="M42" s="51"/>
      <c r="N42" s="51"/>
      <c r="O42" s="51"/>
      <c r="P42" s="43">
        <f t="shared" si="0"/>
        <v>2610082</v>
      </c>
      <c r="Q42" s="45"/>
      <c r="R42" s="45"/>
      <c r="S42" s="45"/>
      <c r="T42" s="45"/>
      <c r="U42" s="45"/>
    </row>
    <row r="43" spans="1:21" s="47" customFormat="1" ht="69.75" customHeight="1" x14ac:dyDescent="0.2">
      <c r="A43" s="48"/>
      <c r="B43" s="40"/>
      <c r="C43" s="41"/>
      <c r="D43" s="42" t="s">
        <v>129</v>
      </c>
      <c r="E43" s="43">
        <f t="shared" ref="E43:E50" si="10">F43+I43</f>
        <v>2124136</v>
      </c>
      <c r="F43" s="44">
        <v>2124136</v>
      </c>
      <c r="G43" s="44"/>
      <c r="H43" s="44"/>
      <c r="I43" s="44"/>
      <c r="J43" s="43"/>
      <c r="K43" s="44"/>
      <c r="L43" s="44"/>
      <c r="M43" s="44"/>
      <c r="N43" s="44"/>
      <c r="O43" s="44"/>
      <c r="P43" s="43">
        <f t="shared" si="0"/>
        <v>2124136</v>
      </c>
      <c r="Q43" s="45"/>
      <c r="R43" s="45"/>
      <c r="S43" s="46"/>
    </row>
    <row r="44" spans="1:21" s="47" customFormat="1" ht="87" customHeight="1" x14ac:dyDescent="0.2">
      <c r="A44" s="48"/>
      <c r="B44" s="40"/>
      <c r="C44" s="41">
        <f>SUM(E44:E49)</f>
        <v>772438</v>
      </c>
      <c r="D44" s="42" t="s">
        <v>130</v>
      </c>
      <c r="E44" s="43">
        <f t="shared" si="10"/>
        <v>206343</v>
      </c>
      <c r="F44" s="44">
        <f>90000+116343</f>
        <v>206343</v>
      </c>
      <c r="G44" s="44"/>
      <c r="H44" s="44"/>
      <c r="I44" s="44"/>
      <c r="J44" s="43"/>
      <c r="K44" s="44"/>
      <c r="L44" s="44"/>
      <c r="M44" s="44"/>
      <c r="N44" s="44"/>
      <c r="O44" s="44"/>
      <c r="P44" s="43">
        <f t="shared" si="0"/>
        <v>206343</v>
      </c>
      <c r="Q44" s="45"/>
      <c r="R44" s="45"/>
      <c r="S44" s="46"/>
    </row>
    <row r="45" spans="1:21" s="47" customFormat="1" ht="95.25" customHeight="1" x14ac:dyDescent="0.2">
      <c r="A45" s="48"/>
      <c r="B45" s="48"/>
      <c r="C45" s="52"/>
      <c r="D45" s="42" t="s">
        <v>131</v>
      </c>
      <c r="E45" s="43">
        <f t="shared" si="10"/>
        <v>200000</v>
      </c>
      <c r="F45" s="44">
        <v>200000</v>
      </c>
      <c r="G45" s="44"/>
      <c r="H45" s="44"/>
      <c r="I45" s="44"/>
      <c r="J45" s="43"/>
      <c r="K45" s="44"/>
      <c r="L45" s="44"/>
      <c r="M45" s="44"/>
      <c r="N45" s="44"/>
      <c r="O45" s="44"/>
      <c r="P45" s="43">
        <f t="shared" si="0"/>
        <v>200000</v>
      </c>
      <c r="Q45" s="45"/>
      <c r="R45" s="45"/>
      <c r="S45" s="46"/>
    </row>
    <row r="46" spans="1:21" s="47" customFormat="1" ht="140.25" customHeight="1" x14ac:dyDescent="0.2">
      <c r="A46" s="48"/>
      <c r="B46" s="48"/>
      <c r="C46" s="52"/>
      <c r="D46" s="42" t="s">
        <v>132</v>
      </c>
      <c r="E46" s="43">
        <f t="shared" si="10"/>
        <v>40477</v>
      </c>
      <c r="F46" s="44">
        <v>40477</v>
      </c>
      <c r="G46" s="44"/>
      <c r="H46" s="44"/>
      <c r="I46" s="44"/>
      <c r="J46" s="43"/>
      <c r="K46" s="44"/>
      <c r="L46" s="44"/>
      <c r="M46" s="44"/>
      <c r="N46" s="44"/>
      <c r="O46" s="44"/>
      <c r="P46" s="43">
        <f t="shared" si="0"/>
        <v>40477</v>
      </c>
      <c r="Q46" s="45"/>
      <c r="R46" s="45"/>
      <c r="S46" s="46"/>
    </row>
    <row r="47" spans="1:21" s="47" customFormat="1" ht="100.5" customHeight="1" x14ac:dyDescent="0.2">
      <c r="A47" s="48"/>
      <c r="B47" s="48"/>
      <c r="C47" s="52"/>
      <c r="D47" s="42" t="s">
        <v>133</v>
      </c>
      <c r="E47" s="43">
        <f t="shared" si="10"/>
        <v>113593</v>
      </c>
      <c r="F47" s="44">
        <f>27456+86137</f>
        <v>113593</v>
      </c>
      <c r="G47" s="44"/>
      <c r="H47" s="44"/>
      <c r="I47" s="44"/>
      <c r="J47" s="43"/>
      <c r="K47" s="44"/>
      <c r="L47" s="44"/>
      <c r="M47" s="44"/>
      <c r="N47" s="44"/>
      <c r="O47" s="44"/>
      <c r="P47" s="43">
        <f t="shared" si="0"/>
        <v>113593</v>
      </c>
      <c r="Q47" s="45"/>
      <c r="R47" s="45"/>
      <c r="S47" s="46"/>
    </row>
    <row r="48" spans="1:21" s="47" customFormat="1" ht="112.5" customHeight="1" x14ac:dyDescent="0.2">
      <c r="A48" s="48"/>
      <c r="B48" s="48"/>
      <c r="C48" s="52"/>
      <c r="D48" s="42" t="s">
        <v>134</v>
      </c>
      <c r="E48" s="43">
        <f t="shared" si="10"/>
        <v>12025</v>
      </c>
      <c r="F48" s="44">
        <v>12025</v>
      </c>
      <c r="G48" s="44"/>
      <c r="H48" s="44"/>
      <c r="I48" s="44"/>
      <c r="J48" s="43"/>
      <c r="K48" s="44"/>
      <c r="L48" s="44"/>
      <c r="M48" s="44"/>
      <c r="N48" s="44"/>
      <c r="O48" s="44"/>
      <c r="P48" s="43">
        <f t="shared" si="0"/>
        <v>12025</v>
      </c>
      <c r="Q48" s="45"/>
      <c r="R48" s="45"/>
      <c r="S48" s="46"/>
    </row>
    <row r="49" spans="1:19" s="47" customFormat="1" ht="115.5" customHeight="1" x14ac:dyDescent="0.2">
      <c r="A49" s="48"/>
      <c r="B49" s="48"/>
      <c r="C49" s="52"/>
      <c r="D49" s="42" t="s">
        <v>135</v>
      </c>
      <c r="E49" s="43">
        <f t="shared" si="10"/>
        <v>200000</v>
      </c>
      <c r="F49" s="44">
        <v>200000</v>
      </c>
      <c r="G49" s="44"/>
      <c r="H49" s="44"/>
      <c r="I49" s="44"/>
      <c r="J49" s="43"/>
      <c r="K49" s="44"/>
      <c r="L49" s="44"/>
      <c r="M49" s="44"/>
      <c r="N49" s="44"/>
      <c r="O49" s="44"/>
      <c r="P49" s="43">
        <f t="shared" si="0"/>
        <v>200000</v>
      </c>
      <c r="Q49" s="45"/>
      <c r="R49" s="45"/>
      <c r="S49" s="46"/>
    </row>
    <row r="50" spans="1:19" s="47" customFormat="1" ht="147" customHeight="1" x14ac:dyDescent="0.2">
      <c r="A50" s="48"/>
      <c r="B50" s="48"/>
      <c r="C50" s="52">
        <f>SUM(E50)</f>
        <v>500000</v>
      </c>
      <c r="D50" s="42" t="s">
        <v>136</v>
      </c>
      <c r="E50" s="43">
        <f t="shared" si="10"/>
        <v>500000</v>
      </c>
      <c r="F50" s="44"/>
      <c r="G50" s="44"/>
      <c r="H50" s="44"/>
      <c r="I50" s="44">
        <v>500000</v>
      </c>
      <c r="J50" s="43"/>
      <c r="K50" s="44"/>
      <c r="L50" s="44"/>
      <c r="M50" s="44"/>
      <c r="N50" s="44"/>
      <c r="O50" s="44"/>
      <c r="P50" s="43">
        <f t="shared" si="0"/>
        <v>500000</v>
      </c>
      <c r="Q50" s="45"/>
      <c r="R50" s="45"/>
      <c r="S50" s="46"/>
    </row>
    <row r="51" spans="1:19" ht="38.25" x14ac:dyDescent="0.2">
      <c r="A51" s="12" t="s">
        <v>85</v>
      </c>
      <c r="B51" s="12" t="s">
        <v>86</v>
      </c>
      <c r="C51" s="13" t="s">
        <v>76</v>
      </c>
      <c r="D51" s="14" t="s">
        <v>87</v>
      </c>
      <c r="E51" s="15">
        <v>60000</v>
      </c>
      <c r="F51" s="16">
        <v>30000</v>
      </c>
      <c r="G51" s="16">
        <v>0</v>
      </c>
      <c r="H51" s="16">
        <v>0</v>
      </c>
      <c r="I51" s="16">
        <v>30000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0"/>
        <v>60000</v>
      </c>
    </row>
    <row r="52" spans="1:19" ht="25.5" x14ac:dyDescent="0.2">
      <c r="A52" s="6" t="s">
        <v>88</v>
      </c>
      <c r="B52" s="7"/>
      <c r="C52" s="56"/>
      <c r="D52" s="57" t="s">
        <v>139</v>
      </c>
      <c r="E52" s="10">
        <v>39704041</v>
      </c>
      <c r="F52" s="11">
        <v>39704041</v>
      </c>
      <c r="G52" s="11">
        <v>27548764</v>
      </c>
      <c r="H52" s="11">
        <v>2640166</v>
      </c>
      <c r="I52" s="11">
        <v>0</v>
      </c>
      <c r="J52" s="10">
        <v>1047720</v>
      </c>
      <c r="K52" s="11">
        <v>106340</v>
      </c>
      <c r="L52" s="11">
        <v>941380</v>
      </c>
      <c r="M52" s="11">
        <v>0</v>
      </c>
      <c r="N52" s="11">
        <v>0</v>
      </c>
      <c r="O52" s="11">
        <v>106340</v>
      </c>
      <c r="P52" s="10">
        <f t="shared" ref="P52" si="11">E52+J52</f>
        <v>40751761</v>
      </c>
    </row>
    <row r="53" spans="1:19" ht="25.5" x14ac:dyDescent="0.2">
      <c r="A53" s="6" t="s">
        <v>89</v>
      </c>
      <c r="B53" s="7"/>
      <c r="C53" s="56"/>
      <c r="D53" s="57" t="s">
        <v>139</v>
      </c>
      <c r="E53" s="10">
        <v>39704041</v>
      </c>
      <c r="F53" s="11">
        <v>39704041</v>
      </c>
      <c r="G53" s="11">
        <v>27548764</v>
      </c>
      <c r="H53" s="11">
        <v>2640166</v>
      </c>
      <c r="I53" s="11">
        <v>0</v>
      </c>
      <c r="J53" s="10">
        <v>1047720</v>
      </c>
      <c r="K53" s="11">
        <v>106340</v>
      </c>
      <c r="L53" s="11">
        <v>941380</v>
      </c>
      <c r="M53" s="11">
        <v>0</v>
      </c>
      <c r="N53" s="11">
        <v>0</v>
      </c>
      <c r="O53" s="11">
        <v>106340</v>
      </c>
      <c r="P53" s="10">
        <f t="shared" si="0"/>
        <v>40751761</v>
      </c>
    </row>
    <row r="54" spans="1:19" ht="15.75" customHeight="1" x14ac:dyDescent="0.2">
      <c r="A54" s="6" t="s">
        <v>140</v>
      </c>
      <c r="B54" s="7">
        <v>1000</v>
      </c>
      <c r="C54" s="56"/>
      <c r="D54" s="58" t="s">
        <v>141</v>
      </c>
      <c r="E54" s="10">
        <v>39704041</v>
      </c>
      <c r="F54" s="11">
        <v>39704041</v>
      </c>
      <c r="G54" s="11">
        <v>27548764</v>
      </c>
      <c r="H54" s="11">
        <v>2640166</v>
      </c>
      <c r="I54" s="11">
        <v>0</v>
      </c>
      <c r="J54" s="10">
        <v>1047720</v>
      </c>
      <c r="K54" s="11">
        <v>106340</v>
      </c>
      <c r="L54" s="11">
        <v>941380</v>
      </c>
      <c r="M54" s="11">
        <v>0</v>
      </c>
      <c r="N54" s="11">
        <v>0</v>
      </c>
      <c r="O54" s="11">
        <v>106340</v>
      </c>
      <c r="P54" s="10">
        <f t="shared" si="0"/>
        <v>40751761</v>
      </c>
    </row>
    <row r="55" spans="1:19" ht="18.75" customHeight="1" x14ac:dyDescent="0.2">
      <c r="A55" s="12" t="s">
        <v>90</v>
      </c>
      <c r="B55" s="12" t="s">
        <v>92</v>
      </c>
      <c r="C55" s="13" t="s">
        <v>91</v>
      </c>
      <c r="D55" s="14" t="s">
        <v>93</v>
      </c>
      <c r="E55" s="15">
        <v>7079500</v>
      </c>
      <c r="F55" s="16">
        <v>7079500</v>
      </c>
      <c r="G55" s="16">
        <v>4219749</v>
      </c>
      <c r="H55" s="16">
        <v>692211</v>
      </c>
      <c r="I55" s="16">
        <v>0</v>
      </c>
      <c r="J55" s="15">
        <v>460800</v>
      </c>
      <c r="K55" s="16">
        <v>0</v>
      </c>
      <c r="L55" s="16">
        <v>460800</v>
      </c>
      <c r="M55" s="16">
        <v>0</v>
      </c>
      <c r="N55" s="16">
        <v>0</v>
      </c>
      <c r="O55" s="16">
        <v>0</v>
      </c>
      <c r="P55" s="15">
        <f t="shared" si="0"/>
        <v>7540300</v>
      </c>
    </row>
    <row r="56" spans="1:19" s="65" customFormat="1" ht="66.75" customHeight="1" x14ac:dyDescent="0.2">
      <c r="A56" s="59"/>
      <c r="B56" s="59"/>
      <c r="C56" s="60"/>
      <c r="D56" s="61" t="s">
        <v>142</v>
      </c>
      <c r="E56" s="62">
        <f>F56+I56</f>
        <v>7390</v>
      </c>
      <c r="F56" s="63">
        <f>4810+2580</f>
        <v>7390</v>
      </c>
      <c r="G56" s="63">
        <v>0</v>
      </c>
      <c r="H56" s="63">
        <v>0</v>
      </c>
      <c r="I56" s="63">
        <v>0</v>
      </c>
      <c r="J56" s="62">
        <f>L56+O56</f>
        <v>0</v>
      </c>
      <c r="K56" s="63"/>
      <c r="L56" s="63"/>
      <c r="M56" s="63"/>
      <c r="N56" s="63"/>
      <c r="O56" s="63"/>
      <c r="P56" s="62">
        <f t="shared" si="0"/>
        <v>7390</v>
      </c>
      <c r="Q56" s="64"/>
    </row>
    <row r="57" spans="1:19" ht="51" x14ac:dyDescent="0.2">
      <c r="A57" s="12" t="s">
        <v>94</v>
      </c>
      <c r="B57" s="12" t="s">
        <v>96</v>
      </c>
      <c r="C57" s="13" t="s">
        <v>95</v>
      </c>
      <c r="D57" s="14" t="s">
        <v>97</v>
      </c>
      <c r="E57" s="15">
        <v>30966265</v>
      </c>
      <c r="F57" s="16">
        <v>30966265</v>
      </c>
      <c r="G57" s="16">
        <v>22334845</v>
      </c>
      <c r="H57" s="16">
        <v>1947955</v>
      </c>
      <c r="I57" s="16">
        <v>0</v>
      </c>
      <c r="J57" s="15">
        <v>578720</v>
      </c>
      <c r="K57" s="16">
        <v>98140</v>
      </c>
      <c r="L57" s="16">
        <v>480580</v>
      </c>
      <c r="M57" s="16">
        <v>0</v>
      </c>
      <c r="N57" s="16">
        <v>0</v>
      </c>
      <c r="O57" s="16">
        <v>98140</v>
      </c>
      <c r="P57" s="15">
        <f t="shared" si="0"/>
        <v>31544985</v>
      </c>
    </row>
    <row r="58" spans="1:19" s="39" customFormat="1" ht="44.25" customHeight="1" x14ac:dyDescent="0.2">
      <c r="A58" s="34"/>
      <c r="B58" s="34"/>
      <c r="C58" s="35"/>
      <c r="D58" s="66" t="s">
        <v>143</v>
      </c>
      <c r="E58" s="37">
        <f>SUM(F58)</f>
        <v>20851100</v>
      </c>
      <c r="F58" s="38">
        <f>20371900+479200</f>
        <v>20851100</v>
      </c>
      <c r="G58" s="67">
        <f>16698279+392782</f>
        <v>17091061</v>
      </c>
      <c r="H58" s="38"/>
      <c r="I58" s="38"/>
      <c r="J58" s="37">
        <f>N58</f>
        <v>0</v>
      </c>
      <c r="K58" s="38"/>
      <c r="L58" s="38"/>
      <c r="M58" s="38"/>
      <c r="N58" s="38"/>
      <c r="O58" s="38"/>
      <c r="P58" s="37">
        <f t="shared" si="0"/>
        <v>20851100</v>
      </c>
      <c r="R58" s="68"/>
    </row>
    <row r="59" spans="1:19" s="39" customFormat="1" ht="44.25" customHeight="1" x14ac:dyDescent="0.2">
      <c r="A59" s="34"/>
      <c r="B59" s="34"/>
      <c r="C59" s="35"/>
      <c r="D59" s="66" t="s">
        <v>145</v>
      </c>
      <c r="E59" s="37">
        <f>SUM(F59)</f>
        <v>0</v>
      </c>
      <c r="F59" s="38"/>
      <c r="G59" s="67"/>
      <c r="H59" s="38"/>
      <c r="I59" s="38"/>
      <c r="J59" s="37">
        <f>K59</f>
        <v>7944</v>
      </c>
      <c r="K59" s="38">
        <f>O59</f>
        <v>7944</v>
      </c>
      <c r="L59" s="38"/>
      <c r="M59" s="38"/>
      <c r="N59" s="38"/>
      <c r="O59" s="38">
        <v>7944</v>
      </c>
      <c r="P59" s="37">
        <f t="shared" ref="P59" si="12">E59+J59</f>
        <v>7944</v>
      </c>
      <c r="R59" s="68"/>
    </row>
    <row r="60" spans="1:19" s="39" customFormat="1" ht="84" customHeight="1" x14ac:dyDescent="0.2">
      <c r="A60" s="34"/>
      <c r="B60" s="34"/>
      <c r="C60" s="35"/>
      <c r="D60" s="66" t="s">
        <v>144</v>
      </c>
      <c r="E60" s="37">
        <f>SUM(F60)</f>
        <v>1474400</v>
      </c>
      <c r="F60" s="38">
        <v>1474400</v>
      </c>
      <c r="G60" s="38">
        <v>1474400</v>
      </c>
      <c r="H60" s="38"/>
      <c r="I60" s="38"/>
      <c r="J60" s="37">
        <f>N60</f>
        <v>0</v>
      </c>
      <c r="K60" s="38"/>
      <c r="L60" s="38"/>
      <c r="M60" s="38"/>
      <c r="N60" s="38"/>
      <c r="O60" s="38"/>
      <c r="P60" s="37">
        <f t="shared" si="0"/>
        <v>1474400</v>
      </c>
    </row>
    <row r="61" spans="1:19" s="65" customFormat="1" ht="73.5" customHeight="1" x14ac:dyDescent="0.2">
      <c r="A61" s="59"/>
      <c r="B61" s="59"/>
      <c r="C61" s="60"/>
      <c r="D61" s="61" t="s">
        <v>142</v>
      </c>
      <c r="E61" s="62">
        <f>F61+I61</f>
        <v>8082</v>
      </c>
      <c r="F61" s="63">
        <f>5262+2820</f>
        <v>8082</v>
      </c>
      <c r="G61" s="63">
        <v>0</v>
      </c>
      <c r="H61" s="63">
        <v>0</v>
      </c>
      <c r="I61" s="63">
        <v>0</v>
      </c>
      <c r="J61" s="62">
        <f>L61+O61</f>
        <v>0</v>
      </c>
      <c r="K61" s="63"/>
      <c r="L61" s="63"/>
      <c r="M61" s="63"/>
      <c r="N61" s="63"/>
      <c r="O61" s="63"/>
      <c r="P61" s="62">
        <f t="shared" si="0"/>
        <v>8082</v>
      </c>
      <c r="Q61" s="64"/>
    </row>
    <row r="62" spans="1:19" s="39" customFormat="1" ht="64.5" customHeight="1" x14ac:dyDescent="0.2">
      <c r="A62" s="34"/>
      <c r="B62" s="34"/>
      <c r="C62" s="35"/>
      <c r="D62" s="66" t="s">
        <v>146</v>
      </c>
      <c r="E62" s="37">
        <f>SUM(F62)</f>
        <v>0</v>
      </c>
      <c r="F62" s="38"/>
      <c r="G62" s="67"/>
      <c r="H62" s="38"/>
      <c r="I62" s="38"/>
      <c r="J62" s="37">
        <f>K62</f>
        <v>3156</v>
      </c>
      <c r="K62" s="38">
        <f>O62</f>
        <v>3156</v>
      </c>
      <c r="L62" s="38"/>
      <c r="M62" s="38"/>
      <c r="N62" s="38"/>
      <c r="O62" s="38">
        <v>3156</v>
      </c>
      <c r="P62" s="37">
        <f t="shared" si="0"/>
        <v>3156</v>
      </c>
      <c r="R62" s="68"/>
    </row>
    <row r="63" spans="1:19" ht="25.5" x14ac:dyDescent="0.2">
      <c r="A63" s="12" t="s">
        <v>98</v>
      </c>
      <c r="B63" s="12" t="s">
        <v>100</v>
      </c>
      <c r="C63" s="13" t="s">
        <v>99</v>
      </c>
      <c r="D63" s="14" t="s">
        <v>101</v>
      </c>
      <c r="E63" s="15">
        <v>1250816</v>
      </c>
      <c r="F63" s="16">
        <v>1250816</v>
      </c>
      <c r="G63" s="16">
        <v>994170</v>
      </c>
      <c r="H63" s="16">
        <v>0</v>
      </c>
      <c r="I63" s="16">
        <v>0</v>
      </c>
      <c r="J63" s="15">
        <v>8200</v>
      </c>
      <c r="K63" s="16">
        <v>8200</v>
      </c>
      <c r="L63" s="16">
        <v>0</v>
      </c>
      <c r="M63" s="16">
        <v>0</v>
      </c>
      <c r="N63" s="16">
        <v>0</v>
      </c>
      <c r="O63" s="16">
        <v>8200</v>
      </c>
      <c r="P63" s="15">
        <f t="shared" si="0"/>
        <v>1259016</v>
      </c>
    </row>
    <row r="64" spans="1:19" x14ac:dyDescent="0.2">
      <c r="A64" s="12" t="s">
        <v>102</v>
      </c>
      <c r="B64" s="12" t="s">
        <v>103</v>
      </c>
      <c r="C64" s="13" t="s">
        <v>99</v>
      </c>
      <c r="D64" s="14" t="s">
        <v>104</v>
      </c>
      <c r="E64" s="15">
        <v>407460</v>
      </c>
      <c r="F64" s="16">
        <v>407460</v>
      </c>
      <c r="G64" s="16">
        <v>0</v>
      </c>
      <c r="H64" s="16">
        <v>0</v>
      </c>
      <c r="I64" s="16">
        <v>0</v>
      </c>
      <c r="J64" s="15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5">
        <f t="shared" si="0"/>
        <v>407460</v>
      </c>
    </row>
    <row r="65" spans="1:18" x14ac:dyDescent="0.2">
      <c r="A65" s="17" t="s">
        <v>105</v>
      </c>
      <c r="B65" s="18" t="s">
        <v>105</v>
      </c>
      <c r="C65" s="19" t="s">
        <v>105</v>
      </c>
      <c r="D65" s="20" t="s">
        <v>106</v>
      </c>
      <c r="E65" s="100">
        <v>56577324.189999998</v>
      </c>
      <c r="F65" s="100">
        <v>56037324.189999998</v>
      </c>
      <c r="G65" s="100">
        <v>33151450</v>
      </c>
      <c r="H65" s="100">
        <v>3302998</v>
      </c>
      <c r="I65" s="100">
        <v>530000</v>
      </c>
      <c r="J65" s="100">
        <v>3970427</v>
      </c>
      <c r="K65" s="100">
        <v>3021697</v>
      </c>
      <c r="L65" s="100">
        <v>948730</v>
      </c>
      <c r="M65" s="100">
        <v>0</v>
      </c>
      <c r="N65" s="100">
        <v>0</v>
      </c>
      <c r="O65" s="100">
        <v>3021697</v>
      </c>
      <c r="P65" s="10">
        <f t="shared" si="0"/>
        <v>60547751.189999998</v>
      </c>
    </row>
    <row r="66" spans="1:18" s="75" customFormat="1" ht="51" x14ac:dyDescent="0.2">
      <c r="A66" s="69"/>
      <c r="B66" s="69"/>
      <c r="C66" s="70"/>
      <c r="D66" s="71" t="s">
        <v>147</v>
      </c>
      <c r="E66" s="72">
        <f>SUM(E67:E70)</f>
        <v>22384900.190000001</v>
      </c>
      <c r="F66" s="73">
        <f>SUM(F67:F70)</f>
        <v>22384900.190000001</v>
      </c>
      <c r="G66" s="73">
        <f t="shared" ref="G66:I66" si="13">SUM(G67:G70)</f>
        <v>17091061</v>
      </c>
      <c r="H66" s="73">
        <f t="shared" si="13"/>
        <v>0</v>
      </c>
      <c r="I66" s="73">
        <f t="shared" si="13"/>
        <v>0</v>
      </c>
      <c r="J66" s="72">
        <f>SUM(J67:J70)</f>
        <v>7944</v>
      </c>
      <c r="K66" s="73">
        <f>SUM(K67:K70)</f>
        <v>7944</v>
      </c>
      <c r="L66" s="73">
        <f t="shared" ref="L66:O66" si="14">SUM(L67:L70)</f>
        <v>0</v>
      </c>
      <c r="M66" s="73">
        <f t="shared" si="14"/>
        <v>0</v>
      </c>
      <c r="N66" s="73">
        <f t="shared" si="14"/>
        <v>0</v>
      </c>
      <c r="O66" s="73">
        <f t="shared" si="14"/>
        <v>7944</v>
      </c>
      <c r="P66" s="72">
        <f>E66+J66</f>
        <v>22392844.190000001</v>
      </c>
      <c r="Q66" s="74">
        <f>22276700-P66+108200.19+7944</f>
        <v>-1.3387762010097504E-9</v>
      </c>
    </row>
    <row r="67" spans="1:18" s="79" customFormat="1" ht="45" customHeight="1" x14ac:dyDescent="0.2">
      <c r="A67" s="69"/>
      <c r="B67" s="69"/>
      <c r="C67" s="70"/>
      <c r="D67" s="76" t="s">
        <v>148</v>
      </c>
      <c r="E67" s="72">
        <f>SUM(F67)</f>
        <v>20851100</v>
      </c>
      <c r="F67" s="77">
        <f>F58</f>
        <v>20851100</v>
      </c>
      <c r="G67" s="77">
        <f>G58</f>
        <v>17091061</v>
      </c>
      <c r="H67" s="77">
        <f>H60</f>
        <v>0</v>
      </c>
      <c r="I67" s="77">
        <f>I60</f>
        <v>0</v>
      </c>
      <c r="J67" s="72">
        <f>N67</f>
        <v>0</v>
      </c>
      <c r="K67" s="77">
        <f>K60</f>
        <v>0</v>
      </c>
      <c r="L67" s="77">
        <f>L60</f>
        <v>0</v>
      </c>
      <c r="M67" s="77">
        <f>M60</f>
        <v>0</v>
      </c>
      <c r="N67" s="77">
        <f>N60</f>
        <v>0</v>
      </c>
      <c r="O67" s="77">
        <f>O60</f>
        <v>0</v>
      </c>
      <c r="P67" s="72">
        <f t="shared" ref="P67:P73" si="15">E67+J67</f>
        <v>20851100</v>
      </c>
      <c r="Q67" s="78"/>
    </row>
    <row r="68" spans="1:18" s="39" customFormat="1" ht="44.25" customHeight="1" x14ac:dyDescent="0.2">
      <c r="A68" s="34"/>
      <c r="B68" s="34"/>
      <c r="C68" s="35"/>
      <c r="D68" s="66" t="s">
        <v>145</v>
      </c>
      <c r="E68" s="85">
        <f>SUM(F68)</f>
        <v>0</v>
      </c>
      <c r="F68" s="84"/>
      <c r="G68" s="77"/>
      <c r="H68" s="84"/>
      <c r="I68" s="84"/>
      <c r="J68" s="85">
        <f>K68</f>
        <v>7944</v>
      </c>
      <c r="K68" s="84">
        <f>O68</f>
        <v>7944</v>
      </c>
      <c r="L68" s="84"/>
      <c r="M68" s="84"/>
      <c r="N68" s="84"/>
      <c r="O68" s="84">
        <v>7944</v>
      </c>
      <c r="P68" s="85">
        <f t="shared" si="15"/>
        <v>7944</v>
      </c>
      <c r="R68" s="68"/>
    </row>
    <row r="69" spans="1:18" s="79" customFormat="1" ht="45" customHeight="1" x14ac:dyDescent="0.2">
      <c r="A69" s="69"/>
      <c r="B69" s="69"/>
      <c r="C69" s="70"/>
      <c r="D69" s="76" t="s">
        <v>149</v>
      </c>
      <c r="E69" s="72">
        <f>SUM(F69)</f>
        <v>1425600</v>
      </c>
      <c r="F69" s="80">
        <f>F37</f>
        <v>1425600</v>
      </c>
      <c r="G69" s="80">
        <f>G42</f>
        <v>0</v>
      </c>
      <c r="H69" s="80">
        <f>H42</f>
        <v>0</v>
      </c>
      <c r="I69" s="80">
        <f>I42</f>
        <v>0</v>
      </c>
      <c r="J69" s="72">
        <f>N69</f>
        <v>0</v>
      </c>
      <c r="K69" s="80">
        <f>K42</f>
        <v>0</v>
      </c>
      <c r="L69" s="80">
        <f>L42</f>
        <v>0</v>
      </c>
      <c r="M69" s="80">
        <f>M42</f>
        <v>0</v>
      </c>
      <c r="N69" s="80">
        <f>N42</f>
        <v>0</v>
      </c>
      <c r="O69" s="80">
        <f>O42</f>
        <v>0</v>
      </c>
      <c r="P69" s="72">
        <f t="shared" si="15"/>
        <v>1425600</v>
      </c>
      <c r="Q69" s="78"/>
    </row>
    <row r="70" spans="1:18" s="81" customFormat="1" ht="68.25" customHeight="1" x14ac:dyDescent="0.2">
      <c r="A70" s="69"/>
      <c r="B70" s="69"/>
      <c r="C70" s="70"/>
      <c r="D70" s="76" t="s">
        <v>150</v>
      </c>
      <c r="E70" s="72">
        <f t="shared" ref="E70" si="16">SUM(F70)</f>
        <v>108200.19</v>
      </c>
      <c r="F70" s="80">
        <v>108200.19</v>
      </c>
      <c r="G70" s="80">
        <f t="shared" ref="G70:N70" si="17">G29</f>
        <v>0</v>
      </c>
      <c r="H70" s="80">
        <f t="shared" si="17"/>
        <v>0</v>
      </c>
      <c r="I70" s="80">
        <f t="shared" si="17"/>
        <v>0</v>
      </c>
      <c r="J70" s="72">
        <f>N70</f>
        <v>0</v>
      </c>
      <c r="K70" s="80">
        <v>0</v>
      </c>
      <c r="L70" s="80">
        <f t="shared" si="17"/>
        <v>0</v>
      </c>
      <c r="M70" s="80">
        <f t="shared" si="17"/>
        <v>0</v>
      </c>
      <c r="N70" s="80">
        <f t="shared" si="17"/>
        <v>0</v>
      </c>
      <c r="O70" s="80">
        <v>0</v>
      </c>
      <c r="P70" s="72">
        <f t="shared" si="15"/>
        <v>108200.19</v>
      </c>
    </row>
    <row r="71" spans="1:18" s="75" customFormat="1" ht="87" customHeight="1" x14ac:dyDescent="0.2">
      <c r="A71" s="69"/>
      <c r="B71" s="69"/>
      <c r="C71" s="70"/>
      <c r="D71" s="71" t="s">
        <v>151</v>
      </c>
      <c r="E71" s="72">
        <f>SUM(F71)</f>
        <v>1474400</v>
      </c>
      <c r="F71" s="73">
        <f>F60</f>
        <v>1474400</v>
      </c>
      <c r="G71" s="73">
        <f>G60</f>
        <v>1474400</v>
      </c>
      <c r="H71" s="73">
        <f>H61</f>
        <v>0</v>
      </c>
      <c r="I71" s="73">
        <f>I61</f>
        <v>0</v>
      </c>
      <c r="J71" s="72">
        <f>N71</f>
        <v>0</v>
      </c>
      <c r="K71" s="73">
        <f>K61</f>
        <v>0</v>
      </c>
      <c r="L71" s="73">
        <f>L61</f>
        <v>0</v>
      </c>
      <c r="M71" s="73">
        <f>M61</f>
        <v>0</v>
      </c>
      <c r="N71" s="73">
        <f>N61</f>
        <v>0</v>
      </c>
      <c r="O71" s="73">
        <f>O61</f>
        <v>0</v>
      </c>
      <c r="P71" s="72">
        <f t="shared" si="15"/>
        <v>1474400</v>
      </c>
      <c r="Q71" s="74">
        <f>P71-[1]Лист1!$C$62</f>
        <v>0</v>
      </c>
    </row>
    <row r="72" spans="1:18" s="75" customFormat="1" ht="66.75" customHeight="1" x14ac:dyDescent="0.2">
      <c r="A72" s="69"/>
      <c r="B72" s="69"/>
      <c r="C72" s="70"/>
      <c r="D72" s="71" t="s">
        <v>152</v>
      </c>
      <c r="E72" s="72">
        <f>SUM(F72)</f>
        <v>15472</v>
      </c>
      <c r="F72" s="82">
        <f>F56+F61</f>
        <v>15472</v>
      </c>
      <c r="G72" s="82">
        <f>G56+G61</f>
        <v>0</v>
      </c>
      <c r="H72" s="82">
        <f>H58+H62</f>
        <v>0</v>
      </c>
      <c r="I72" s="82">
        <f>I58+I62</f>
        <v>0</v>
      </c>
      <c r="J72" s="72">
        <f>K72</f>
        <v>0</v>
      </c>
      <c r="K72" s="82">
        <f>K56+K61</f>
        <v>0</v>
      </c>
      <c r="L72" s="82">
        <f>L56+L61</f>
        <v>0</v>
      </c>
      <c r="M72" s="82">
        <f>M56+M61</f>
        <v>0</v>
      </c>
      <c r="N72" s="82">
        <f>N56+N61</f>
        <v>0</v>
      </c>
      <c r="O72" s="82">
        <f>O56+O61</f>
        <v>0</v>
      </c>
      <c r="P72" s="72">
        <f t="shared" si="15"/>
        <v>15472</v>
      </c>
      <c r="Q72" s="83">
        <f>P72-[1]Лист1!$C$64</f>
        <v>0</v>
      </c>
    </row>
    <row r="73" spans="1:18" s="39" customFormat="1" ht="64.5" customHeight="1" x14ac:dyDescent="0.2">
      <c r="A73" s="34"/>
      <c r="B73" s="34"/>
      <c r="C73" s="35"/>
      <c r="D73" s="86" t="s">
        <v>153</v>
      </c>
      <c r="E73" s="85">
        <f>SUM(F73)</f>
        <v>0</v>
      </c>
      <c r="F73" s="38"/>
      <c r="G73" s="67"/>
      <c r="H73" s="38"/>
      <c r="I73" s="38"/>
      <c r="J73" s="85">
        <f>K73</f>
        <v>3156</v>
      </c>
      <c r="K73" s="38">
        <f>O73</f>
        <v>3156</v>
      </c>
      <c r="L73" s="38"/>
      <c r="M73" s="38"/>
      <c r="N73" s="38"/>
      <c r="O73" s="38">
        <v>3156</v>
      </c>
      <c r="P73" s="85">
        <f t="shared" si="15"/>
        <v>3156</v>
      </c>
      <c r="R73" s="68"/>
    </row>
    <row r="76" spans="1:18" x14ac:dyDescent="0.2">
      <c r="B76" s="3" t="s">
        <v>107</v>
      </c>
      <c r="I76" s="3" t="s">
        <v>108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2020-04-03T08:28:59Z</dcterms:created>
  <dcterms:modified xsi:type="dcterms:W3CDTF">2020-04-03T22:20:11Z</dcterms:modified>
</cp:coreProperties>
</file>