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-60" windowWidth="27795" windowHeight="7185"/>
  </bookViews>
  <sheets>
    <sheet name="Лист1" sheetId="1" r:id="rId1"/>
  </sheets>
  <definedNames>
    <definedName name="_xlnm.Print_Area" localSheetId="0">Лист1!$A$1:$P$94</definedName>
  </definedNames>
  <calcPr calcId="144525"/>
</workbook>
</file>

<file path=xl/calcChain.xml><?xml version="1.0" encoding="utf-8"?>
<calcChain xmlns="http://schemas.openxmlformats.org/spreadsheetml/2006/main">
  <c r="J91" i="1" l="1"/>
  <c r="I91" i="1"/>
  <c r="H91" i="1"/>
  <c r="G91" i="1"/>
  <c r="F91" i="1"/>
  <c r="E91" i="1"/>
  <c r="P91" i="1" s="1"/>
  <c r="Q91" i="1" s="1"/>
  <c r="N90" i="1"/>
  <c r="M90" i="1"/>
  <c r="L90" i="1"/>
  <c r="K90" i="1"/>
  <c r="J90" i="1"/>
  <c r="E90" i="1"/>
  <c r="P90" i="1" s="1"/>
  <c r="J89" i="1"/>
  <c r="J88" i="1"/>
  <c r="E88" i="1"/>
  <c r="P88" i="1" s="1"/>
  <c r="J87" i="1"/>
  <c r="I87" i="1"/>
  <c r="H87" i="1"/>
  <c r="E87" i="1"/>
  <c r="P87" i="1" s="1"/>
  <c r="J86" i="1"/>
  <c r="I86" i="1"/>
  <c r="H86" i="1"/>
  <c r="E86" i="1"/>
  <c r="P86" i="1" s="1"/>
  <c r="J85" i="1"/>
  <c r="I85" i="1"/>
  <c r="I81" i="1" s="1"/>
  <c r="H85" i="1"/>
  <c r="E85" i="1"/>
  <c r="P85" i="1" s="1"/>
  <c r="J84" i="1"/>
  <c r="I84" i="1"/>
  <c r="H84" i="1"/>
  <c r="E84" i="1"/>
  <c r="P84" i="1" s="1"/>
  <c r="J83" i="1"/>
  <c r="E83" i="1"/>
  <c r="E81" i="1" s="1"/>
  <c r="P81" i="1" s="1"/>
  <c r="J82" i="1"/>
  <c r="I82" i="1"/>
  <c r="H82" i="1"/>
  <c r="E82" i="1"/>
  <c r="P82" i="1" s="1"/>
  <c r="O81" i="1"/>
  <c r="N81" i="1"/>
  <c r="M81" i="1"/>
  <c r="L81" i="1"/>
  <c r="K81" i="1"/>
  <c r="J81" i="1"/>
  <c r="H81" i="1"/>
  <c r="G81" i="1"/>
  <c r="F81" i="1"/>
  <c r="K77" i="1"/>
  <c r="J77" i="1" s="1"/>
  <c r="E77" i="1"/>
  <c r="P77" i="1" s="1"/>
  <c r="K76" i="1"/>
  <c r="J76" i="1" s="1"/>
  <c r="E76" i="1"/>
  <c r="P76" i="1" s="1"/>
  <c r="J75" i="1"/>
  <c r="E75" i="1"/>
  <c r="P75" i="1" s="1"/>
  <c r="K74" i="1"/>
  <c r="J74" i="1"/>
  <c r="P74" i="1" s="1"/>
  <c r="E74" i="1"/>
  <c r="J73" i="1"/>
  <c r="F73" i="1"/>
  <c r="E73" i="1" s="1"/>
  <c r="P73" i="1" s="1"/>
  <c r="J72" i="1"/>
  <c r="E72" i="1"/>
  <c r="P72" i="1" s="1"/>
  <c r="K71" i="1"/>
  <c r="J71" i="1" s="1"/>
  <c r="E71" i="1"/>
  <c r="J70" i="1"/>
  <c r="G70" i="1"/>
  <c r="F70" i="1"/>
  <c r="E70" i="1"/>
  <c r="P70" i="1" s="1"/>
  <c r="J68" i="1"/>
  <c r="F68" i="1"/>
  <c r="E68" i="1"/>
  <c r="P68" i="1" s="1"/>
  <c r="P66" i="1"/>
  <c r="J66" i="1"/>
  <c r="O66" i="1"/>
  <c r="N66" i="1"/>
  <c r="M66" i="1"/>
  <c r="L66" i="1"/>
  <c r="K66" i="1"/>
  <c r="G66" i="1"/>
  <c r="H66" i="1"/>
  <c r="I66" i="1"/>
  <c r="F66" i="1"/>
  <c r="E66" i="1"/>
  <c r="F57" i="1"/>
  <c r="E43" i="1"/>
  <c r="O43" i="1"/>
  <c r="N43" i="1"/>
  <c r="M43" i="1"/>
  <c r="L43" i="1"/>
  <c r="K43" i="1"/>
  <c r="J43" i="1"/>
  <c r="I43" i="1"/>
  <c r="H43" i="1"/>
  <c r="G43" i="1"/>
  <c r="F43" i="1"/>
  <c r="P43" i="1"/>
  <c r="F52" i="1"/>
  <c r="E52" i="1" s="1"/>
  <c r="E62" i="1"/>
  <c r="P62" i="1" s="1"/>
  <c r="E61" i="1"/>
  <c r="P61" i="1" s="1"/>
  <c r="C61" i="1"/>
  <c r="E60" i="1"/>
  <c r="P60" i="1" s="1"/>
  <c r="E59" i="1"/>
  <c r="P59" i="1" s="1"/>
  <c r="F58" i="1"/>
  <c r="E58" i="1" s="1"/>
  <c r="P58" i="1" s="1"/>
  <c r="E57" i="1"/>
  <c r="P57" i="1" s="1"/>
  <c r="F56" i="1"/>
  <c r="E56" i="1" s="1"/>
  <c r="P56" i="1" s="1"/>
  <c r="E55" i="1"/>
  <c r="P55" i="1" s="1"/>
  <c r="E54" i="1"/>
  <c r="P54" i="1" s="1"/>
  <c r="F53" i="1"/>
  <c r="E53" i="1" s="1"/>
  <c r="F51" i="1"/>
  <c r="E51" i="1"/>
  <c r="E50" i="1"/>
  <c r="P50" i="1" s="1"/>
  <c r="O47" i="1"/>
  <c r="N47" i="1"/>
  <c r="M47" i="1"/>
  <c r="L47" i="1"/>
  <c r="K47" i="1"/>
  <c r="J47" i="1"/>
  <c r="I47" i="1"/>
  <c r="H47" i="1"/>
  <c r="G47" i="1"/>
  <c r="F47" i="1"/>
  <c r="E47" i="1"/>
  <c r="O45" i="1"/>
  <c r="N45" i="1"/>
  <c r="M45" i="1"/>
  <c r="L45" i="1"/>
  <c r="K45" i="1"/>
  <c r="J45" i="1"/>
  <c r="I45" i="1"/>
  <c r="H45" i="1"/>
  <c r="G45" i="1"/>
  <c r="F45" i="1"/>
  <c r="E45" i="1"/>
  <c r="E37" i="1"/>
  <c r="O37" i="1"/>
  <c r="N37" i="1"/>
  <c r="M37" i="1"/>
  <c r="L37" i="1"/>
  <c r="K37" i="1"/>
  <c r="J37" i="1"/>
  <c r="I37" i="1"/>
  <c r="H37" i="1"/>
  <c r="G37" i="1"/>
  <c r="F37" i="1"/>
  <c r="P37" i="1"/>
  <c r="K41" i="1"/>
  <c r="J41" i="1"/>
  <c r="E41" i="1"/>
  <c r="P41" i="1" s="1"/>
  <c r="E30" i="1"/>
  <c r="O30" i="1"/>
  <c r="N30" i="1"/>
  <c r="M30" i="1"/>
  <c r="L30" i="1"/>
  <c r="K30" i="1"/>
  <c r="J30" i="1"/>
  <c r="P30" i="1" s="1"/>
  <c r="I30" i="1"/>
  <c r="H30" i="1"/>
  <c r="G30" i="1"/>
  <c r="F30" i="1"/>
  <c r="N34" i="1"/>
  <c r="M34" i="1"/>
  <c r="L34" i="1"/>
  <c r="K34" i="1"/>
  <c r="J34" i="1" s="1"/>
  <c r="I34" i="1"/>
  <c r="H34" i="1"/>
  <c r="G34" i="1"/>
  <c r="F34" i="1"/>
  <c r="E34" i="1" s="1"/>
  <c r="P34" i="1" s="1"/>
  <c r="N32" i="1"/>
  <c r="M32" i="1"/>
  <c r="L32" i="1"/>
  <c r="K32" i="1"/>
  <c r="J32" i="1" s="1"/>
  <c r="I32" i="1"/>
  <c r="H32" i="1"/>
  <c r="G32" i="1"/>
  <c r="F32" i="1"/>
  <c r="E32" i="1"/>
  <c r="E26" i="1"/>
  <c r="O26" i="1"/>
  <c r="N26" i="1"/>
  <c r="M26" i="1"/>
  <c r="L26" i="1"/>
  <c r="K26" i="1"/>
  <c r="J26" i="1"/>
  <c r="I26" i="1"/>
  <c r="H26" i="1"/>
  <c r="G26" i="1"/>
  <c r="F26" i="1"/>
  <c r="P26" i="1"/>
  <c r="E23" i="1"/>
  <c r="O23" i="1"/>
  <c r="N23" i="1"/>
  <c r="M23" i="1"/>
  <c r="L23" i="1"/>
  <c r="K23" i="1"/>
  <c r="J23" i="1"/>
  <c r="I23" i="1"/>
  <c r="H23" i="1"/>
  <c r="G23" i="1"/>
  <c r="F23" i="1"/>
  <c r="P23" i="1"/>
  <c r="E20" i="1"/>
  <c r="O20" i="1"/>
  <c r="N20" i="1"/>
  <c r="M20" i="1"/>
  <c r="L20" i="1"/>
  <c r="K20" i="1"/>
  <c r="J20" i="1"/>
  <c r="I20" i="1"/>
  <c r="H20" i="1"/>
  <c r="G20" i="1"/>
  <c r="F20" i="1"/>
  <c r="P20" i="1"/>
  <c r="N19" i="1"/>
  <c r="M19" i="1"/>
  <c r="L19" i="1"/>
  <c r="K19" i="1"/>
  <c r="J19" i="1" s="1"/>
  <c r="I19" i="1"/>
  <c r="H19" i="1"/>
  <c r="G19" i="1"/>
  <c r="F19" i="1"/>
  <c r="E19" i="1"/>
  <c r="E16" i="1"/>
  <c r="O16" i="1"/>
  <c r="N16" i="1"/>
  <c r="M16" i="1"/>
  <c r="L16" i="1"/>
  <c r="K16" i="1"/>
  <c r="J16" i="1"/>
  <c r="I16" i="1"/>
  <c r="H16" i="1"/>
  <c r="G16" i="1"/>
  <c r="F16" i="1"/>
  <c r="P16" i="1"/>
  <c r="P83" i="1" l="1"/>
  <c r="P71" i="1"/>
  <c r="C51" i="1"/>
  <c r="P53" i="1"/>
  <c r="C53" i="1"/>
  <c r="P52" i="1"/>
  <c r="B50" i="1"/>
  <c r="C50" i="1"/>
  <c r="P51" i="1"/>
  <c r="P32" i="1"/>
  <c r="P19" i="1"/>
  <c r="P80" i="1"/>
  <c r="P79" i="1"/>
  <c r="P78" i="1"/>
  <c r="P69" i="1"/>
  <c r="P67" i="1"/>
  <c r="P65" i="1"/>
  <c r="P64" i="1"/>
  <c r="P63" i="1"/>
  <c r="P49" i="1"/>
  <c r="P48" i="1"/>
  <c r="P46" i="1"/>
  <c r="P47" i="1" s="1"/>
  <c r="P44" i="1"/>
  <c r="P45" i="1" s="1"/>
  <c r="P42" i="1"/>
  <c r="P40" i="1"/>
  <c r="P39" i="1"/>
  <c r="P38" i="1"/>
  <c r="P36" i="1"/>
  <c r="P35" i="1"/>
  <c r="P33" i="1"/>
  <c r="P31" i="1"/>
  <c r="P29" i="1"/>
  <c r="P28" i="1"/>
  <c r="P27" i="1"/>
  <c r="P25" i="1"/>
  <c r="P24" i="1"/>
  <c r="P22" i="1"/>
  <c r="P21" i="1"/>
  <c r="P18" i="1"/>
  <c r="P17" i="1"/>
  <c r="P15" i="1"/>
  <c r="P14" i="1"/>
  <c r="A50" i="1" l="1"/>
</calcChain>
</file>

<file path=xl/sharedStrings.xml><?xml version="1.0" encoding="utf-8"?>
<sst xmlns="http://schemas.openxmlformats.org/spreadsheetml/2006/main" count="202" uniqueCount="179">
  <si>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</si>
  <si>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</si>
  <si>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</si>
  <si>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</si>
  <si>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</si>
  <si>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</si>
  <si>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</si>
  <si>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</si>
  <si>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</si>
  <si>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</si>
  <si>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</si>
  <si>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</si>
  <si>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</si>
  <si>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</si>
  <si>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</si>
  <si>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</si>
  <si>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</si>
  <si>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</si>
  <si>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</si>
  <si>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</si>
  <si>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</si>
  <si>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</si>
  <si>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</si>
  <si>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</si>
  <si>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</si>
  <si>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</si>
  <si>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</si>
  <si>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</si>
  <si>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</si>
  <si>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</si>
  <si>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</si>
  <si>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</si>
  <si>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</si>
  <si>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</si>
  <si>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</si>
  <si>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</si>
  <si>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</si>
  <si>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</si>
  <si>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</si>
  <si>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</si>
  <si>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</si>
  <si>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</si>
  <si>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</si>
  <si>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</si>
  <si>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</si>
  <si>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</si>
  <si>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</si>
  <si>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</si>
  <si>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</si>
  <si>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</si>
  <si>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</si>
  <si>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</si>
  <si>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</si>
  <si>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</si>
  <si>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</si>
  <si>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</si>
  <si>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</si>
  <si>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</si>
  <si>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</si>
  <si>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</si>
  <si>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</si>
  <si>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</si>
  <si>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</si>
  <si>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</si>
  <si>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</si>
  <si>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</si>
  <si>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</si>
  <si>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</si>
  <si>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</si>
  <si>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</si>
  <si>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</si>
  <si>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</si>
  <si>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</si>
  <si>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</si>
  <si>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</si>
  <si>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</si>
  <si>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</si>
  <si>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</si>
  <si>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</si>
  <si>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</si>
  <si>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</si>
  <si>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</si>
  <si>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</si>
  <si>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</si>
  <si>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</si>
  <si>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0119320</t>
  </si>
  <si>
    <t>0180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</si>
  <si>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</si>
  <si>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</si>
  <si>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</si>
  <si>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</si>
  <si>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</si>
  <si>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</si>
  <si>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</si>
  <si>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</si>
  <si>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</si>
  <si>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</si>
  <si>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</si>
  <si>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</si>
  <si>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</si>
  <si>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</si>
  <si>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</si>
  <si>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</si>
  <si>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</si>
  <si>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</si>
  <si>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</si>
  <si>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</si>
  <si>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</si>
  <si>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</si>
  <si>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</si>
  <si>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</si>
  <si>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</si>
  <si>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</si>
  <si>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</si>
  <si>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</si>
  <si>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</si>
  <si>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</si>
  <si>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</si>
  <si>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</si>
  <si>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</si>
  <si>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</si>
  <si>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</si>
  <si>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</si>
  <si>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</si>
  <si>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</si>
  <si>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19.10.2020 №2</t>
  </si>
  <si>
    <t>0110100</t>
  </si>
  <si>
    <t>0100</t>
  </si>
  <si>
    <t>Державне управління</t>
  </si>
  <si>
    <t>у т.ч. за рахунок субвенції з державного бюджету місцевим бюджетам на проведення виборів депутатів місцевих рад та сільських, селищних, міських голів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</si>
  <si>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</si>
  <si>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</si>
  <si>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</si>
  <si>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</si>
  <si>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</si>
  <si>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 xml:space="preserve">у т.ч. за рахунок іншої субвенції з обласного бюджету співфінансування впровадження проектів - переможців обласного конкурсу проектів та програм розвитку місцевого самоврядування  </t>
  </si>
  <si>
    <t>0117000</t>
  </si>
  <si>
    <t>7000</t>
  </si>
  <si>
    <t>Еекономічна діяльність</t>
  </si>
  <si>
    <t xml:space="preserve">у т.ч. видатки за рахунок залишку коштів від надходження екологічного податку , що утворився на початок бюджетного періоду </t>
  </si>
  <si>
    <t>0118000</t>
  </si>
  <si>
    <t>Інша діяльність</t>
  </si>
  <si>
    <t>у т.ч. субвенція з місцевого бюджету за рахунок залишку коштів освітньої субвенції, що утворився на початок бюджетного періоду з бюджету Прибужанівської сільської ради Вознесенського району обласному бюджету для співфінансування видатків для придбання шкільного автобусу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</si>
  <si>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</si>
  <si>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</si>
  <si>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</si>
  <si>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</si>
  <si>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</si>
  <si>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</si>
  <si>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</si>
  <si>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</si>
  <si>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</si>
  <si>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</si>
  <si>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утримання інклюзивно - ресурсного центру</t>
  </si>
  <si>
    <t xml:space="preserve">у т.ч. субвенція з сільського бюджету до  бюджету  Вознесенської міської об'єднаної територіальної громади на  закупівлю 
 тестів IgM/IgG для обстеження на COVID-19 
 комунальним підприємством "Комунальне 
 некомерційне підприємство Вознесенська 
 багатопрофільна лікарня"
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</si>
  <si>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</si>
  <si>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</si>
  <si>
    <t>0119000</t>
  </si>
  <si>
    <t>Міжбюджетні трансферти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</si>
  <si>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</si>
  <si>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</si>
  <si>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</si>
  <si>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</si>
  <si>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</si>
  <si>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</si>
  <si>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</si>
  <si>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</si>
  <si>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</si>
  <si>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видатки за рахунок коштів субвенції  з обласного бюджету місцевим бюджетам на здійснення заходів щодо соціально – економічного розвитку територіальних громад Миколаївської області у 2020 році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</si>
  <si>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</si>
  <si>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</si>
  <si>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</si>
  <si>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</si>
  <si>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</si>
  <si>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</si>
  <si>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</si>
  <si>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</si>
  <si>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</si>
  <si>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 xml:space="preserve">у тому числі видатки за рахунок іншої субвенції  з місцевого бюджету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</si>
</sst>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theme="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</font>
    <font>
      <b/>
      <i/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3" fillId="0" borderId="0" xfId="0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0" fontId="7" fillId="0" borderId="2" xfId="0" quotePrefix="1" applyFont="1" applyFill="1" applyBorder="1" applyAlignment="1">
      <alignment horizontal="center" vertical="center" wrapText="1"/>
    </xf>
    <xf numFmtId="2" fontId="7" fillId="0" borderId="2" xfId="0" quotePrefix="1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2" fontId="6" fillId="0" borderId="2" xfId="0" applyNumberFormat="1" applyFont="1" applyBorder="1" applyAlignment="1">
      <alignment vertical="center" wrapText="1"/>
    </xf>
    <xf numFmtId="4" fontId="6" fillId="0" borderId="0" xfId="0" applyNumberFormat="1" applyFont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4" fontId="9" fillId="0" borderId="2" xfId="0" applyNumberFormat="1" applyFont="1" applyBorder="1" applyAlignment="1">
      <alignment vertical="center" wrapText="1"/>
    </xf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3" fillId="2" borderId="2" xfId="0" applyNumberFormat="1" applyFont="1" applyFill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0" fontId="15" fillId="0" borderId="0" xfId="0" applyFont="1"/>
    <xf numFmtId="4" fontId="16" fillId="0" borderId="2" xfId="0" applyNumberFormat="1" applyFont="1" applyBorder="1" applyAlignment="1">
      <alignment vertical="center"/>
    </xf>
    <xf numFmtId="4" fontId="11" fillId="0" borderId="0" xfId="0" applyNumberFormat="1" applyFont="1" applyAlignment="1">
      <alignment wrapText="1"/>
    </xf>
    <xf numFmtId="2" fontId="13" fillId="0" borderId="2" xfId="0" quotePrefix="1" applyNumberFormat="1" applyFont="1" applyBorder="1" applyAlignment="1">
      <alignment vertical="center" wrapText="1"/>
    </xf>
    <xf numFmtId="2" fontId="17" fillId="0" borderId="2" xfId="0" quotePrefix="1" applyNumberFormat="1" applyFont="1" applyBorder="1" applyAlignment="1">
      <alignment vertical="center" wrapText="1"/>
    </xf>
    <xf numFmtId="4" fontId="18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4"/>
  <sheetViews>
    <sheetView tabSelected="1" view="pageBreakPreview" zoomScale="60" zoomScaleNormal="85" workbookViewId="0">
      <selection activeCell="M81" sqref="M8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5.75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 t="s">
        <v>0</v>
      </c>
      <c r="N1" s="23"/>
      <c r="O1" s="23"/>
      <c r="P1" s="23"/>
    </row>
    <row r="2" spans="1:16" ht="15.75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 t="s">
        <v>124</v>
      </c>
      <c r="N2" s="23"/>
      <c r="O2" s="23"/>
      <c r="P2" s="23"/>
    </row>
    <row r="3" spans="1:1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 t="s">
        <v>125</v>
      </c>
      <c r="N3" s="23"/>
      <c r="O3" s="23"/>
      <c r="P3" s="23"/>
    </row>
    <row r="5" spans="1:16" x14ac:dyDescent="0.2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2" t="s">
        <v>122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123</v>
      </c>
      <c r="P8" s="1" t="s">
        <v>3</v>
      </c>
    </row>
    <row r="9" spans="1:16" x14ac:dyDescent="0.2">
      <c r="A9" s="29" t="s">
        <v>4</v>
      </c>
      <c r="B9" s="29" t="s">
        <v>5</v>
      </c>
      <c r="C9" s="29" t="s">
        <v>6</v>
      </c>
      <c r="D9" s="25" t="s">
        <v>7</v>
      </c>
      <c r="E9" s="25" t="s">
        <v>8</v>
      </c>
      <c r="F9" s="25"/>
      <c r="G9" s="25"/>
      <c r="H9" s="25"/>
      <c r="I9" s="25"/>
      <c r="J9" s="25" t="s">
        <v>15</v>
      </c>
      <c r="K9" s="25"/>
      <c r="L9" s="25"/>
      <c r="M9" s="25"/>
      <c r="N9" s="25"/>
      <c r="O9" s="25"/>
      <c r="P9" s="26" t="s">
        <v>17</v>
      </c>
    </row>
    <row r="10" spans="1:16" x14ac:dyDescent="0.2">
      <c r="A10" s="25"/>
      <c r="B10" s="25"/>
      <c r="C10" s="25"/>
      <c r="D10" s="25"/>
      <c r="E10" s="26" t="s">
        <v>9</v>
      </c>
      <c r="F10" s="25" t="s">
        <v>10</v>
      </c>
      <c r="G10" s="25" t="s">
        <v>11</v>
      </c>
      <c r="H10" s="25"/>
      <c r="I10" s="25" t="s">
        <v>14</v>
      </c>
      <c r="J10" s="26" t="s">
        <v>9</v>
      </c>
      <c r="K10" s="25" t="s">
        <v>16</v>
      </c>
      <c r="L10" s="25" t="s">
        <v>10</v>
      </c>
      <c r="M10" s="25" t="s">
        <v>11</v>
      </c>
      <c r="N10" s="25"/>
      <c r="O10" s="25" t="s">
        <v>14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12</v>
      </c>
      <c r="H11" s="25" t="s">
        <v>13</v>
      </c>
      <c r="I11" s="25"/>
      <c r="J11" s="25"/>
      <c r="K11" s="25"/>
      <c r="L11" s="25"/>
      <c r="M11" s="25" t="s">
        <v>12</v>
      </c>
      <c r="N11" s="25" t="s">
        <v>13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19131106.189999998</v>
      </c>
      <c r="F14" s="11">
        <v>17545683.189999998</v>
      </c>
      <c r="G14" s="11">
        <v>5729441</v>
      </c>
      <c r="H14" s="11">
        <v>671063</v>
      </c>
      <c r="I14" s="11">
        <v>1575423</v>
      </c>
      <c r="J14" s="10">
        <v>2434092</v>
      </c>
      <c r="K14" s="11">
        <v>2413742</v>
      </c>
      <c r="L14" s="11">
        <v>20350</v>
      </c>
      <c r="M14" s="11">
        <v>0</v>
      </c>
      <c r="N14" s="11">
        <v>0</v>
      </c>
      <c r="O14" s="11">
        <v>2413742</v>
      </c>
      <c r="P14" s="10">
        <f t="shared" ref="P14:P80" si="0">E14+J14</f>
        <v>21565198.189999998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19131106.189999998</v>
      </c>
      <c r="F15" s="11">
        <v>17545683.189999998</v>
      </c>
      <c r="G15" s="11">
        <v>5729441</v>
      </c>
      <c r="H15" s="11">
        <v>671063</v>
      </c>
      <c r="I15" s="11">
        <v>1575423</v>
      </c>
      <c r="J15" s="10">
        <v>2434092</v>
      </c>
      <c r="K15" s="11">
        <v>2413742</v>
      </c>
      <c r="L15" s="11">
        <v>20350</v>
      </c>
      <c r="M15" s="11">
        <v>0</v>
      </c>
      <c r="N15" s="11">
        <v>0</v>
      </c>
      <c r="O15" s="11">
        <v>2413742</v>
      </c>
      <c r="P15" s="10">
        <f t="shared" si="0"/>
        <v>21565198.189999998</v>
      </c>
    </row>
    <row r="16" spans="1:16" s="35" customFormat="1" ht="15.75" x14ac:dyDescent="0.25">
      <c r="A16" s="30" t="s">
        <v>126</v>
      </c>
      <c r="B16" s="31" t="s">
        <v>127</v>
      </c>
      <c r="C16" s="32"/>
      <c r="D16" s="33" t="s">
        <v>128</v>
      </c>
      <c r="E16" s="34">
        <f>E17+E18</f>
        <v>6690292</v>
      </c>
      <c r="F16" s="34">
        <f t="shared" ref="F16:O16" si="1">F17+F18</f>
        <v>6690292</v>
      </c>
      <c r="G16" s="34">
        <f t="shared" si="1"/>
        <v>4831905</v>
      </c>
      <c r="H16" s="34">
        <f t="shared" si="1"/>
        <v>323170</v>
      </c>
      <c r="I16" s="34">
        <f t="shared" si="1"/>
        <v>0</v>
      </c>
      <c r="J16" s="34">
        <f t="shared" si="1"/>
        <v>671000</v>
      </c>
      <c r="K16" s="34">
        <f t="shared" si="1"/>
        <v>665000</v>
      </c>
      <c r="L16" s="34">
        <f t="shared" si="1"/>
        <v>6000</v>
      </c>
      <c r="M16" s="34">
        <f t="shared" si="1"/>
        <v>0</v>
      </c>
      <c r="N16" s="34">
        <f t="shared" si="1"/>
        <v>0</v>
      </c>
      <c r="O16" s="34">
        <f t="shared" si="1"/>
        <v>665000</v>
      </c>
      <c r="P16" s="34">
        <f t="shared" si="0"/>
        <v>7361292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6200151</v>
      </c>
      <c r="F17" s="16">
        <v>6200151</v>
      </c>
      <c r="G17" s="16">
        <v>4544200</v>
      </c>
      <c r="H17" s="16">
        <v>315437</v>
      </c>
      <c r="I17" s="16">
        <v>0</v>
      </c>
      <c r="J17" s="15">
        <v>671000</v>
      </c>
      <c r="K17" s="16">
        <v>665000</v>
      </c>
      <c r="L17" s="16">
        <v>6000</v>
      </c>
      <c r="M17" s="16">
        <v>0</v>
      </c>
      <c r="N17" s="16">
        <v>0</v>
      </c>
      <c r="O17" s="16">
        <v>665000</v>
      </c>
      <c r="P17" s="15">
        <f t="shared" si="0"/>
        <v>6871151</v>
      </c>
    </row>
    <row r="18" spans="1:16" x14ac:dyDescent="0.2">
      <c r="A18" s="12" t="s">
        <v>25</v>
      </c>
      <c r="B18" s="12" t="s">
        <v>27</v>
      </c>
      <c r="C18" s="13" t="s">
        <v>26</v>
      </c>
      <c r="D18" s="14" t="s">
        <v>28</v>
      </c>
      <c r="E18" s="15">
        <v>490141</v>
      </c>
      <c r="F18" s="16">
        <v>490141</v>
      </c>
      <c r="G18" s="16">
        <v>287705</v>
      </c>
      <c r="H18" s="16">
        <v>7733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490141</v>
      </c>
    </row>
    <row r="19" spans="1:16" s="41" customFormat="1" ht="71.25" customHeight="1" x14ac:dyDescent="0.2">
      <c r="A19" s="36"/>
      <c r="B19" s="36"/>
      <c r="C19" s="37"/>
      <c r="D19" s="38" t="s">
        <v>129</v>
      </c>
      <c r="E19" s="39">
        <f>F19</f>
        <v>490141</v>
      </c>
      <c r="F19" s="40">
        <f>F18</f>
        <v>490141</v>
      </c>
      <c r="G19" s="40">
        <f t="shared" ref="G19:N19" si="2">G18</f>
        <v>287705</v>
      </c>
      <c r="H19" s="40">
        <f t="shared" si="2"/>
        <v>7733</v>
      </c>
      <c r="I19" s="40">
        <f t="shared" si="2"/>
        <v>0</v>
      </c>
      <c r="J19" s="39">
        <f>K19</f>
        <v>0</v>
      </c>
      <c r="K19" s="40">
        <f>O19</f>
        <v>0</v>
      </c>
      <c r="L19" s="40">
        <f t="shared" si="2"/>
        <v>0</v>
      </c>
      <c r="M19" s="40">
        <f t="shared" si="2"/>
        <v>0</v>
      </c>
      <c r="N19" s="40">
        <f t="shared" si="2"/>
        <v>0</v>
      </c>
      <c r="O19" s="40"/>
      <c r="P19" s="39">
        <f t="shared" si="0"/>
        <v>490141</v>
      </c>
    </row>
    <row r="20" spans="1:16" s="45" customFormat="1" ht="36.75" customHeight="1" x14ac:dyDescent="0.25">
      <c r="A20" s="42">
        <v>113000</v>
      </c>
      <c r="B20" s="42">
        <v>3000</v>
      </c>
      <c r="C20" s="43"/>
      <c r="D20" s="43" t="s">
        <v>130</v>
      </c>
      <c r="E20" s="44">
        <f>E21+E22</f>
        <v>90516</v>
      </c>
      <c r="F20" s="44">
        <f>SUM(F21:F22)</f>
        <v>90516</v>
      </c>
      <c r="G20" s="44">
        <f>SUM(G21:G22)</f>
        <v>52900</v>
      </c>
      <c r="H20" s="44">
        <f t="shared" ref="H20:I20" si="3">SUM(H21:H22)</f>
        <v>0</v>
      </c>
      <c r="I20" s="44">
        <f t="shared" si="3"/>
        <v>0</v>
      </c>
      <c r="J20" s="44">
        <f>SUM(J21:J22)</f>
        <v>0</v>
      </c>
      <c r="K20" s="44">
        <f t="shared" ref="K20:N20" si="4">SUM(K21:K22)</f>
        <v>0</v>
      </c>
      <c r="L20" s="44">
        <f t="shared" si="4"/>
        <v>0</v>
      </c>
      <c r="M20" s="44">
        <f t="shared" si="4"/>
        <v>0</v>
      </c>
      <c r="N20" s="44">
        <f t="shared" si="4"/>
        <v>0</v>
      </c>
      <c r="O20" s="44">
        <f>SUM(O21:O22)</f>
        <v>0</v>
      </c>
      <c r="P20" s="34">
        <f t="shared" si="0"/>
        <v>90516</v>
      </c>
    </row>
    <row r="21" spans="1:16" x14ac:dyDescent="0.2">
      <c r="A21" s="12" t="s">
        <v>29</v>
      </c>
      <c r="B21" s="12" t="s">
        <v>31</v>
      </c>
      <c r="C21" s="13" t="s">
        <v>30</v>
      </c>
      <c r="D21" s="14" t="s">
        <v>32</v>
      </c>
      <c r="E21" s="15">
        <v>64516</v>
      </c>
      <c r="F21" s="16">
        <v>64516</v>
      </c>
      <c r="G21" s="16">
        <v>52900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64516</v>
      </c>
    </row>
    <row r="22" spans="1:16" ht="25.5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26000</v>
      </c>
      <c r="F22" s="16">
        <v>26000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26000</v>
      </c>
    </row>
    <row r="23" spans="1:16" s="45" customFormat="1" ht="27.75" customHeight="1" x14ac:dyDescent="0.25">
      <c r="A23" s="42" t="s">
        <v>131</v>
      </c>
      <c r="B23" s="42">
        <v>4000</v>
      </c>
      <c r="C23" s="43"/>
      <c r="D23" s="43" t="s">
        <v>132</v>
      </c>
      <c r="E23" s="44">
        <f>E24+E25</f>
        <v>1341234</v>
      </c>
      <c r="F23" s="44">
        <f>F24+F25</f>
        <v>1341234</v>
      </c>
      <c r="G23" s="44">
        <f>G24+G25</f>
        <v>844636</v>
      </c>
      <c r="H23" s="44">
        <f>H24+H25</f>
        <v>88759</v>
      </c>
      <c r="I23" s="44">
        <f t="shared" ref="I23:O23" si="5">I24+I25</f>
        <v>0</v>
      </c>
      <c r="J23" s="44">
        <f>J24+J25</f>
        <v>57403</v>
      </c>
      <c r="K23" s="44">
        <f>K24+K25</f>
        <v>57403</v>
      </c>
      <c r="L23" s="44">
        <f t="shared" si="5"/>
        <v>0</v>
      </c>
      <c r="M23" s="44">
        <f t="shared" si="5"/>
        <v>0</v>
      </c>
      <c r="N23" s="44">
        <f t="shared" si="5"/>
        <v>0</v>
      </c>
      <c r="O23" s="44">
        <f t="shared" si="5"/>
        <v>57403</v>
      </c>
      <c r="P23" s="34">
        <f t="shared" si="0"/>
        <v>1398637</v>
      </c>
    </row>
    <row r="24" spans="1:16" x14ac:dyDescent="0.2">
      <c r="A24" s="12" t="s">
        <v>37</v>
      </c>
      <c r="B24" s="12" t="s">
        <v>39</v>
      </c>
      <c r="C24" s="13" t="s">
        <v>38</v>
      </c>
      <c r="D24" s="14" t="s">
        <v>40</v>
      </c>
      <c r="E24" s="15">
        <v>290516</v>
      </c>
      <c r="F24" s="16">
        <v>290516</v>
      </c>
      <c r="G24" s="16">
        <v>184131</v>
      </c>
      <c r="H24" s="16">
        <v>0</v>
      </c>
      <c r="I24" s="16">
        <v>0</v>
      </c>
      <c r="J24" s="15">
        <v>12985</v>
      </c>
      <c r="K24" s="16">
        <v>12985</v>
      </c>
      <c r="L24" s="16">
        <v>0</v>
      </c>
      <c r="M24" s="16">
        <v>0</v>
      </c>
      <c r="N24" s="16">
        <v>0</v>
      </c>
      <c r="O24" s="16">
        <v>12985</v>
      </c>
      <c r="P24" s="15">
        <f t="shared" si="0"/>
        <v>303501</v>
      </c>
    </row>
    <row r="25" spans="1:16" ht="38.2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1050718</v>
      </c>
      <c r="F25" s="16">
        <v>1050718</v>
      </c>
      <c r="G25" s="16">
        <v>660505</v>
      </c>
      <c r="H25" s="16">
        <v>88759</v>
      </c>
      <c r="I25" s="16">
        <v>0</v>
      </c>
      <c r="J25" s="15">
        <v>44418</v>
      </c>
      <c r="K25" s="16">
        <v>44418</v>
      </c>
      <c r="L25" s="16">
        <v>0</v>
      </c>
      <c r="M25" s="16">
        <v>0</v>
      </c>
      <c r="N25" s="16">
        <v>0</v>
      </c>
      <c r="O25" s="16">
        <v>44418</v>
      </c>
      <c r="P25" s="15">
        <f t="shared" si="0"/>
        <v>1095136</v>
      </c>
    </row>
    <row r="26" spans="1:16" s="45" customFormat="1" ht="24.75" customHeight="1" x14ac:dyDescent="0.25">
      <c r="A26" s="42" t="s">
        <v>133</v>
      </c>
      <c r="B26" s="42">
        <v>6000</v>
      </c>
      <c r="C26" s="43"/>
      <c r="D26" s="43" t="s">
        <v>134</v>
      </c>
      <c r="E26" s="44">
        <f>E27+E28+E29</f>
        <v>1378002</v>
      </c>
      <c r="F26" s="44">
        <f>F27+F28+F29</f>
        <v>1378002</v>
      </c>
      <c r="G26" s="44">
        <f t="shared" ref="G26:O26" si="6">G27+G28+G29</f>
        <v>0</v>
      </c>
      <c r="H26" s="44">
        <f>H27+H28+H29</f>
        <v>259134</v>
      </c>
      <c r="I26" s="44">
        <f t="shared" si="6"/>
        <v>0</v>
      </c>
      <c r="J26" s="44">
        <f>J27+J28+J29</f>
        <v>142000</v>
      </c>
      <c r="K26" s="44">
        <f t="shared" si="6"/>
        <v>142000</v>
      </c>
      <c r="L26" s="44">
        <f t="shared" si="6"/>
        <v>0</v>
      </c>
      <c r="M26" s="44">
        <f t="shared" si="6"/>
        <v>0</v>
      </c>
      <c r="N26" s="44">
        <f t="shared" si="6"/>
        <v>0</v>
      </c>
      <c r="O26" s="44">
        <f t="shared" si="6"/>
        <v>142000</v>
      </c>
      <c r="P26" s="34">
        <f t="shared" si="0"/>
        <v>1520002</v>
      </c>
    </row>
    <row r="27" spans="1:16" ht="25.5" x14ac:dyDescent="0.2">
      <c r="A27" s="12" t="s">
        <v>45</v>
      </c>
      <c r="B27" s="12" t="s">
        <v>47</v>
      </c>
      <c r="C27" s="13" t="s">
        <v>46</v>
      </c>
      <c r="D27" s="14" t="s">
        <v>48</v>
      </c>
      <c r="E27" s="15">
        <v>55000</v>
      </c>
      <c r="F27" s="16">
        <v>55000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55000</v>
      </c>
    </row>
    <row r="28" spans="1:16" ht="25.5" x14ac:dyDescent="0.2">
      <c r="A28" s="12" t="s">
        <v>49</v>
      </c>
      <c r="B28" s="12" t="s">
        <v>51</v>
      </c>
      <c r="C28" s="13" t="s">
        <v>50</v>
      </c>
      <c r="D28" s="14" t="s">
        <v>52</v>
      </c>
      <c r="E28" s="15">
        <v>660345</v>
      </c>
      <c r="F28" s="16">
        <v>660345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660345</v>
      </c>
    </row>
    <row r="29" spans="1:16" x14ac:dyDescent="0.2">
      <c r="A29" s="12" t="s">
        <v>53</v>
      </c>
      <c r="B29" s="12" t="s">
        <v>54</v>
      </c>
      <c r="C29" s="13" t="s">
        <v>50</v>
      </c>
      <c r="D29" s="14" t="s">
        <v>55</v>
      </c>
      <c r="E29" s="15">
        <v>662657</v>
      </c>
      <c r="F29" s="16">
        <v>662657</v>
      </c>
      <c r="G29" s="16">
        <v>0</v>
      </c>
      <c r="H29" s="16">
        <v>259134</v>
      </c>
      <c r="I29" s="16">
        <v>0</v>
      </c>
      <c r="J29" s="15">
        <v>142000</v>
      </c>
      <c r="K29" s="16">
        <v>142000</v>
      </c>
      <c r="L29" s="16">
        <v>0</v>
      </c>
      <c r="M29" s="16">
        <v>0</v>
      </c>
      <c r="N29" s="16">
        <v>0</v>
      </c>
      <c r="O29" s="16">
        <v>142000</v>
      </c>
      <c r="P29" s="15">
        <f t="shared" si="0"/>
        <v>804657</v>
      </c>
    </row>
    <row r="30" spans="1:16" s="35" customFormat="1" ht="21.75" customHeight="1" x14ac:dyDescent="0.25">
      <c r="A30" s="30" t="s">
        <v>136</v>
      </c>
      <c r="B30" s="31" t="s">
        <v>137</v>
      </c>
      <c r="C30" s="32"/>
      <c r="D30" s="33" t="s">
        <v>138</v>
      </c>
      <c r="E30" s="34">
        <f>E33+E31+E35+E36</f>
        <v>0</v>
      </c>
      <c r="F30" s="34">
        <f t="shared" ref="F30:O30" si="7">F33+F31+F35+F36</f>
        <v>0</v>
      </c>
      <c r="G30" s="34">
        <f t="shared" si="7"/>
        <v>0</v>
      </c>
      <c r="H30" s="34">
        <f t="shared" si="7"/>
        <v>0</v>
      </c>
      <c r="I30" s="34">
        <f t="shared" si="7"/>
        <v>0</v>
      </c>
      <c r="J30" s="34">
        <f>J33+J31+J35+J36</f>
        <v>1549339</v>
      </c>
      <c r="K30" s="34">
        <f>K33+K31+K35+K36</f>
        <v>1549339</v>
      </c>
      <c r="L30" s="34">
        <f t="shared" si="7"/>
        <v>0</v>
      </c>
      <c r="M30" s="34">
        <f t="shared" si="7"/>
        <v>0</v>
      </c>
      <c r="N30" s="34">
        <f t="shared" si="7"/>
        <v>0</v>
      </c>
      <c r="O30" s="34">
        <f t="shared" si="7"/>
        <v>1549339</v>
      </c>
      <c r="P30" s="34">
        <f t="shared" si="0"/>
        <v>1549339</v>
      </c>
    </row>
    <row r="31" spans="1:16" ht="25.5" x14ac:dyDescent="0.2">
      <c r="A31" s="12" t="s">
        <v>56</v>
      </c>
      <c r="B31" s="12" t="s">
        <v>58</v>
      </c>
      <c r="C31" s="13" t="s">
        <v>57</v>
      </c>
      <c r="D31" s="14" t="s">
        <v>59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299770</v>
      </c>
      <c r="K31" s="16">
        <v>299770</v>
      </c>
      <c r="L31" s="16">
        <v>0</v>
      </c>
      <c r="M31" s="16">
        <v>0</v>
      </c>
      <c r="N31" s="16">
        <v>0</v>
      </c>
      <c r="O31" s="16">
        <v>299770</v>
      </c>
      <c r="P31" s="15">
        <f t="shared" si="0"/>
        <v>299770</v>
      </c>
    </row>
    <row r="32" spans="1:16" s="41" customFormat="1" ht="71.25" customHeight="1" x14ac:dyDescent="0.2">
      <c r="A32" s="36"/>
      <c r="B32" s="36"/>
      <c r="C32" s="37"/>
      <c r="D32" s="38" t="s">
        <v>135</v>
      </c>
      <c r="E32" s="39">
        <f>F32</f>
        <v>0</v>
      </c>
      <c r="F32" s="40">
        <f t="shared" ref="F32:N32" si="8">F31</f>
        <v>0</v>
      </c>
      <c r="G32" s="40">
        <f t="shared" si="8"/>
        <v>0</v>
      </c>
      <c r="H32" s="40">
        <f t="shared" si="8"/>
        <v>0</v>
      </c>
      <c r="I32" s="40">
        <f t="shared" si="8"/>
        <v>0</v>
      </c>
      <c r="J32" s="39">
        <f>K32</f>
        <v>209800</v>
      </c>
      <c r="K32" s="40">
        <f>O32</f>
        <v>209800</v>
      </c>
      <c r="L32" s="40">
        <f t="shared" si="8"/>
        <v>0</v>
      </c>
      <c r="M32" s="40">
        <f t="shared" si="8"/>
        <v>0</v>
      </c>
      <c r="N32" s="40">
        <f t="shared" si="8"/>
        <v>0</v>
      </c>
      <c r="O32" s="40">
        <v>209800</v>
      </c>
      <c r="P32" s="39">
        <f t="shared" si="0"/>
        <v>209800</v>
      </c>
    </row>
    <row r="33" spans="1:18" ht="25.5" x14ac:dyDescent="0.2">
      <c r="A33" s="12" t="s">
        <v>60</v>
      </c>
      <c r="B33" s="12" t="s">
        <v>61</v>
      </c>
      <c r="C33" s="13" t="s">
        <v>57</v>
      </c>
      <c r="D33" s="14" t="s">
        <v>62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1172519</v>
      </c>
      <c r="K33" s="16">
        <v>1172519</v>
      </c>
      <c r="L33" s="16">
        <v>0</v>
      </c>
      <c r="M33" s="16">
        <v>0</v>
      </c>
      <c r="N33" s="16">
        <v>0</v>
      </c>
      <c r="O33" s="16">
        <v>1172519</v>
      </c>
      <c r="P33" s="15">
        <f t="shared" si="0"/>
        <v>1172519</v>
      </c>
    </row>
    <row r="34" spans="1:18" s="41" customFormat="1" ht="71.25" customHeight="1" x14ac:dyDescent="0.2">
      <c r="A34" s="36"/>
      <c r="B34" s="36"/>
      <c r="C34" s="37"/>
      <c r="D34" s="38" t="s">
        <v>135</v>
      </c>
      <c r="E34" s="39">
        <f>F34</f>
        <v>0</v>
      </c>
      <c r="F34" s="40">
        <f t="shared" ref="F34:N34" si="9">F33</f>
        <v>0</v>
      </c>
      <c r="G34" s="40">
        <f t="shared" si="9"/>
        <v>0</v>
      </c>
      <c r="H34" s="40">
        <f t="shared" si="9"/>
        <v>0</v>
      </c>
      <c r="I34" s="40">
        <f t="shared" si="9"/>
        <v>0</v>
      </c>
      <c r="J34" s="39">
        <f>K34</f>
        <v>91800</v>
      </c>
      <c r="K34" s="40">
        <f>O34</f>
        <v>91800</v>
      </c>
      <c r="L34" s="40">
        <f t="shared" si="9"/>
        <v>0</v>
      </c>
      <c r="M34" s="40">
        <f t="shared" si="9"/>
        <v>0</v>
      </c>
      <c r="N34" s="40">
        <f t="shared" si="9"/>
        <v>0</v>
      </c>
      <c r="O34" s="40">
        <v>91800</v>
      </c>
      <c r="P34" s="39">
        <f t="shared" si="0"/>
        <v>91800</v>
      </c>
    </row>
    <row r="35" spans="1:18" ht="25.5" x14ac:dyDescent="0.2">
      <c r="A35" s="12" t="s">
        <v>63</v>
      </c>
      <c r="B35" s="12" t="s">
        <v>64</v>
      </c>
      <c r="C35" s="13" t="s">
        <v>57</v>
      </c>
      <c r="D35" s="14" t="s">
        <v>65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0</v>
      </c>
    </row>
    <row r="36" spans="1:18" ht="38.25" x14ac:dyDescent="0.2">
      <c r="A36" s="12" t="s">
        <v>66</v>
      </c>
      <c r="B36" s="12" t="s">
        <v>68</v>
      </c>
      <c r="C36" s="13" t="s">
        <v>67</v>
      </c>
      <c r="D36" s="14" t="s">
        <v>69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77050</v>
      </c>
      <c r="K36" s="16">
        <v>77050</v>
      </c>
      <c r="L36" s="16">
        <v>0</v>
      </c>
      <c r="M36" s="16">
        <v>0</v>
      </c>
      <c r="N36" s="16">
        <v>0</v>
      </c>
      <c r="O36" s="16">
        <v>77050</v>
      </c>
      <c r="P36" s="15">
        <f t="shared" si="0"/>
        <v>77050</v>
      </c>
    </row>
    <row r="37" spans="1:18" s="45" customFormat="1" ht="27" customHeight="1" x14ac:dyDescent="0.25">
      <c r="A37" s="42" t="s">
        <v>140</v>
      </c>
      <c r="B37" s="42">
        <v>8000</v>
      </c>
      <c r="C37" s="43"/>
      <c r="D37" s="43" t="s">
        <v>141</v>
      </c>
      <c r="E37" s="44">
        <f>E38+E39+E40+E42</f>
        <v>263290</v>
      </c>
      <c r="F37" s="44">
        <f>F38+F39+F40+F42</f>
        <v>253290</v>
      </c>
      <c r="G37" s="44">
        <f t="shared" ref="G37:O37" si="10">G38+G39+G40+G42</f>
        <v>0</v>
      </c>
      <c r="H37" s="44">
        <f t="shared" si="10"/>
        <v>0</v>
      </c>
      <c r="I37" s="44">
        <f t="shared" si="10"/>
        <v>0</v>
      </c>
      <c r="J37" s="44">
        <f>J38+J39+J40+J42</f>
        <v>14350</v>
      </c>
      <c r="K37" s="44">
        <f t="shared" si="10"/>
        <v>0</v>
      </c>
      <c r="L37" s="44">
        <f t="shared" si="10"/>
        <v>14350</v>
      </c>
      <c r="M37" s="44">
        <f t="shared" si="10"/>
        <v>0</v>
      </c>
      <c r="N37" s="44">
        <f t="shared" si="10"/>
        <v>0</v>
      </c>
      <c r="O37" s="44">
        <f t="shared" si="10"/>
        <v>0</v>
      </c>
      <c r="P37" s="34">
        <f t="shared" si="0"/>
        <v>277640</v>
      </c>
    </row>
    <row r="38" spans="1:18" ht="38.25" x14ac:dyDescent="0.2">
      <c r="A38" s="12" t="s">
        <v>70</v>
      </c>
      <c r="B38" s="12" t="s">
        <v>72</v>
      </c>
      <c r="C38" s="13" t="s">
        <v>71</v>
      </c>
      <c r="D38" s="14" t="s">
        <v>73</v>
      </c>
      <c r="E38" s="15">
        <v>240000</v>
      </c>
      <c r="F38" s="16">
        <v>240000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240000</v>
      </c>
    </row>
    <row r="39" spans="1:18" ht="25.5" x14ac:dyDescent="0.2">
      <c r="A39" s="12" t="s">
        <v>74</v>
      </c>
      <c r="B39" s="12" t="s">
        <v>75</v>
      </c>
      <c r="C39" s="13" t="s">
        <v>71</v>
      </c>
      <c r="D39" s="14" t="s">
        <v>76</v>
      </c>
      <c r="E39" s="15">
        <v>13290</v>
      </c>
      <c r="F39" s="16">
        <v>13290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13290</v>
      </c>
    </row>
    <row r="40" spans="1:18" ht="25.5" x14ac:dyDescent="0.2">
      <c r="A40" s="12" t="s">
        <v>77</v>
      </c>
      <c r="B40" s="12" t="s">
        <v>79</v>
      </c>
      <c r="C40" s="13" t="s">
        <v>78</v>
      </c>
      <c r="D40" s="14" t="s">
        <v>80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14350</v>
      </c>
      <c r="K40" s="16">
        <v>0</v>
      </c>
      <c r="L40" s="16">
        <v>14350</v>
      </c>
      <c r="M40" s="16">
        <v>0</v>
      </c>
      <c r="N40" s="16">
        <v>0</v>
      </c>
      <c r="O40" s="16">
        <v>0</v>
      </c>
      <c r="P40" s="15">
        <f t="shared" si="0"/>
        <v>14350</v>
      </c>
    </row>
    <row r="41" spans="1:18" s="41" customFormat="1" ht="56.25" customHeight="1" x14ac:dyDescent="0.2">
      <c r="A41" s="36"/>
      <c r="B41" s="36"/>
      <c r="C41" s="37"/>
      <c r="D41" s="46" t="s">
        <v>139</v>
      </c>
      <c r="E41" s="39">
        <f>SUM(F41)</f>
        <v>0</v>
      </c>
      <c r="F41" s="16">
        <v>0</v>
      </c>
      <c r="G41" s="16">
        <v>0</v>
      </c>
      <c r="H41" s="16">
        <v>0</v>
      </c>
      <c r="I41" s="16">
        <v>0</v>
      </c>
      <c r="J41" s="39">
        <f>L41</f>
        <v>13000</v>
      </c>
      <c r="K41" s="40">
        <f>O41</f>
        <v>0</v>
      </c>
      <c r="L41" s="40">
        <v>13000</v>
      </c>
      <c r="M41" s="16">
        <v>0</v>
      </c>
      <c r="N41" s="16">
        <v>0</v>
      </c>
      <c r="O41" s="16">
        <v>0</v>
      </c>
      <c r="P41" s="39">
        <f t="shared" si="0"/>
        <v>13000</v>
      </c>
      <c r="R41" s="47"/>
    </row>
    <row r="42" spans="1:18" x14ac:dyDescent="0.2">
      <c r="A42" s="12" t="s">
        <v>81</v>
      </c>
      <c r="B42" s="12" t="s">
        <v>83</v>
      </c>
      <c r="C42" s="13" t="s">
        <v>82</v>
      </c>
      <c r="D42" s="14" t="s">
        <v>84</v>
      </c>
      <c r="E42" s="15">
        <v>10000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10000</v>
      </c>
    </row>
    <row r="43" spans="1:18" s="63" customFormat="1" ht="22.5" customHeight="1" x14ac:dyDescent="0.25">
      <c r="A43" s="42" t="s">
        <v>157</v>
      </c>
      <c r="B43" s="30">
        <v>9000</v>
      </c>
      <c r="C43" s="61"/>
      <c r="D43" s="62" t="s">
        <v>158</v>
      </c>
      <c r="E43" s="34">
        <f>E44+E63+E48+E46+E49</f>
        <v>9367772.1899999995</v>
      </c>
      <c r="F43" s="34">
        <f t="shared" ref="F43:O43" si="11">F44+F63+F48+F46+F49</f>
        <v>7792349.1899999995</v>
      </c>
      <c r="G43" s="34">
        <f t="shared" si="11"/>
        <v>0</v>
      </c>
      <c r="H43" s="34">
        <f t="shared" si="11"/>
        <v>0</v>
      </c>
      <c r="I43" s="34">
        <f>I44+I63+I48+I46+I49</f>
        <v>1575423</v>
      </c>
      <c r="J43" s="34">
        <f t="shared" si="11"/>
        <v>0</v>
      </c>
      <c r="K43" s="34">
        <f t="shared" si="11"/>
        <v>0</v>
      </c>
      <c r="L43" s="34">
        <f t="shared" si="11"/>
        <v>0</v>
      </c>
      <c r="M43" s="34">
        <f t="shared" si="11"/>
        <v>0</v>
      </c>
      <c r="N43" s="34">
        <f t="shared" si="11"/>
        <v>0</v>
      </c>
      <c r="O43" s="34">
        <f t="shared" si="11"/>
        <v>0</v>
      </c>
      <c r="P43" s="34">
        <f>E43+J43</f>
        <v>9367772.1899999995</v>
      </c>
    </row>
    <row r="44" spans="1:18" ht="38.25" x14ac:dyDescent="0.2">
      <c r="A44" s="12" t="s">
        <v>85</v>
      </c>
      <c r="B44" s="12" t="s">
        <v>87</v>
      </c>
      <c r="C44" s="13" t="s">
        <v>86</v>
      </c>
      <c r="D44" s="14" t="s">
        <v>88</v>
      </c>
      <c r="E44" s="15">
        <v>1000000</v>
      </c>
      <c r="F44" s="16">
        <v>0</v>
      </c>
      <c r="G44" s="16">
        <v>0</v>
      </c>
      <c r="H44" s="16">
        <v>0</v>
      </c>
      <c r="I44" s="16">
        <v>1000000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1000000</v>
      </c>
    </row>
    <row r="45" spans="1:18" s="41" customFormat="1" ht="98.25" customHeight="1" x14ac:dyDescent="0.2">
      <c r="A45" s="36"/>
      <c r="B45" s="36"/>
      <c r="C45" s="37"/>
      <c r="D45" s="38" t="s">
        <v>142</v>
      </c>
      <c r="E45" s="39">
        <f t="shared" ref="E45:P45" si="12">E44</f>
        <v>1000000</v>
      </c>
      <c r="F45" s="40">
        <f t="shared" si="12"/>
        <v>0</v>
      </c>
      <c r="G45" s="40">
        <f t="shared" si="12"/>
        <v>0</v>
      </c>
      <c r="H45" s="40">
        <f t="shared" si="12"/>
        <v>0</v>
      </c>
      <c r="I45" s="40">
        <f t="shared" si="12"/>
        <v>1000000</v>
      </c>
      <c r="J45" s="39">
        <f t="shared" si="12"/>
        <v>0</v>
      </c>
      <c r="K45" s="40">
        <f t="shared" si="12"/>
        <v>0</v>
      </c>
      <c r="L45" s="40">
        <f t="shared" si="12"/>
        <v>0</v>
      </c>
      <c r="M45" s="40">
        <f t="shared" si="12"/>
        <v>0</v>
      </c>
      <c r="N45" s="40">
        <f t="shared" si="12"/>
        <v>0</v>
      </c>
      <c r="O45" s="40">
        <f t="shared" si="12"/>
        <v>0</v>
      </c>
      <c r="P45" s="39">
        <f t="shared" si="12"/>
        <v>1000000</v>
      </c>
    </row>
    <row r="46" spans="1:18" ht="38.25" x14ac:dyDescent="0.2">
      <c r="A46" s="12" t="s">
        <v>89</v>
      </c>
      <c r="B46" s="12" t="s">
        <v>90</v>
      </c>
      <c r="C46" s="13" t="s">
        <v>86</v>
      </c>
      <c r="D46" s="14" t="s">
        <v>91</v>
      </c>
      <c r="E46" s="15">
        <v>1425600</v>
      </c>
      <c r="F46" s="16">
        <v>1425600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1425600</v>
      </c>
    </row>
    <row r="47" spans="1:18" s="41" customFormat="1" ht="71.25" customHeight="1" x14ac:dyDescent="0.2">
      <c r="A47" s="36"/>
      <c r="B47" s="36"/>
      <c r="C47" s="37"/>
      <c r="D47" s="38" t="s">
        <v>143</v>
      </c>
      <c r="E47" s="39">
        <f t="shared" ref="E47:P47" si="13">E46</f>
        <v>1425600</v>
      </c>
      <c r="F47" s="40">
        <f t="shared" si="13"/>
        <v>1425600</v>
      </c>
      <c r="G47" s="40">
        <f t="shared" si="13"/>
        <v>0</v>
      </c>
      <c r="H47" s="40">
        <f t="shared" si="13"/>
        <v>0</v>
      </c>
      <c r="I47" s="40">
        <f t="shared" si="13"/>
        <v>0</v>
      </c>
      <c r="J47" s="39">
        <f t="shared" si="13"/>
        <v>0</v>
      </c>
      <c r="K47" s="40">
        <f t="shared" si="13"/>
        <v>0</v>
      </c>
      <c r="L47" s="40">
        <f t="shared" si="13"/>
        <v>0</v>
      </c>
      <c r="M47" s="40">
        <f t="shared" si="13"/>
        <v>0</v>
      </c>
      <c r="N47" s="40">
        <f t="shared" si="13"/>
        <v>0</v>
      </c>
      <c r="O47" s="40">
        <f t="shared" si="13"/>
        <v>0</v>
      </c>
      <c r="P47" s="39">
        <f t="shared" si="13"/>
        <v>1425600</v>
      </c>
    </row>
    <row r="48" spans="1:18" ht="38.25" x14ac:dyDescent="0.2">
      <c r="A48" s="12" t="s">
        <v>92</v>
      </c>
      <c r="B48" s="12" t="s">
        <v>93</v>
      </c>
      <c r="C48" s="13" t="s">
        <v>86</v>
      </c>
      <c r="D48" s="14" t="s">
        <v>94</v>
      </c>
      <c r="E48" s="15">
        <v>108200.19</v>
      </c>
      <c r="F48" s="16">
        <v>108200.19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108200.19</v>
      </c>
    </row>
    <row r="49" spans="1:21" x14ac:dyDescent="0.2">
      <c r="A49" s="12" t="s">
        <v>95</v>
      </c>
      <c r="B49" s="12" t="s">
        <v>96</v>
      </c>
      <c r="C49" s="13" t="s">
        <v>86</v>
      </c>
      <c r="D49" s="14" t="s">
        <v>97</v>
      </c>
      <c r="E49" s="15">
        <v>6743972</v>
      </c>
      <c r="F49" s="16">
        <v>6228549</v>
      </c>
      <c r="G49" s="16">
        <v>0</v>
      </c>
      <c r="H49" s="16">
        <v>0</v>
      </c>
      <c r="I49" s="16">
        <v>515423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6743972</v>
      </c>
    </row>
    <row r="50" spans="1:21" s="55" customFormat="1" ht="106.5" customHeight="1" x14ac:dyDescent="0.2">
      <c r="A50" s="48">
        <f>C50+C53+C51+C61-E49</f>
        <v>0</v>
      </c>
      <c r="B50" s="48">
        <f>SUM(E50:E62)-E49</f>
        <v>0</v>
      </c>
      <c r="C50" s="49">
        <f>SUM(E50)</f>
        <v>244881</v>
      </c>
      <c r="D50" s="50" t="s">
        <v>144</v>
      </c>
      <c r="E50" s="51">
        <f>F50+I50</f>
        <v>244881</v>
      </c>
      <c r="F50" s="52">
        <v>244881</v>
      </c>
      <c r="G50" s="52"/>
      <c r="H50" s="52"/>
      <c r="I50" s="52"/>
      <c r="J50" s="51"/>
      <c r="K50" s="52"/>
      <c r="L50" s="52"/>
      <c r="M50" s="52"/>
      <c r="N50" s="52"/>
      <c r="O50" s="52"/>
      <c r="P50" s="51">
        <f t="shared" si="0"/>
        <v>244881</v>
      </c>
      <c r="Q50" s="53"/>
      <c r="R50" s="53"/>
      <c r="S50" s="54"/>
    </row>
    <row r="51" spans="1:21" s="55" customFormat="1" ht="53.25" customHeight="1" x14ac:dyDescent="0.2">
      <c r="A51" s="56"/>
      <c r="B51" s="48"/>
      <c r="C51" s="57">
        <f>SUM(E51:E52)</f>
        <v>5124497</v>
      </c>
      <c r="D51" s="58" t="s">
        <v>145</v>
      </c>
      <c r="E51" s="51">
        <f>F51+I51</f>
        <v>2804981</v>
      </c>
      <c r="F51" s="59">
        <f>2338826+8175+87900+175181-45000+114286+42884-88700+171429</f>
        <v>2804981</v>
      </c>
      <c r="G51" s="59"/>
      <c r="H51" s="59"/>
      <c r="I51" s="59"/>
      <c r="J51" s="51"/>
      <c r="K51" s="59"/>
      <c r="L51" s="59"/>
      <c r="M51" s="59"/>
      <c r="N51" s="59"/>
      <c r="O51" s="59"/>
      <c r="P51" s="51">
        <f t="shared" si="0"/>
        <v>2804981</v>
      </c>
      <c r="Q51" s="53"/>
      <c r="R51" s="53"/>
      <c r="S51" s="53"/>
      <c r="T51" s="53"/>
      <c r="U51" s="53"/>
    </row>
    <row r="52" spans="1:21" s="55" customFormat="1" ht="69.75" customHeight="1" x14ac:dyDescent="0.2">
      <c r="A52" s="56"/>
      <c r="B52" s="48"/>
      <c r="C52" s="49"/>
      <c r="D52" s="50" t="s">
        <v>146</v>
      </c>
      <c r="E52" s="51">
        <f t="shared" ref="E52:E62" si="14">F52+I52</f>
        <v>2319516</v>
      </c>
      <c r="F52" s="52">
        <f>2124136+88700+40600+66080</f>
        <v>2319516</v>
      </c>
      <c r="G52" s="52"/>
      <c r="H52" s="52"/>
      <c r="I52" s="52"/>
      <c r="J52" s="51"/>
      <c r="K52" s="52"/>
      <c r="L52" s="52"/>
      <c r="M52" s="52"/>
      <c r="N52" s="52"/>
      <c r="O52" s="52"/>
      <c r="P52" s="51">
        <f t="shared" si="0"/>
        <v>2319516</v>
      </c>
      <c r="Q52" s="53"/>
      <c r="R52" s="53"/>
      <c r="S52" s="54"/>
    </row>
    <row r="53" spans="1:21" s="55" customFormat="1" ht="87" customHeight="1" x14ac:dyDescent="0.2">
      <c r="A53" s="56"/>
      <c r="B53" s="48"/>
      <c r="C53" s="49">
        <f>SUM(E53:E60)</f>
        <v>859171</v>
      </c>
      <c r="D53" s="50" t="s">
        <v>147</v>
      </c>
      <c r="E53" s="51">
        <f t="shared" si="14"/>
        <v>206343</v>
      </c>
      <c r="F53" s="52">
        <f>90000+116343</f>
        <v>206343</v>
      </c>
      <c r="G53" s="52"/>
      <c r="H53" s="52"/>
      <c r="I53" s="52"/>
      <c r="J53" s="51"/>
      <c r="K53" s="52"/>
      <c r="L53" s="52"/>
      <c r="M53" s="52"/>
      <c r="N53" s="52"/>
      <c r="O53" s="52"/>
      <c r="P53" s="51">
        <f t="shared" si="0"/>
        <v>206343</v>
      </c>
      <c r="Q53" s="53"/>
      <c r="R53" s="53"/>
      <c r="S53" s="54"/>
    </row>
    <row r="54" spans="1:21" s="55" customFormat="1" ht="95.25" customHeight="1" x14ac:dyDescent="0.2">
      <c r="A54" s="56"/>
      <c r="B54" s="56"/>
      <c r="C54" s="60"/>
      <c r="D54" s="50" t="s">
        <v>148</v>
      </c>
      <c r="E54" s="51">
        <f t="shared" si="14"/>
        <v>200000</v>
      </c>
      <c r="F54" s="52">
        <v>200000</v>
      </c>
      <c r="G54" s="52"/>
      <c r="H54" s="52"/>
      <c r="I54" s="52"/>
      <c r="J54" s="51"/>
      <c r="K54" s="52"/>
      <c r="L54" s="52"/>
      <c r="M54" s="52"/>
      <c r="N54" s="52"/>
      <c r="O54" s="52"/>
      <c r="P54" s="51">
        <f t="shared" si="0"/>
        <v>200000</v>
      </c>
      <c r="Q54" s="53"/>
      <c r="R54" s="53"/>
      <c r="S54" s="54"/>
    </row>
    <row r="55" spans="1:21" s="55" customFormat="1" ht="140.25" customHeight="1" x14ac:dyDescent="0.2">
      <c r="A55" s="56"/>
      <c r="B55" s="56"/>
      <c r="C55" s="60"/>
      <c r="D55" s="50" t="s">
        <v>149</v>
      </c>
      <c r="E55" s="51">
        <f t="shared" si="14"/>
        <v>40477</v>
      </c>
      <c r="F55" s="52">
        <v>40477</v>
      </c>
      <c r="G55" s="52"/>
      <c r="H55" s="52"/>
      <c r="I55" s="52"/>
      <c r="J55" s="51"/>
      <c r="K55" s="52"/>
      <c r="L55" s="52"/>
      <c r="M55" s="52"/>
      <c r="N55" s="52"/>
      <c r="O55" s="52"/>
      <c r="P55" s="51">
        <f t="shared" si="0"/>
        <v>40477</v>
      </c>
      <c r="Q55" s="53"/>
      <c r="R55" s="53"/>
      <c r="S55" s="54"/>
    </row>
    <row r="56" spans="1:21" s="55" customFormat="1" ht="100.5" customHeight="1" x14ac:dyDescent="0.2">
      <c r="A56" s="56"/>
      <c r="B56" s="56"/>
      <c r="C56" s="60"/>
      <c r="D56" s="50" t="s">
        <v>150</v>
      </c>
      <c r="E56" s="51">
        <f t="shared" si="14"/>
        <v>113593</v>
      </c>
      <c r="F56" s="52">
        <f>27456+86137</f>
        <v>113593</v>
      </c>
      <c r="G56" s="52"/>
      <c r="H56" s="52"/>
      <c r="I56" s="52"/>
      <c r="J56" s="51"/>
      <c r="K56" s="52"/>
      <c r="L56" s="52"/>
      <c r="M56" s="52"/>
      <c r="N56" s="52"/>
      <c r="O56" s="52"/>
      <c r="P56" s="51">
        <f t="shared" si="0"/>
        <v>113593</v>
      </c>
      <c r="Q56" s="53"/>
      <c r="R56" s="53"/>
      <c r="S56" s="54"/>
    </row>
    <row r="57" spans="1:21" s="55" customFormat="1" ht="112.5" customHeight="1" x14ac:dyDescent="0.2">
      <c r="A57" s="56"/>
      <c r="B57" s="56"/>
      <c r="C57" s="60"/>
      <c r="D57" s="50" t="s">
        <v>151</v>
      </c>
      <c r="E57" s="51">
        <f t="shared" si="14"/>
        <v>37338</v>
      </c>
      <c r="F57" s="52">
        <f>12025+20946+4367</f>
        <v>37338</v>
      </c>
      <c r="G57" s="52"/>
      <c r="H57" s="52"/>
      <c r="I57" s="52"/>
      <c r="J57" s="51"/>
      <c r="K57" s="52"/>
      <c r="L57" s="52"/>
      <c r="M57" s="52"/>
      <c r="N57" s="52"/>
      <c r="O57" s="52"/>
      <c r="P57" s="51">
        <f t="shared" si="0"/>
        <v>37338</v>
      </c>
      <c r="Q57" s="53"/>
      <c r="R57" s="53"/>
      <c r="S57" s="54"/>
    </row>
    <row r="58" spans="1:21" s="55" customFormat="1" ht="115.5" customHeight="1" x14ac:dyDescent="0.2">
      <c r="A58" s="56"/>
      <c r="B58" s="56"/>
      <c r="C58" s="60"/>
      <c r="D58" s="50" t="s">
        <v>152</v>
      </c>
      <c r="E58" s="51">
        <f t="shared" si="14"/>
        <v>245000</v>
      </c>
      <c r="F58" s="52">
        <f>200000+45000</f>
        <v>245000</v>
      </c>
      <c r="G58" s="52"/>
      <c r="H58" s="52"/>
      <c r="I58" s="52"/>
      <c r="J58" s="51"/>
      <c r="K58" s="52"/>
      <c r="L58" s="52"/>
      <c r="M58" s="52"/>
      <c r="N58" s="52"/>
      <c r="O58" s="52"/>
      <c r="P58" s="51">
        <f t="shared" si="0"/>
        <v>245000</v>
      </c>
      <c r="Q58" s="53"/>
      <c r="R58" s="53"/>
      <c r="S58" s="54"/>
    </row>
    <row r="59" spans="1:21" s="55" customFormat="1" ht="115.5" customHeight="1" x14ac:dyDescent="0.2">
      <c r="A59" s="56"/>
      <c r="B59" s="56"/>
      <c r="C59" s="60"/>
      <c r="D59" s="50" t="s">
        <v>153</v>
      </c>
      <c r="E59" s="51">
        <f t="shared" si="14"/>
        <v>10000</v>
      </c>
      <c r="F59" s="52">
        <v>10000</v>
      </c>
      <c r="G59" s="52"/>
      <c r="H59" s="52"/>
      <c r="I59" s="52"/>
      <c r="J59" s="51"/>
      <c r="K59" s="52"/>
      <c r="L59" s="52"/>
      <c r="M59" s="52"/>
      <c r="N59" s="52"/>
      <c r="O59" s="52"/>
      <c r="P59" s="51">
        <f t="shared" si="0"/>
        <v>10000</v>
      </c>
      <c r="Q59" s="53"/>
      <c r="R59" s="53"/>
      <c r="S59" s="54"/>
    </row>
    <row r="60" spans="1:21" s="55" customFormat="1" ht="115.5" customHeight="1" x14ac:dyDescent="0.2">
      <c r="A60" s="56"/>
      <c r="B60" s="56"/>
      <c r="C60" s="60"/>
      <c r="D60" s="50" t="s">
        <v>154</v>
      </c>
      <c r="E60" s="51">
        <f t="shared" si="14"/>
        <v>6420</v>
      </c>
      <c r="F60" s="52">
        <v>6420</v>
      </c>
      <c r="G60" s="52"/>
      <c r="H60" s="52"/>
      <c r="I60" s="52"/>
      <c r="J60" s="51"/>
      <c r="K60" s="52"/>
      <c r="L60" s="52"/>
      <c r="M60" s="52"/>
      <c r="N60" s="52"/>
      <c r="O60" s="52"/>
      <c r="P60" s="51">
        <f t="shared" si="0"/>
        <v>6420</v>
      </c>
      <c r="Q60" s="53"/>
      <c r="R60" s="53"/>
      <c r="S60" s="54"/>
    </row>
    <row r="61" spans="1:21" s="55" customFormat="1" ht="147" customHeight="1" x14ac:dyDescent="0.2">
      <c r="A61" s="56"/>
      <c r="B61" s="56"/>
      <c r="C61" s="60">
        <f>SUM(E61:E62)</f>
        <v>515423</v>
      </c>
      <c r="D61" s="50" t="s">
        <v>155</v>
      </c>
      <c r="E61" s="51">
        <f t="shared" si="14"/>
        <v>500000</v>
      </c>
      <c r="F61" s="52"/>
      <c r="G61" s="52"/>
      <c r="H61" s="52"/>
      <c r="I61" s="52">
        <v>500000</v>
      </c>
      <c r="J61" s="51"/>
      <c r="K61" s="52"/>
      <c r="L61" s="52"/>
      <c r="M61" s="52"/>
      <c r="N61" s="52"/>
      <c r="O61" s="52"/>
      <c r="P61" s="51">
        <f t="shared" si="0"/>
        <v>500000</v>
      </c>
      <c r="Q61" s="53"/>
      <c r="R61" s="53"/>
      <c r="S61" s="54"/>
    </row>
    <row r="62" spans="1:21" s="55" customFormat="1" ht="111.75" customHeight="1" x14ac:dyDescent="0.2">
      <c r="A62" s="56"/>
      <c r="B62" s="56"/>
      <c r="C62" s="60"/>
      <c r="D62" s="50" t="s">
        <v>156</v>
      </c>
      <c r="E62" s="51">
        <f t="shared" si="14"/>
        <v>15423</v>
      </c>
      <c r="F62" s="52"/>
      <c r="G62" s="52"/>
      <c r="H62" s="52"/>
      <c r="I62" s="52">
        <v>15423</v>
      </c>
      <c r="J62" s="51"/>
      <c r="K62" s="52"/>
      <c r="L62" s="52"/>
      <c r="M62" s="52"/>
      <c r="N62" s="52"/>
      <c r="O62" s="52"/>
      <c r="P62" s="51">
        <f t="shared" si="0"/>
        <v>15423</v>
      </c>
      <c r="Q62" s="53"/>
      <c r="R62" s="53"/>
      <c r="S62" s="54"/>
    </row>
    <row r="63" spans="1:21" ht="38.25" x14ac:dyDescent="0.2">
      <c r="A63" s="12" t="s">
        <v>98</v>
      </c>
      <c r="B63" s="12" t="s">
        <v>99</v>
      </c>
      <c r="C63" s="13" t="s">
        <v>86</v>
      </c>
      <c r="D63" s="14" t="s">
        <v>100</v>
      </c>
      <c r="E63" s="15">
        <v>90000</v>
      </c>
      <c r="F63" s="16">
        <v>30000</v>
      </c>
      <c r="G63" s="16">
        <v>0</v>
      </c>
      <c r="H63" s="16">
        <v>0</v>
      </c>
      <c r="I63" s="16">
        <v>60000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0"/>
        <v>90000</v>
      </c>
    </row>
    <row r="64" spans="1:21" ht="25.5" x14ac:dyDescent="0.2">
      <c r="A64" s="6" t="s">
        <v>101</v>
      </c>
      <c r="B64" s="7"/>
      <c r="C64" s="8"/>
      <c r="D64" s="64" t="s">
        <v>159</v>
      </c>
      <c r="E64" s="10">
        <v>40560509</v>
      </c>
      <c r="F64" s="11">
        <v>40560509</v>
      </c>
      <c r="G64" s="11">
        <v>28299810</v>
      </c>
      <c r="H64" s="11">
        <v>2420231</v>
      </c>
      <c r="I64" s="11">
        <v>0</v>
      </c>
      <c r="J64" s="10">
        <v>1188625</v>
      </c>
      <c r="K64" s="11">
        <v>246435</v>
      </c>
      <c r="L64" s="11">
        <v>941380</v>
      </c>
      <c r="M64" s="11">
        <v>0</v>
      </c>
      <c r="N64" s="11">
        <v>0</v>
      </c>
      <c r="O64" s="11">
        <v>247245</v>
      </c>
      <c r="P64" s="10">
        <f t="shared" si="0"/>
        <v>41749134</v>
      </c>
    </row>
    <row r="65" spans="1:18" ht="25.5" x14ac:dyDescent="0.2">
      <c r="A65" s="6" t="s">
        <v>102</v>
      </c>
      <c r="B65" s="7"/>
      <c r="C65" s="8"/>
      <c r="D65" s="64" t="s">
        <v>159</v>
      </c>
      <c r="E65" s="10">
        <v>40560509</v>
      </c>
      <c r="F65" s="11">
        <v>40560509</v>
      </c>
      <c r="G65" s="11">
        <v>28299810</v>
      </c>
      <c r="H65" s="11">
        <v>2420231</v>
      </c>
      <c r="I65" s="11">
        <v>0</v>
      </c>
      <c r="J65" s="10">
        <v>1188625</v>
      </c>
      <c r="K65" s="11">
        <v>246435</v>
      </c>
      <c r="L65" s="11">
        <v>941380</v>
      </c>
      <c r="M65" s="11">
        <v>0</v>
      </c>
      <c r="N65" s="11">
        <v>0</v>
      </c>
      <c r="O65" s="11">
        <v>247245</v>
      </c>
      <c r="P65" s="10">
        <f t="shared" si="0"/>
        <v>41749134</v>
      </c>
    </row>
    <row r="66" spans="1:18" s="23" customFormat="1" x14ac:dyDescent="0.2">
      <c r="A66" s="6" t="s">
        <v>160</v>
      </c>
      <c r="B66" s="7">
        <v>1000</v>
      </c>
      <c r="C66" s="65"/>
      <c r="D66" s="66" t="s">
        <v>161</v>
      </c>
      <c r="E66" s="10">
        <f>E65</f>
        <v>40560509</v>
      </c>
      <c r="F66" s="11">
        <f>F65</f>
        <v>40560509</v>
      </c>
      <c r="G66" s="11">
        <f t="shared" ref="G66:I66" si="15">G65</f>
        <v>28299810</v>
      </c>
      <c r="H66" s="11">
        <f t="shared" si="15"/>
        <v>2420231</v>
      </c>
      <c r="I66" s="11">
        <f t="shared" si="15"/>
        <v>0</v>
      </c>
      <c r="J66" s="10">
        <f>J65</f>
        <v>1188625</v>
      </c>
      <c r="K66" s="11">
        <f>K65</f>
        <v>246435</v>
      </c>
      <c r="L66" s="11">
        <f t="shared" ref="L66" si="16">L65</f>
        <v>941380</v>
      </c>
      <c r="M66" s="11">
        <f t="shared" ref="M66" si="17">M65</f>
        <v>0</v>
      </c>
      <c r="N66" s="11">
        <f t="shared" ref="N66" si="18">N65</f>
        <v>0</v>
      </c>
      <c r="O66" s="11">
        <f>O65</f>
        <v>247245</v>
      </c>
      <c r="P66" s="10">
        <f>E66+J66</f>
        <v>41749134</v>
      </c>
    </row>
    <row r="67" spans="1:18" x14ac:dyDescent="0.2">
      <c r="A67" s="12" t="s">
        <v>103</v>
      </c>
      <c r="B67" s="12" t="s">
        <v>105</v>
      </c>
      <c r="C67" s="13" t="s">
        <v>104</v>
      </c>
      <c r="D67" s="14" t="s">
        <v>106</v>
      </c>
      <c r="E67" s="15">
        <v>7163506</v>
      </c>
      <c r="F67" s="16">
        <v>7163506</v>
      </c>
      <c r="G67" s="16">
        <v>4334749</v>
      </c>
      <c r="H67" s="16">
        <v>629001</v>
      </c>
      <c r="I67" s="16">
        <v>0</v>
      </c>
      <c r="J67" s="15">
        <v>477800</v>
      </c>
      <c r="K67" s="16">
        <v>17000</v>
      </c>
      <c r="L67" s="16">
        <v>460800</v>
      </c>
      <c r="M67" s="16">
        <v>0</v>
      </c>
      <c r="N67" s="16">
        <v>0</v>
      </c>
      <c r="O67" s="16">
        <v>17000</v>
      </c>
      <c r="P67" s="15">
        <f t="shared" si="0"/>
        <v>7641306</v>
      </c>
    </row>
    <row r="68" spans="1:18" s="73" customFormat="1" ht="66.75" customHeight="1" x14ac:dyDescent="0.2">
      <c r="A68" s="67"/>
      <c r="B68" s="67"/>
      <c r="C68" s="68"/>
      <c r="D68" s="69" t="s">
        <v>162</v>
      </c>
      <c r="E68" s="70">
        <f>F68+I68</f>
        <v>7390</v>
      </c>
      <c r="F68" s="71">
        <f>4810+2580</f>
        <v>7390</v>
      </c>
      <c r="G68" s="71">
        <v>0</v>
      </c>
      <c r="H68" s="71">
        <v>0</v>
      </c>
      <c r="I68" s="71">
        <v>0</v>
      </c>
      <c r="J68" s="70">
        <f>L68+O68</f>
        <v>0</v>
      </c>
      <c r="K68" s="71"/>
      <c r="L68" s="71"/>
      <c r="M68" s="71"/>
      <c r="N68" s="71"/>
      <c r="O68" s="71"/>
      <c r="P68" s="70">
        <f t="shared" si="0"/>
        <v>7390</v>
      </c>
      <c r="Q68" s="72"/>
    </row>
    <row r="69" spans="1:18" ht="51" x14ac:dyDescent="0.2">
      <c r="A69" s="12" t="s">
        <v>107</v>
      </c>
      <c r="B69" s="12" t="s">
        <v>109</v>
      </c>
      <c r="C69" s="13" t="s">
        <v>108</v>
      </c>
      <c r="D69" s="14" t="s">
        <v>110</v>
      </c>
      <c r="E69" s="15">
        <v>31808677</v>
      </c>
      <c r="F69" s="16">
        <v>31808677</v>
      </c>
      <c r="G69" s="16">
        <v>22951891</v>
      </c>
      <c r="H69" s="16">
        <v>1791230</v>
      </c>
      <c r="I69" s="16">
        <v>0</v>
      </c>
      <c r="J69" s="15">
        <v>702625</v>
      </c>
      <c r="K69" s="16">
        <v>221235</v>
      </c>
      <c r="L69" s="16">
        <v>480580</v>
      </c>
      <c r="M69" s="16">
        <v>0</v>
      </c>
      <c r="N69" s="16">
        <v>0</v>
      </c>
      <c r="O69" s="16">
        <v>222045</v>
      </c>
      <c r="P69" s="15">
        <f t="shared" si="0"/>
        <v>32511302</v>
      </c>
    </row>
    <row r="70" spans="1:18" s="41" customFormat="1" ht="44.25" customHeight="1" x14ac:dyDescent="0.2">
      <c r="A70" s="36"/>
      <c r="B70" s="36"/>
      <c r="C70" s="37"/>
      <c r="D70" s="46" t="s">
        <v>163</v>
      </c>
      <c r="E70" s="39">
        <f>SUM(F70)</f>
        <v>21256200</v>
      </c>
      <c r="F70" s="40">
        <f>20371900+479200+332046+73054</f>
        <v>21256200</v>
      </c>
      <c r="G70" s="74">
        <f>16698279+392782+332046</f>
        <v>17423107</v>
      </c>
      <c r="H70" s="40"/>
      <c r="I70" s="40"/>
      <c r="J70" s="39">
        <f>N70</f>
        <v>0</v>
      </c>
      <c r="K70" s="40"/>
      <c r="L70" s="40"/>
      <c r="M70" s="40"/>
      <c r="N70" s="40"/>
      <c r="O70" s="40"/>
      <c r="P70" s="39">
        <f t="shared" si="0"/>
        <v>21256200</v>
      </c>
      <c r="R70" s="47"/>
    </row>
    <row r="71" spans="1:18" s="41" customFormat="1" ht="44.25" customHeight="1" x14ac:dyDescent="0.2">
      <c r="A71" s="36"/>
      <c r="B71" s="36"/>
      <c r="C71" s="37"/>
      <c r="D71" s="46" t="s">
        <v>164</v>
      </c>
      <c r="E71" s="39">
        <f>SUM(F71)</f>
        <v>0</v>
      </c>
      <c r="F71" s="40"/>
      <c r="G71" s="74"/>
      <c r="H71" s="40"/>
      <c r="I71" s="40"/>
      <c r="J71" s="39">
        <f>K71</f>
        <v>7944</v>
      </c>
      <c r="K71" s="40">
        <f>O71</f>
        <v>7944</v>
      </c>
      <c r="L71" s="40"/>
      <c r="M71" s="40"/>
      <c r="N71" s="40"/>
      <c r="O71" s="40">
        <v>7944</v>
      </c>
      <c r="P71" s="39">
        <f t="shared" si="0"/>
        <v>7944</v>
      </c>
      <c r="R71" s="47"/>
    </row>
    <row r="72" spans="1:18" s="41" customFormat="1" ht="84" customHeight="1" x14ac:dyDescent="0.2">
      <c r="A72" s="36"/>
      <c r="B72" s="36"/>
      <c r="C72" s="37"/>
      <c r="D72" s="46" t="s">
        <v>165</v>
      </c>
      <c r="E72" s="39">
        <f>SUM(F72)</f>
        <v>1474400</v>
      </c>
      <c r="F72" s="40">
        <v>1474400</v>
      </c>
      <c r="G72" s="40">
        <v>1474400</v>
      </c>
      <c r="H72" s="40"/>
      <c r="I72" s="40"/>
      <c r="J72" s="39">
        <f>N72</f>
        <v>0</v>
      </c>
      <c r="K72" s="40"/>
      <c r="L72" s="40"/>
      <c r="M72" s="40"/>
      <c r="N72" s="40"/>
      <c r="O72" s="40"/>
      <c r="P72" s="39">
        <f t="shared" si="0"/>
        <v>1474400</v>
      </c>
    </row>
    <row r="73" spans="1:18" s="73" customFormat="1" ht="73.5" customHeight="1" x14ac:dyDescent="0.2">
      <c r="A73" s="67"/>
      <c r="B73" s="67"/>
      <c r="C73" s="68"/>
      <c r="D73" s="69" t="s">
        <v>162</v>
      </c>
      <c r="E73" s="70">
        <f>F73+I73</f>
        <v>8082</v>
      </c>
      <c r="F73" s="71">
        <f>5262+2820</f>
        <v>8082</v>
      </c>
      <c r="G73" s="71">
        <v>0</v>
      </c>
      <c r="H73" s="71">
        <v>0</v>
      </c>
      <c r="I73" s="71">
        <v>0</v>
      </c>
      <c r="J73" s="70">
        <f>L73+O73</f>
        <v>0</v>
      </c>
      <c r="K73" s="71"/>
      <c r="L73" s="71"/>
      <c r="M73" s="71"/>
      <c r="N73" s="71"/>
      <c r="O73" s="71"/>
      <c r="P73" s="70">
        <f t="shared" si="0"/>
        <v>8082</v>
      </c>
      <c r="Q73" s="72"/>
    </row>
    <row r="74" spans="1:18" s="41" customFormat="1" ht="64.5" customHeight="1" x14ac:dyDescent="0.2">
      <c r="A74" s="36"/>
      <c r="B74" s="36"/>
      <c r="C74" s="37"/>
      <c r="D74" s="46" t="s">
        <v>166</v>
      </c>
      <c r="E74" s="39">
        <f>SUM(F74)</f>
        <v>0</v>
      </c>
      <c r="F74" s="40"/>
      <c r="G74" s="74"/>
      <c r="H74" s="40"/>
      <c r="I74" s="40"/>
      <c r="J74" s="39">
        <f>K74</f>
        <v>3156</v>
      </c>
      <c r="K74" s="40">
        <f>O74</f>
        <v>3156</v>
      </c>
      <c r="L74" s="40"/>
      <c r="M74" s="40"/>
      <c r="N74" s="40"/>
      <c r="O74" s="40">
        <v>3156</v>
      </c>
      <c r="P74" s="39">
        <f t="shared" si="0"/>
        <v>3156</v>
      </c>
      <c r="R74" s="47"/>
    </row>
    <row r="75" spans="1:18" s="41" customFormat="1" ht="81.75" customHeight="1" x14ac:dyDescent="0.2">
      <c r="A75" s="36"/>
      <c r="B75" s="36"/>
      <c r="C75" s="37"/>
      <c r="D75" s="46" t="s">
        <v>167</v>
      </c>
      <c r="E75" s="39">
        <f>SUM(F75)</f>
        <v>178769</v>
      </c>
      <c r="F75" s="40">
        <v>178769</v>
      </c>
      <c r="G75" s="74"/>
      <c r="H75" s="40"/>
      <c r="I75" s="40"/>
      <c r="J75" s="39">
        <f>K75</f>
        <v>0</v>
      </c>
      <c r="K75" s="40"/>
      <c r="L75" s="40"/>
      <c r="M75" s="40"/>
      <c r="N75" s="40"/>
      <c r="O75" s="40"/>
      <c r="P75" s="39">
        <f t="shared" si="0"/>
        <v>178769</v>
      </c>
      <c r="R75" s="47"/>
    </row>
    <row r="76" spans="1:18" s="41" customFormat="1" ht="71.25" customHeight="1" x14ac:dyDescent="0.2">
      <c r="A76" s="36"/>
      <c r="B76" s="36"/>
      <c r="C76" s="37"/>
      <c r="D76" s="38" t="s">
        <v>135</v>
      </c>
      <c r="E76" s="39">
        <f>F76</f>
        <v>1525</v>
      </c>
      <c r="F76" s="40">
        <v>1525</v>
      </c>
      <c r="G76" s="40"/>
      <c r="H76" s="40"/>
      <c r="I76" s="40"/>
      <c r="J76" s="39">
        <f>K76</f>
        <v>58640</v>
      </c>
      <c r="K76" s="40">
        <f>O76</f>
        <v>58640</v>
      </c>
      <c r="L76" s="40"/>
      <c r="M76" s="40"/>
      <c r="N76" s="40"/>
      <c r="O76" s="40">
        <v>58640</v>
      </c>
      <c r="P76" s="39">
        <f>E76+J76</f>
        <v>60165</v>
      </c>
    </row>
    <row r="77" spans="1:18" s="41" customFormat="1" ht="81.75" customHeight="1" x14ac:dyDescent="0.2">
      <c r="A77" s="36"/>
      <c r="B77" s="36"/>
      <c r="C77" s="37"/>
      <c r="D77" s="46" t="s">
        <v>168</v>
      </c>
      <c r="E77" s="39">
        <f>SUM(F77)</f>
        <v>18400</v>
      </c>
      <c r="F77" s="40">
        <v>18400</v>
      </c>
      <c r="G77" s="74"/>
      <c r="H77" s="40"/>
      <c r="I77" s="40"/>
      <c r="J77" s="39">
        <f>K77</f>
        <v>39100</v>
      </c>
      <c r="K77" s="40">
        <f>O77</f>
        <v>39100</v>
      </c>
      <c r="L77" s="40"/>
      <c r="M77" s="40"/>
      <c r="N77" s="40"/>
      <c r="O77" s="40">
        <v>39100</v>
      </c>
      <c r="P77" s="39">
        <f t="shared" si="0"/>
        <v>57500</v>
      </c>
      <c r="R77" s="47"/>
    </row>
    <row r="78" spans="1:18" ht="25.5" x14ac:dyDescent="0.2">
      <c r="A78" s="12" t="s">
        <v>111</v>
      </c>
      <c r="B78" s="12" t="s">
        <v>113</v>
      </c>
      <c r="C78" s="13" t="s">
        <v>112</v>
      </c>
      <c r="D78" s="14" t="s">
        <v>114</v>
      </c>
      <c r="E78" s="15">
        <v>1280866</v>
      </c>
      <c r="F78" s="16">
        <v>1280866</v>
      </c>
      <c r="G78" s="16">
        <v>1013170</v>
      </c>
      <c r="H78" s="16">
        <v>0</v>
      </c>
      <c r="I78" s="16">
        <v>0</v>
      </c>
      <c r="J78" s="15">
        <v>8200</v>
      </c>
      <c r="K78" s="16">
        <v>8200</v>
      </c>
      <c r="L78" s="16">
        <v>0</v>
      </c>
      <c r="M78" s="16">
        <v>0</v>
      </c>
      <c r="N78" s="16">
        <v>0</v>
      </c>
      <c r="O78" s="16">
        <v>8200</v>
      </c>
      <c r="P78" s="15">
        <f t="shared" si="0"/>
        <v>1289066</v>
      </c>
    </row>
    <row r="79" spans="1:18" x14ac:dyDescent="0.2">
      <c r="A79" s="12" t="s">
        <v>115</v>
      </c>
      <c r="B79" s="12" t="s">
        <v>116</v>
      </c>
      <c r="C79" s="13" t="s">
        <v>112</v>
      </c>
      <c r="D79" s="14" t="s">
        <v>117</v>
      </c>
      <c r="E79" s="15">
        <v>307460</v>
      </c>
      <c r="F79" s="16">
        <v>307460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0"/>
        <v>307460</v>
      </c>
    </row>
    <row r="80" spans="1:18" x14ac:dyDescent="0.2">
      <c r="A80" s="17" t="s">
        <v>118</v>
      </c>
      <c r="B80" s="18" t="s">
        <v>118</v>
      </c>
      <c r="C80" s="19" t="s">
        <v>118</v>
      </c>
      <c r="D80" s="20" t="s">
        <v>119</v>
      </c>
      <c r="E80" s="10">
        <v>59691615.189999998</v>
      </c>
      <c r="F80" s="10">
        <v>58106192.189999998</v>
      </c>
      <c r="G80" s="10">
        <v>34029251</v>
      </c>
      <c r="H80" s="10">
        <v>3091294</v>
      </c>
      <c r="I80" s="10">
        <v>1575423</v>
      </c>
      <c r="J80" s="10">
        <v>3622717</v>
      </c>
      <c r="K80" s="10">
        <v>2660177</v>
      </c>
      <c r="L80" s="10">
        <v>961730</v>
      </c>
      <c r="M80" s="10">
        <v>0</v>
      </c>
      <c r="N80" s="10">
        <v>0</v>
      </c>
      <c r="O80" s="10">
        <v>2660987</v>
      </c>
      <c r="P80" s="10">
        <f t="shared" si="0"/>
        <v>63314332.189999998</v>
      </c>
    </row>
    <row r="81" spans="1:18" s="81" customFormat="1" ht="51" x14ac:dyDescent="0.2">
      <c r="A81" s="75"/>
      <c r="B81" s="75"/>
      <c r="C81" s="76"/>
      <c r="D81" s="77" t="s">
        <v>169</v>
      </c>
      <c r="E81" s="78">
        <f t="shared" ref="E81:O81" si="19">SUM(E82:E85)</f>
        <v>22790000.190000001</v>
      </c>
      <c r="F81" s="79">
        <f t="shared" si="19"/>
        <v>22790000.190000001</v>
      </c>
      <c r="G81" s="79">
        <f t="shared" si="19"/>
        <v>17423107</v>
      </c>
      <c r="H81" s="79">
        <f t="shared" si="19"/>
        <v>0</v>
      </c>
      <c r="I81" s="79">
        <f t="shared" si="19"/>
        <v>0</v>
      </c>
      <c r="J81" s="78">
        <f t="shared" si="19"/>
        <v>7944</v>
      </c>
      <c r="K81" s="79">
        <f t="shared" si="19"/>
        <v>7944</v>
      </c>
      <c r="L81" s="79">
        <f t="shared" si="19"/>
        <v>0</v>
      </c>
      <c r="M81" s="79">
        <f t="shared" si="19"/>
        <v>0</v>
      </c>
      <c r="N81" s="79">
        <f t="shared" si="19"/>
        <v>0</v>
      </c>
      <c r="O81" s="79">
        <f t="shared" si="19"/>
        <v>7944</v>
      </c>
      <c r="P81" s="78">
        <f>E81+J81</f>
        <v>22797944.190000001</v>
      </c>
      <c r="Q81" s="80"/>
    </row>
    <row r="82" spans="1:18" s="85" customFormat="1" ht="45" customHeight="1" x14ac:dyDescent="0.2">
      <c r="A82" s="75"/>
      <c r="B82" s="75"/>
      <c r="C82" s="76"/>
      <c r="D82" s="82" t="s">
        <v>170</v>
      </c>
      <c r="E82" s="78">
        <f>SUM(F82)</f>
        <v>21256200</v>
      </c>
      <c r="F82" s="83">
        <v>21256200</v>
      </c>
      <c r="G82" s="83">
        <v>17423107</v>
      </c>
      <c r="H82" s="83">
        <f>H72</f>
        <v>0</v>
      </c>
      <c r="I82" s="83">
        <f>I72</f>
        <v>0</v>
      </c>
      <c r="J82" s="78">
        <f>N82</f>
        <v>0</v>
      </c>
      <c r="K82" s="83">
        <v>0</v>
      </c>
      <c r="L82" s="83">
        <v>0</v>
      </c>
      <c r="M82" s="83">
        <v>0</v>
      </c>
      <c r="N82" s="83">
        <v>0</v>
      </c>
      <c r="O82" s="83">
        <v>0</v>
      </c>
      <c r="P82" s="78">
        <f t="shared" ref="P82:P88" si="20">E82+J82</f>
        <v>21256200</v>
      </c>
      <c r="Q82" s="84"/>
    </row>
    <row r="83" spans="1:18" s="41" customFormat="1" ht="44.25" customHeight="1" x14ac:dyDescent="0.2">
      <c r="A83" s="36"/>
      <c r="B83" s="36"/>
      <c r="C83" s="37"/>
      <c r="D83" s="46" t="s">
        <v>164</v>
      </c>
      <c r="E83" s="86">
        <f>SUM(F83)</f>
        <v>0</v>
      </c>
      <c r="F83" s="83"/>
      <c r="G83" s="83"/>
      <c r="H83" s="87"/>
      <c r="I83" s="87"/>
      <c r="J83" s="86">
        <f>K83</f>
        <v>7944</v>
      </c>
      <c r="K83" s="87">
        <v>7944</v>
      </c>
      <c r="L83" s="87"/>
      <c r="M83" s="87"/>
      <c r="N83" s="87"/>
      <c r="O83" s="87">
        <v>7944</v>
      </c>
      <c r="P83" s="86">
        <f t="shared" si="20"/>
        <v>7944</v>
      </c>
      <c r="R83" s="47"/>
    </row>
    <row r="84" spans="1:18" s="85" customFormat="1" ht="45" customHeight="1" x14ac:dyDescent="0.2">
      <c r="A84" s="75"/>
      <c r="B84" s="75"/>
      <c r="C84" s="76"/>
      <c r="D84" s="82" t="s">
        <v>171</v>
      </c>
      <c r="E84" s="78">
        <f>SUM(F84)</f>
        <v>1425600</v>
      </c>
      <c r="F84" s="88">
        <v>1425600</v>
      </c>
      <c r="G84" s="88">
        <v>0</v>
      </c>
      <c r="H84" s="88">
        <f>H53</f>
        <v>0</v>
      </c>
      <c r="I84" s="88">
        <f>I53</f>
        <v>0</v>
      </c>
      <c r="J84" s="78">
        <f>N84</f>
        <v>0</v>
      </c>
      <c r="K84" s="88">
        <v>0</v>
      </c>
      <c r="L84" s="88">
        <v>0</v>
      </c>
      <c r="M84" s="88">
        <v>0</v>
      </c>
      <c r="N84" s="88">
        <v>0</v>
      </c>
      <c r="O84" s="88">
        <v>0</v>
      </c>
      <c r="P84" s="78">
        <f t="shared" si="20"/>
        <v>1425600</v>
      </c>
      <c r="Q84" s="84"/>
    </row>
    <row r="85" spans="1:18" s="89" customFormat="1" ht="68.25" customHeight="1" x14ac:dyDescent="0.2">
      <c r="A85" s="75"/>
      <c r="B85" s="75"/>
      <c r="C85" s="76"/>
      <c r="D85" s="82" t="s">
        <v>172</v>
      </c>
      <c r="E85" s="78">
        <f t="shared" ref="E85" si="21">SUM(F85)</f>
        <v>108200.19</v>
      </c>
      <c r="F85" s="88">
        <v>108200.19</v>
      </c>
      <c r="G85" s="88">
        <v>0</v>
      </c>
      <c r="H85" s="88">
        <f>H38</f>
        <v>0</v>
      </c>
      <c r="I85" s="88">
        <f>I38</f>
        <v>0</v>
      </c>
      <c r="J85" s="78">
        <f>N85</f>
        <v>0</v>
      </c>
      <c r="K85" s="88">
        <v>0</v>
      </c>
      <c r="L85" s="88">
        <v>0</v>
      </c>
      <c r="M85" s="88">
        <v>0</v>
      </c>
      <c r="N85" s="88">
        <v>0</v>
      </c>
      <c r="O85" s="88">
        <v>0</v>
      </c>
      <c r="P85" s="78">
        <f t="shared" si="20"/>
        <v>108200.19</v>
      </c>
    </row>
    <row r="86" spans="1:18" s="81" customFormat="1" ht="87" customHeight="1" x14ac:dyDescent="0.2">
      <c r="A86" s="75"/>
      <c r="B86" s="75"/>
      <c r="C86" s="76"/>
      <c r="D86" s="77" t="s">
        <v>173</v>
      </c>
      <c r="E86" s="78">
        <f>SUM(F86)</f>
        <v>1474400</v>
      </c>
      <c r="F86" s="79">
        <v>1474400</v>
      </c>
      <c r="G86" s="79">
        <v>1474400</v>
      </c>
      <c r="H86" s="79">
        <f>H73</f>
        <v>0</v>
      </c>
      <c r="I86" s="79">
        <f>I73</f>
        <v>0</v>
      </c>
      <c r="J86" s="78">
        <f>N86</f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8">
        <f t="shared" si="20"/>
        <v>1474400</v>
      </c>
      <c r="Q86" s="80"/>
    </row>
    <row r="87" spans="1:18" s="81" customFormat="1" ht="66.75" customHeight="1" x14ac:dyDescent="0.2">
      <c r="A87" s="75"/>
      <c r="B87" s="75"/>
      <c r="C87" s="76"/>
      <c r="D87" s="77" t="s">
        <v>174</v>
      </c>
      <c r="E87" s="78">
        <f>SUM(F87)</f>
        <v>15472</v>
      </c>
      <c r="F87" s="90">
        <v>15472</v>
      </c>
      <c r="G87" s="90">
        <v>0</v>
      </c>
      <c r="H87" s="90">
        <f>H70+H77</f>
        <v>0</v>
      </c>
      <c r="I87" s="90">
        <f>I70+I77</f>
        <v>0</v>
      </c>
      <c r="J87" s="78">
        <f>K87</f>
        <v>0</v>
      </c>
      <c r="K87" s="90">
        <v>0</v>
      </c>
      <c r="L87" s="90">
        <v>0</v>
      </c>
      <c r="M87" s="90">
        <v>0</v>
      </c>
      <c r="N87" s="90">
        <v>0</v>
      </c>
      <c r="O87" s="90">
        <v>0</v>
      </c>
      <c r="P87" s="78">
        <f t="shared" si="20"/>
        <v>15472</v>
      </c>
      <c r="Q87" s="91"/>
    </row>
    <row r="88" spans="1:18" s="41" customFormat="1" ht="64.5" customHeight="1" x14ac:dyDescent="0.2">
      <c r="A88" s="36"/>
      <c r="B88" s="36"/>
      <c r="C88" s="37"/>
      <c r="D88" s="92" t="s">
        <v>175</v>
      </c>
      <c r="E88" s="86">
        <f>SUM(F88)</f>
        <v>0</v>
      </c>
      <c r="F88" s="40"/>
      <c r="G88" s="74"/>
      <c r="H88" s="40"/>
      <c r="I88" s="40"/>
      <c r="J88" s="86">
        <f>K88</f>
        <v>3156</v>
      </c>
      <c r="K88" s="40">
        <v>3156</v>
      </c>
      <c r="L88" s="40"/>
      <c r="M88" s="40"/>
      <c r="N88" s="40"/>
      <c r="O88" s="40">
        <v>3156</v>
      </c>
      <c r="P88" s="86">
        <f t="shared" si="20"/>
        <v>3156</v>
      </c>
      <c r="R88" s="47"/>
    </row>
    <row r="89" spans="1:18" s="41" customFormat="1" ht="78" customHeight="1" x14ac:dyDescent="0.2">
      <c r="A89" s="36"/>
      <c r="B89" s="36"/>
      <c r="C89" s="37"/>
      <c r="D89" s="92" t="s">
        <v>176</v>
      </c>
      <c r="E89" s="86">
        <v>178769</v>
      </c>
      <c r="F89" s="40">
        <v>178769</v>
      </c>
      <c r="G89" s="74"/>
      <c r="H89" s="40"/>
      <c r="I89" s="40"/>
      <c r="J89" s="86">
        <f t="shared" ref="J89:J91" si="22">K89</f>
        <v>0</v>
      </c>
      <c r="K89" s="40"/>
      <c r="L89" s="40"/>
      <c r="M89" s="40"/>
      <c r="N89" s="40"/>
      <c r="O89" s="40"/>
      <c r="P89" s="86">
        <v>178769</v>
      </c>
      <c r="R89" s="47"/>
    </row>
    <row r="90" spans="1:18" s="41" customFormat="1" ht="71.25" customHeight="1" x14ac:dyDescent="0.2">
      <c r="A90" s="36"/>
      <c r="B90" s="36"/>
      <c r="C90" s="37"/>
      <c r="D90" s="93" t="s">
        <v>177</v>
      </c>
      <c r="E90" s="94">
        <f>F90</f>
        <v>490141</v>
      </c>
      <c r="F90" s="40">
        <v>490141</v>
      </c>
      <c r="G90" s="40">
        <v>287705</v>
      </c>
      <c r="H90" s="40">
        <v>7733</v>
      </c>
      <c r="I90" s="40">
        <v>0</v>
      </c>
      <c r="J90" s="94">
        <f>K90</f>
        <v>0</v>
      </c>
      <c r="K90" s="40">
        <f>O90</f>
        <v>0</v>
      </c>
      <c r="L90" s="40">
        <f t="shared" ref="L90:N90" si="23">L89</f>
        <v>0</v>
      </c>
      <c r="M90" s="40">
        <f t="shared" si="23"/>
        <v>0</v>
      </c>
      <c r="N90" s="40">
        <f t="shared" si="23"/>
        <v>0</v>
      </c>
      <c r="O90" s="40"/>
      <c r="P90" s="94">
        <f>E90+J90</f>
        <v>490141</v>
      </c>
    </row>
    <row r="91" spans="1:18" s="41" customFormat="1" ht="48" customHeight="1" x14ac:dyDescent="0.2">
      <c r="A91" s="36"/>
      <c r="B91" s="36"/>
      <c r="C91" s="37"/>
      <c r="D91" s="92" t="s">
        <v>178</v>
      </c>
      <c r="E91" s="86">
        <f>F91</f>
        <v>19925</v>
      </c>
      <c r="F91" s="40">
        <f>F77+F76+F35+F33</f>
        <v>19925</v>
      </c>
      <c r="G91" s="40">
        <f t="shared" ref="G91:I91" si="24">G77+G76+G35+G33</f>
        <v>0</v>
      </c>
      <c r="H91" s="40">
        <f t="shared" si="24"/>
        <v>0</v>
      </c>
      <c r="I91" s="40">
        <f t="shared" si="24"/>
        <v>0</v>
      </c>
      <c r="J91" s="86">
        <f t="shared" si="22"/>
        <v>399340</v>
      </c>
      <c r="K91" s="40">
        <v>399340</v>
      </c>
      <c r="L91" s="40">
        <v>0</v>
      </c>
      <c r="M91" s="40">
        <v>0</v>
      </c>
      <c r="N91" s="40">
        <v>0</v>
      </c>
      <c r="O91" s="40">
        <v>399340</v>
      </c>
      <c r="P91" s="86">
        <f>E91+J91</f>
        <v>419265</v>
      </c>
      <c r="Q91" s="47">
        <f>419265-P91</f>
        <v>0</v>
      </c>
      <c r="R91" s="47"/>
    </row>
    <row r="94" spans="1:18" x14ac:dyDescent="0.2">
      <c r="B94" s="3" t="s">
        <v>120</v>
      </c>
      <c r="I94" s="3" t="s">
        <v>121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2020-10-16T10:40:53Z</dcterms:created>
  <dcterms:modified xsi:type="dcterms:W3CDTF">2020-10-16T11:06:10Z</dcterms:modified>
</cp:coreProperties>
</file>