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525" yWindow="390" windowWidth="17010" windowHeight="11730"/>
  </bookViews>
  <sheets>
    <sheet name="Лист1" sheetId="1" r:id="rId1"/>
  </sheets>
  <definedNames>
    <definedName name="_xlnm.Print_Area" localSheetId="0">Лист1!$A$1:$J$136</definedName>
  </definedNames>
  <calcPr calcId="144525"/>
</workbook>
</file>

<file path=xl/calcChain.xml><?xml version="1.0" encoding="utf-8"?>
<calcChain xmlns="http://schemas.openxmlformats.org/spreadsheetml/2006/main">
  <c r="H23" i="1" l="1"/>
  <c r="K134" i="1" l="1"/>
  <c r="I108" i="1"/>
  <c r="J108" i="1"/>
  <c r="H108" i="1"/>
  <c r="G108" i="1"/>
  <c r="I134" i="1" l="1"/>
  <c r="J134" i="1"/>
  <c r="M134" i="1"/>
  <c r="K123" i="1"/>
  <c r="G133" i="1" l="1"/>
  <c r="K133" i="1" s="1"/>
  <c r="M131" i="1" l="1"/>
  <c r="K130" i="1"/>
  <c r="K114" i="1"/>
  <c r="H116" i="1" l="1"/>
  <c r="G116" i="1"/>
  <c r="J84" i="1"/>
  <c r="H77" i="1"/>
  <c r="H58" i="1"/>
  <c r="H75" i="1"/>
  <c r="H74" i="1"/>
  <c r="H49" i="1"/>
  <c r="G51" i="1"/>
  <c r="H42" i="1"/>
  <c r="H41" i="1"/>
  <c r="H35" i="1"/>
  <c r="H29" i="1"/>
  <c r="H28" i="1"/>
  <c r="H27" i="1"/>
  <c r="H25" i="1"/>
  <c r="K120" i="1" l="1"/>
  <c r="G128" i="1" l="1"/>
  <c r="R130" i="1"/>
  <c r="Q130" i="1"/>
  <c r="P130" i="1" s="1"/>
  <c r="G130" i="1"/>
  <c r="H125" i="1"/>
  <c r="K125" i="1" s="1"/>
  <c r="G118" i="1"/>
  <c r="I99" i="1"/>
  <c r="J99" i="1"/>
  <c r="H86" i="1"/>
  <c r="G78" i="1"/>
  <c r="J80" i="1"/>
  <c r="H62" i="1"/>
  <c r="G73" i="1"/>
  <c r="G72" i="1"/>
  <c r="G71" i="1"/>
  <c r="G70" i="1"/>
  <c r="G59" i="1"/>
  <c r="G54" i="1" l="1"/>
  <c r="G99" i="1" l="1"/>
  <c r="I82" i="1" l="1"/>
  <c r="H68" i="1"/>
  <c r="H64" i="1"/>
  <c r="H31" i="1"/>
  <c r="G15" i="1"/>
  <c r="G16" i="1"/>
  <c r="H14" i="1"/>
  <c r="G64" i="1" l="1"/>
  <c r="K61" i="1"/>
  <c r="H52" i="1"/>
  <c r="J90" i="1" l="1"/>
  <c r="H123" i="1"/>
  <c r="G93" i="1"/>
  <c r="G76" i="1" l="1"/>
  <c r="R131" i="1"/>
  <c r="Q131" i="1"/>
  <c r="P131" i="1" l="1"/>
  <c r="H103" i="1"/>
  <c r="H101" i="1"/>
  <c r="H90" i="1" s="1"/>
  <c r="G117" i="1"/>
  <c r="I84" i="1"/>
  <c r="I80" i="1"/>
  <c r="G84" i="1" l="1"/>
  <c r="I12" i="1" l="1"/>
  <c r="J12" i="1"/>
  <c r="G120" i="1" l="1"/>
  <c r="I90" i="1"/>
  <c r="G90" i="1" s="1"/>
  <c r="G107" i="1"/>
  <c r="G105" i="1"/>
  <c r="G82" i="1" l="1"/>
  <c r="G80" i="1" l="1"/>
  <c r="G41" i="1"/>
  <c r="K58" i="1" l="1"/>
  <c r="H12" i="1"/>
  <c r="G17" i="1"/>
  <c r="G12" i="1" l="1"/>
  <c r="G134" i="1" s="1"/>
  <c r="H134" i="1"/>
  <c r="G126" i="1"/>
  <c r="G69" i="1"/>
  <c r="G67" i="1"/>
  <c r="G66" i="1"/>
  <c r="G65" i="1"/>
  <c r="G68" i="1"/>
  <c r="G74" i="1"/>
  <c r="G75" i="1"/>
  <c r="G63" i="1"/>
  <c r="G62" i="1"/>
  <c r="G50" i="1"/>
  <c r="G49" i="1"/>
  <c r="G40" i="1"/>
  <c r="G39" i="1" l="1"/>
  <c r="G33" i="1"/>
  <c r="G19" i="1" l="1"/>
  <c r="G18" i="1"/>
  <c r="G14" i="1"/>
  <c r="G111" i="1"/>
  <c r="G110" i="1"/>
  <c r="G112" i="1" l="1"/>
  <c r="G21" i="1"/>
  <c r="G61" i="1"/>
  <c r="G58" i="1"/>
  <c r="G37" i="1" l="1"/>
  <c r="G95" i="1"/>
  <c r="G26" i="1"/>
  <c r="G29" i="1"/>
  <c r="G28" i="1"/>
  <c r="G27" i="1"/>
  <c r="G25" i="1"/>
  <c r="G24" i="1"/>
  <c r="G23" i="1"/>
  <c r="G31" i="1"/>
  <c r="G125" i="1" l="1"/>
  <c r="G114" i="1"/>
  <c r="G115" i="1"/>
  <c r="G86" i="1"/>
  <c r="G44" i="1"/>
  <c r="G45" i="1"/>
  <c r="G46" i="1"/>
  <c r="G35" i="1"/>
  <c r="G42" i="1"/>
  <c r="G47" i="1"/>
  <c r="G52" i="1"/>
  <c r="G56" i="1"/>
  <c r="G77" i="1"/>
  <c r="G87" i="1"/>
  <c r="G89" i="1"/>
  <c r="G92" i="1"/>
  <c r="G97" i="1"/>
  <c r="G101" i="1"/>
  <c r="G103" i="1"/>
  <c r="G121" i="1"/>
  <c r="G123" i="1"/>
  <c r="G127" i="1"/>
  <c r="G131" i="1"/>
</calcChain>
</file>

<file path=xl/sharedStrings.xml><?xml version="1.0" encoding="utf-8"?>
<sst xmlns="http://schemas.openxmlformats.org/spreadsheetml/2006/main" count="356" uniqueCount="244">
  <si>
    <t>Додаток 7</t>
  </si>
  <si>
    <t>Розподіл витрат місцевого бюджету на реалізацію місцевих/регіональних програм у 2021 році</t>
  </si>
  <si>
    <t>14517000000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</si>
  <si>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</si>
  <si>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</si>
  <si>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</si>
  <si>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</si>
  <si>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</si>
  <si>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</si>
  <si>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 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</si>
  <si>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</si>
  <si>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</si>
  <si>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</si>
  <si>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</si>
  <si>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усього</t>
  </si>
  <si>
    <t>у тому числі бюджет розвитку</t>
  </si>
  <si>
    <t>0100000</t>
  </si>
  <si>
    <t/>
  </si>
  <si>
    <t>Прибужанiвська сiльська рада</t>
  </si>
  <si>
    <t>0113242</t>
  </si>
  <si>
    <t>3242</t>
  </si>
  <si>
    <t>1090</t>
  </si>
  <si>
    <t>Інші заходи у сфері соціального захисту і соціального забезпечення</t>
  </si>
  <si>
    <t>Програма про надання одноразової грошової матеріальної допомоги громадянам Прибужанівської сільської ради на 2021-2023</t>
  </si>
  <si>
    <t>рішення сесії від 24.12.2020, №5</t>
  </si>
  <si>
    <t>0114060</t>
  </si>
  <si>
    <t>4060</t>
  </si>
  <si>
    <t>0828</t>
  </si>
  <si>
    <t>Забезпечення діяльності палаців i будинків культури, клубів, центрів дозвілля та iнших клубних закладів</t>
  </si>
  <si>
    <t>ПРОГРАМА соціально - економічного розвитку Прибужанівської сільської ради на 2021-2023рік</t>
  </si>
  <si>
    <t>рішення сесії від 24.12.2020р., №13</t>
  </si>
  <si>
    <t>Сільська  цільова програма «Громадський  бюджет (бюджет участі) у  Прибужанівській  сільській  раді» на 2018 – 2021 роки</t>
  </si>
  <si>
    <t>рішення сесії від22.12.2017 №4</t>
  </si>
  <si>
    <t>0116013</t>
  </si>
  <si>
    <t>6013</t>
  </si>
  <si>
    <t>0620</t>
  </si>
  <si>
    <t>Забезпечення діяльності водопровідно-каналізаційного господарства</t>
  </si>
  <si>
    <t>Програма "Питна вода" на 2021-2025роки</t>
  </si>
  <si>
    <t>рішення сесії від 24.12.2020р., №12</t>
  </si>
  <si>
    <t>0116030</t>
  </si>
  <si>
    <t>6030</t>
  </si>
  <si>
    <t>Організація благоустрою населених пунктів</t>
  </si>
  <si>
    <t>ПРОГРАМА вуличного освітлення населених пунктів Прибужанівської   сільської ради на 2018-2023 роки</t>
  </si>
  <si>
    <t>рішення сесії від 24.12.2020, №11</t>
  </si>
  <si>
    <t>0118110</t>
  </si>
  <si>
    <t>8110</t>
  </si>
  <si>
    <t>0320</t>
  </si>
  <si>
    <t>Заходи із запобігання та ліквідації надзвичайних ситуацій та наслідків стихійного лиха</t>
  </si>
  <si>
    <t>рішення сесії від 24.12.2020р №6</t>
  </si>
  <si>
    <t>0118340</t>
  </si>
  <si>
    <t>8340</t>
  </si>
  <si>
    <t>0540</t>
  </si>
  <si>
    <t>Природоохоронні заходи за рахунок цільових фондів</t>
  </si>
  <si>
    <t>рішення сесії від 14.12.2017р.,  №11</t>
  </si>
  <si>
    <t>0600000</t>
  </si>
  <si>
    <t>Вiддiл освiти, молодi та спорту Прибужанiвської сiльської ради</t>
  </si>
  <si>
    <t>0611010</t>
  </si>
  <si>
    <t>1010</t>
  </si>
  <si>
    <t>0910</t>
  </si>
  <si>
    <t>Надання дошкільної освіти</t>
  </si>
  <si>
    <t>Програма розвитку освіти Прибужанівської сільської ради на 2021-2025роки.</t>
  </si>
  <si>
    <t>рішення сесії від 24.12.2020, №7</t>
  </si>
  <si>
    <t>0611021</t>
  </si>
  <si>
    <t>1021</t>
  </si>
  <si>
    <t>0921</t>
  </si>
  <si>
    <t>Надання загальної середньої освіти закладами загальної середньої освіти</t>
  </si>
  <si>
    <t>0611142</t>
  </si>
  <si>
    <t>1142</t>
  </si>
  <si>
    <t>0990</t>
  </si>
  <si>
    <t>Інші програми та заходи у сфері освіти</t>
  </si>
  <si>
    <t>Програма „Шкільний автобус” на 2021 -2025роки</t>
  </si>
  <si>
    <t>рішення сесії від 24.12.2020, №8</t>
  </si>
  <si>
    <t>0613133</t>
  </si>
  <si>
    <t>3133</t>
  </si>
  <si>
    <t>1040</t>
  </si>
  <si>
    <t>Інші заходи та заклади молодіжної політики</t>
  </si>
  <si>
    <t>0615061</t>
  </si>
  <si>
    <t>5061</t>
  </si>
  <si>
    <t>0810</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</si>
  <si>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</si>
  <si>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Програма розвитку фізичної культури і спорту Прибужанівської сільської ради на 2021-2025роки</t>
  </si>
  <si>
    <t>рішення сесії від 24.12.2020, №10</t>
  </si>
  <si>
    <t>3700000</t>
  </si>
  <si>
    <t>Фінансовий відділ Прибужанівської сільської ради</t>
  </si>
  <si>
    <t>0180</t>
  </si>
  <si>
    <t>3719770</t>
  </si>
  <si>
    <t>9770</t>
  </si>
  <si>
    <t>Інші субвенції з місцевого бюджету</t>
  </si>
  <si>
    <t>КОМПЛЕКСНА ПРОГРАМА соціального захисту людей похилого віку, осіб з обмеженими фізичними можливостями та осіб, постраждалих внаслідок чорнобильської катастрофи на 2021- 2023роки ( "Турбота")</t>
  </si>
  <si>
    <t>рішення сесії від 24.12.2020 р., №2</t>
  </si>
  <si>
    <t>УСЬОГО</t>
  </si>
  <si>
    <t>X</t>
  </si>
  <si>
    <t>до рішення Прибужанівської сільської ради</t>
  </si>
  <si>
    <t>Секретар</t>
  </si>
  <si>
    <t>Алексєєва З.А.</t>
  </si>
  <si>
    <t>надання одноразової грошової матеріальної допомоги важко хворим громадянам, що проживають на території  Прибужанівської сільської ради</t>
  </si>
  <si>
    <t>бюджет участі  сешище Мартинівське на реалізацію проекту «Сільський клуб – центр культурного розвитку молоді».Даний проект передбачає придбання дверей, будівельних матеріалів для подальшого ремонту підлоги приміщення  глядацької зали ,сцени: Дошка обрізна-40тис.грн.; Двері вхідні-9тис.грн.</t>
  </si>
  <si>
    <t xml:space="preserve">бюджет участі   на реалізацію проекту "Новий культурно-освітній простір для     жителів Новосілки у будинку культури" для Новосілківського будинку культури придбання вікон та будматеріалів </t>
  </si>
  <si>
    <t>бюджет участі  на реалізацію проекту «Звукова апаратура – якісна робота Прибужанівського СБК» (придбання звукової апаратури для Прибужанівського будинку культури)</t>
  </si>
  <si>
    <t>бюджет участі  на реалізацію проекту «Відродження»  (Ремонт підлоги в Дмитрівськом будинку культури)</t>
  </si>
  <si>
    <t>бюджет участі  село Яструбинове на реалізацію проекту «Захистимо пам'ять».Даний проект передбачає облаштування пішохідної зони центрального входу меморіального комплексу</t>
  </si>
  <si>
    <t>поточний ремонт  мережі вуличного освітлення</t>
  </si>
  <si>
    <t>проведення профілактичних заходів для недопущення поширення випадків COVID - 19 (коронавірусу)</t>
  </si>
  <si>
    <t>послуги із запобігання та ліквідації надзвичайних ситуацій та наслідків стихійного лиха</t>
  </si>
  <si>
    <t>утилізація несанкціонованих сміттєзвалищ</t>
  </si>
  <si>
    <t>утримання шести закладів дошкільної освіти</t>
  </si>
  <si>
    <t>утримання шести закладів загальної середньої освіти</t>
  </si>
  <si>
    <t>забезпечення підвезення учнів до шкільних закладів</t>
  </si>
  <si>
    <t xml:space="preserve">придбання волейбольних, футбольних м'ячів, м'яча для футзалу, та кия більярдного
</t>
  </si>
  <si>
    <t>до бюджету Вознесенської міської територіальної громади для надання послуг дітям – інвалідам Прибужанівської сільської ради  в  Комунальній установі «Центр соціальної реабілітації дітей – інвалідів міста Вознесенська»</t>
  </si>
  <si>
    <t xml:space="preserve"> до бюджету Олександрівської селищної територіальної громади на утримання місцевої пожежної охорони</t>
  </si>
  <si>
    <t xml:space="preserve"> до районного бюджету Вознесенського району  на здійснення окремих видатків: утримання КП "Райводпостач" на Іпівріччя</t>
  </si>
  <si>
    <t xml:space="preserve"> до бюджету Бузької сільської територіальної громади на надання позашкільної освіти</t>
  </si>
  <si>
    <t>до бюджету Бузької сільської територіальної громади на утримання КНП «Бузький центр первинної медико – санітарної допомоги»:                                                                                                                                                                                                              засоби індивідуального захисту+дезин.засоби та лікарські засоби проти COVID-19 -22тис.грн.;
Фенілкетонурія - 147,484тис.грн.;
туберкулін- 24тис.грн.;
імунопрофілактика - 5тис..грн.;                                                                                                                                                                                                                                                                                                                                                                                                     пільгові рецепти - 110тис.грн.;                                                                                                                                                                                                                                                                                                                                                                                                              комунальні послуги - 146,142тис.грн.;                                                                                                                                                                                                                                                                                                                                                                                                  інші (КЕКВ2210:КЕКВ2240)- 133,651тис.грн..</t>
  </si>
  <si>
    <t xml:space="preserve"> до бюджету Вознесенської міської територіальної громади на придбання інсуліну для  населення Прибужанівської сільської ради комунальним  підприємством "Комунальне некомерційне підприємство Вознесенська багатопрофільна лікарня"</t>
  </si>
  <si>
    <t>послуги стороньої  організації на проведення тренінгу з розвитку молодіжної ради - 5тис.грн.; придбання призів та апаратури на проведення фестивалю талантів громади-5тис.грн.</t>
  </si>
  <si>
    <t>ПРОГРАМА поводження з твердими побутовими відходами на території  Прибужанівської сільської ради на 2018-2021роки</t>
  </si>
  <si>
    <t>ЦІЛЬОВА  ПРОГРАМА захисту населення і територій  Прибужанівської  сільської  ради  від надзвичайних ситуацій техногенного та природного характеру, забезпечення пожежної безпеки  2018-2023 роки</t>
  </si>
  <si>
    <t xml:space="preserve"> до районного бюджету Вознесенського району з метою забезпечення призначення субсидій на придбання бланків,заяв, декларацій, паперу </t>
  </si>
  <si>
    <t>0113020</t>
  </si>
  <si>
    <t>3020</t>
  </si>
  <si>
    <t>1060</t>
  </si>
  <si>
    <t>Забезпечення побутовим вугіллям окремих категорій громадян</t>
  </si>
  <si>
    <t>0113032</t>
  </si>
  <si>
    <t>3032</t>
  </si>
  <si>
    <t>1070</t>
  </si>
  <si>
    <t>Надання пільг окремим категоріям громадян з оплати послуг зв`язку</t>
  </si>
  <si>
    <t>0113033</t>
  </si>
  <si>
    <t>3033</t>
  </si>
  <si>
    <t>Компенсаційні виплати на пільговий проїзд автомобільним транспортом окремим категоріям громадян</t>
  </si>
  <si>
    <t>пільговий проїзд автомобільним транспортом</t>
  </si>
  <si>
    <t>0113160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</si>
  <si>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</si>
  <si>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</si>
  <si>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0113180</t>
  </si>
  <si>
    <t>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</si>
  <si>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</si>
  <si>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0113191</t>
  </si>
  <si>
    <t>3191</t>
  </si>
  <si>
    <t>1030</t>
  </si>
  <si>
    <t>Інші видатки на соціальний захист ветеранів війни та праці</t>
  </si>
  <si>
    <t>0113241</t>
  </si>
  <si>
    <t>3241</t>
  </si>
  <si>
    <t>Забезпечення діяльності інших закладів у сфері соціального захисту і соціального забезпечення</t>
  </si>
  <si>
    <t>утримання КУ "Центр надання соціальнох послуг Прибужанівської сільської ради"</t>
  </si>
  <si>
    <t>0113035</t>
  </si>
  <si>
    <t>3035</t>
  </si>
  <si>
    <t>Компенсаційні виплати за пільговий проїзд окремих категорій громадян на залізничному транспорті</t>
  </si>
  <si>
    <t>пільговий проїзд залізничним транспортом</t>
  </si>
  <si>
    <t>матеріальні виплати учасникам ліквідації аварії на ЧАЕС</t>
  </si>
  <si>
    <t>придбання газового котла на заміну до Прибужанівськї амбулаторії</t>
  </si>
  <si>
    <t>впровадження проєкту - переможця «Дітям – комфортні умови відпочинку та навчання»: Придбання сучасних меблів та оснащення для організації дозвілля та навчання  здобувачів освіти на базі Тімірязєвської школи</t>
  </si>
  <si>
    <t>0110180</t>
  </si>
  <si>
    <t>0133</t>
  </si>
  <si>
    <t>Інша діяльність у сфері державного управління</t>
  </si>
  <si>
    <t>Програма підтримки Комунальної установи "Трудовий архів Прибужанівської сільської ради Вознесенського району" на 2021-2023роки.</t>
  </si>
  <si>
    <t xml:space="preserve">утримання КУ "Трудовий архів Прибужанівської сільської ради Вознесенського району" </t>
  </si>
  <si>
    <t>3710160</t>
  </si>
  <si>
    <t>0160</t>
  </si>
  <si>
    <t>0111</t>
  </si>
  <si>
    <t>Керівництво і управління у відповідній сфері у містах (місті Києві), селищах, селах, територіальних громадах</t>
  </si>
  <si>
    <t>придбання комп'ютерних комплектів2шт.</t>
  </si>
  <si>
    <t>придбання столів та шаф</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</si>
  <si>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</si>
  <si>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</si>
  <si>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</si>
  <si>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рішення сесії від 24.12.2020р., №16</t>
  </si>
  <si>
    <t>Організація та проведення громадських робіт</t>
  </si>
  <si>
    <t>Громадські роботи 50% на 7міс(квітень-жовтень) 6чол.</t>
  </si>
  <si>
    <t xml:space="preserve"> Програма зайнятості населення Прибужанівської  сільської  ради на  2018 – 2022  роки</t>
  </si>
  <si>
    <t>рішення сесії від   13.07.2018 №6</t>
  </si>
  <si>
    <t>виготовлення техумов на заміну газового котла в Прибужанівському БК</t>
  </si>
  <si>
    <t>придбання картриджу, решітки огороджувальної та вивіски для Мартинівського центру дозвілля</t>
  </si>
  <si>
    <t>фінансова підтримка для КП "Нептун": на придбання водяного насоса та двох водяних лічильників</t>
  </si>
  <si>
    <t>придбання шість шт. мотокос</t>
  </si>
  <si>
    <t>придбання дверей на гараж в с.Прибужани</t>
  </si>
  <si>
    <t>придбання бензину, мастила для мотокос</t>
  </si>
  <si>
    <t xml:space="preserve">придбання госптоварів для благоустрою кладовищ </t>
  </si>
  <si>
    <t>виготовлення технічного паспорту на накопичувач води(75м.куб.) в с.Нове та на накопичувальну станцію в с.Новобілоусівка</t>
  </si>
  <si>
    <t>послуги грейдерування вулиць комунальної власності</t>
  </si>
  <si>
    <t>придбання насосу циркуляційного для Прибужанівської амбулаторії</t>
  </si>
  <si>
    <t>на виготовлення тех.паспорту по греблі, що знаходиться біля озера Лі</t>
  </si>
  <si>
    <t>придбання вебкамери, акустичної системи</t>
  </si>
  <si>
    <t>співфінансування  до обласного бюджету на завершення будівництва Мартинівської амбулаторії</t>
  </si>
  <si>
    <t>Будівництво-1 об`єктів житлово-комунального господарства</t>
  </si>
  <si>
    <t>виготовлення проектно-кошторисної документації на капітальний ремонт башти Рожновського в с.Новосілка Вознесенського району Миколаївської області</t>
  </si>
  <si>
    <t>Будівництво-1 інших об`єктів комунальної власності</t>
  </si>
  <si>
    <t>виготовлення проєктно-кошторисної документації на кап.ремонт ліній зовнішнього освітлення с.Нове-вул.Дружби; с.Мартинівське - вул.Кожедуба, Садова, Врожайна; с.Прибужани - вул.Близнюка, Бузька, Жукова, провул.Тихий; с.Новосілка - вул.Степова</t>
  </si>
  <si>
    <t>0617321</t>
  </si>
  <si>
    <t>7321</t>
  </si>
  <si>
    <t>0443</t>
  </si>
  <si>
    <t>Будівництво-1 освітніх установ та закладів</t>
  </si>
  <si>
    <t>0617350</t>
  </si>
  <si>
    <t>7350</t>
  </si>
  <si>
    <t>Розроблення схем планування та забудови територій (містобудівної документації)</t>
  </si>
  <si>
    <t>Виготовлення проектів землеустрою для оформлення земельних ділянок під закладами (Прибужанівський ЗДО, Прибужанівська ЗОШ)</t>
  </si>
  <si>
    <t xml:space="preserve"> до бюджету Вознесенської міської територіальної громади щодо  забезпечення лабораторного дослідження на COVID-19 методом імуноферментного аналізу IgM (ІФА)</t>
  </si>
  <si>
    <t>Капітальний ремонт  по усуненню аварійності будівлі майстерні Прибужанівської ЗОШ  І-ІІІ ступенів</t>
  </si>
  <si>
    <t>реєстрація нової легкоової машини на Мартинівську амбулаторію</t>
  </si>
  <si>
    <t>виготовлення проектно-кошторисної документації на капітальний ремонт приміщення будівлі за адресою с.Прибужани, вул.Одеська 2а</t>
  </si>
  <si>
    <t xml:space="preserve">до бюджету Вознесенської міської територіальної громади  на утримання Центру соціально - психологічної реабілітації дітей </t>
  </si>
  <si>
    <t>встановлення металевого бар'єрного (дорожнього) огородження по провулку Фонтанному у с.Прибужани</t>
  </si>
  <si>
    <t>фінансова підтримка для КП "Мартинівське ЖКГ": на поточний ремонт трансформаторної підстанції: заміна силового трансформатору в с.Мартинівське, на придбання сучасного багатотарифного лічильника електричної енергії та на модернізацію точки обліку за адресою: селище Мартинівське, вул. Молодіжна 2а, свердловина №2, відповідно до ВИМОГИ акціонерного товаритсва "МИКОЛАЇВОБЛЕНЕРГО",обстеження та прокачка за допомогою р-ліфта свердловини №2, яка розташована за адресою: селище Мартинівське, вул.Молодіжна буд.2а, на виконання робіт по викачці та замиванню каналізаційно - насосної станції ілососом за адресою: село Матринівське вул.Польова1</t>
  </si>
  <si>
    <t xml:space="preserve">придбання принтера </t>
  </si>
  <si>
    <t>ремонт ПК</t>
  </si>
  <si>
    <t>"Вісті Вознес енщини" об'яви</t>
  </si>
  <si>
    <t>придбання "болгарки"</t>
  </si>
  <si>
    <t xml:space="preserve"> на підрізання дерев(кронування)</t>
  </si>
  <si>
    <t>0113210</t>
  </si>
  <si>
    <t>0117310</t>
  </si>
  <si>
    <t>0117330</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</si>
  <si>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</si>
  <si>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</si>
  <si>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</si>
  <si>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придбання дидактичного матеріалу - 8592грн.; Меблів - 9266грн. придбання комп’ютерного обладнання- 17377грн.</t>
  </si>
  <si>
    <t>придбання електролічильника в БК с.Андрійчикове-4900грн. Придбання колонки HL audio USK12A BT/USB з аккумулятором для Дмитрівського БК-8000</t>
  </si>
  <si>
    <t>поточний ремонт водопровідної мережі та артезіанської свердловини</t>
  </si>
  <si>
    <t>0116017</t>
  </si>
  <si>
    <t>Інша діяльність, пов`язана з експлуатацією об`єктів житлово-комунального господарства</t>
  </si>
  <si>
    <t>фінансова підтримка для об'єднання співвласників багатоквартирних будинків: поточний ремонт,реконструкція та технічне переоснащення багатоквартирних будинків: буд.28</t>
  </si>
  <si>
    <t>поточний ремонт зовнішнього освітлення с.Мартинівське - 9482 та с.Прибужани-8343</t>
  </si>
  <si>
    <t>виготовлення техпаспорту на кв.№62, буд.27 по вул.БОС-2 в с.Мартинівське під кабінет для старости Мартинівського старостинського округу та виготовлення техумов на підключення квартири до електромережі, виготовлення тех.паспорту на насосні станції водопостачання</t>
  </si>
  <si>
    <t>придбання автономних вуличних ліхтарів на основі сонячного фотогальванічного модуля  3шт.для зони відпочинку в с.Прибужани, згідно співфінансування проєкту "Старий Міст" за підтримки Міжнародної Технічної Допомоги «DOBRE»</t>
  </si>
  <si>
    <t>придбання секцій та столбів огорожувальних для встановлення 200м.огорожі для зони відпочинку с.Прибужани, згідно співфінансування проєкту "Старий Міст" за підтримки Міжнародної Технічної Допомоги «DOBRE»</t>
  </si>
  <si>
    <t>придбання електролічильника в кв.62 с.Мартинівка під кабінет старости</t>
  </si>
  <si>
    <t>Програма підтримки об’єднань співвласників багатоквартирних будинків у проведенні капітальних ремонтів, реконструкції та технічного переоснащення багатоквартирних будинків  Прибужанівської  ради на 2020 - 2022 роки</t>
  </si>
  <si>
    <t>рішення сесії від  22.09.2020 №3</t>
  </si>
  <si>
    <t>0117130</t>
  </si>
  <si>
    <t>0421</t>
  </si>
  <si>
    <t>Здійснення заходів із землеустрою</t>
  </si>
  <si>
    <t>Послуги з управління даними: здійснення збору, систематизації та аналізу інформації щодо сформованих земельних ділянок та прав на них в межах території сільської ради (КОАТУУ __________) з використанням інформаційного ресурсу Виконавця, що включає, отримання та аналіз даних з
відкритих джерел та візуалізацію актуального місця розташування сформованих земельних ділянок, їх меж, розмірів, правового статусу, інформації щодо власників або користувачів земельних ділянок, виявлення земель, що не використовуються, або використовуються без правовстановлюючих документів, або не за цільовим призначенням. Формування карти з супутниковим зображенням земної поверхні з відповідними відомостями та створення бази даних, яка містить зібрані та систематизовані в рамках надання послуги відомості щодо земельних ділянок в межах території</t>
  </si>
  <si>
    <t>до бюджету Олександрівської селищної територіальної громади комунальній установі "Центр надання соціальних послуг" за перебування у відділенні стаціонарного догляду для постійного або тимчасового проживання Бондаренка Володимира Миколайовича)</t>
  </si>
  <si>
    <t>до бюджету Вознесенської міської територіальної громади за навчання дітей громади в інклюзивно – ресурсному центрі</t>
  </si>
  <si>
    <t>до бюджету Вознесенської міської територіальної громади співфінансування на утримання та матеріально-технічне забезпечення однієї одиниці адміністратора відділу надання адміністративних послуг управління надання адміністративних послуг апарату Виконавчого комітету Вознесенської міської ради у Центрі надання адміністративних послуг у м.Вознесенськ.</t>
  </si>
  <si>
    <t>від 19.11.2021 №2</t>
  </si>
  <si>
    <t>поточний ремонт системи опалення приміщення адмінбудівлі с.Прибужани (ІІповерх)</t>
  </si>
  <si>
    <t xml:space="preserve">облаштування вузла обліку ел.енергії в будинку культури с.Андрійчикове, виготовлення робочого проєкту </t>
  </si>
  <si>
    <t>придбання насосної станції с.Новобілоусівка</t>
  </si>
  <si>
    <t xml:space="preserve">виготовлення робочого проєкту на електропостачання та поточний ремонт кв.62 с.Мартинівське </t>
  </si>
  <si>
    <t>до бюджету Вознесенської міської територіальної громади   КП "КНП Вознесенська БЛ" на зубопротезування Бевзу Володимиру Станіславовичу та Давидовичу Володимиру Юхимовичу</t>
  </si>
  <si>
    <t>3719800</t>
  </si>
  <si>
    <t>9800</t>
  </si>
  <si>
    <t>Субвенція з місцевого бюджету державному бюджету на виконання програм соціально-економічного розвитку регіонів</t>
  </si>
  <si>
    <t>управління державної казначейської служби України у Вознесенському районі Миколаївської області для покращення матеріально-технічного стану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</si>
</sst>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quot;-&quot;"/>
  </numFmts>
  <fonts count="11" x14ac:knownFonts="1">
    <font>
      <sz val="10"/>
      <color theme="1"/>
      <name val="Calibri"/>
      <family val="2"/>
      <charset val="204"/>
      <scheme val="minor"/>
    </font>
    <font>
      <b/>
      <sz val="10"/>
      <color theme="1"/>
      <name val="Calibri"/>
      <family val="2"/>
      <charset val="204"/>
      <scheme val="minor"/>
    </font>
    <font>
      <b/>
      <u/>
      <sz val="10"/>
      <color theme="1"/>
      <name val="Calibri"/>
      <family val="2"/>
      <charset val="204"/>
      <scheme val="minor"/>
    </font>
    <font>
      <sz val="8"/>
      <color theme="1"/>
      <name val="Calibri"/>
      <family val="2"/>
      <charset val="204"/>
      <scheme val="minor"/>
    </font>
    <font>
      <i/>
      <sz val="10"/>
      <color theme="1"/>
      <name val="Calibri"/>
      <family val="2"/>
      <charset val="204"/>
      <scheme val="minor"/>
    </font>
    <font>
      <sz val="12"/>
      <color theme="1"/>
      <name val="Calibri"/>
      <family val="2"/>
      <charset val="204"/>
      <scheme val="minor"/>
    </font>
    <font>
      <b/>
      <i/>
      <sz val="10"/>
      <color theme="1"/>
      <name val="Calibri"/>
      <family val="2"/>
      <charset val="204"/>
      <scheme val="minor"/>
    </font>
    <font>
      <i/>
      <sz val="10"/>
      <color theme="8" tint="-0.499984740745262"/>
      <name val="Calibri"/>
      <family val="2"/>
      <charset val="204"/>
      <scheme val="minor"/>
    </font>
    <font>
      <sz val="10"/>
      <name val="Calibri"/>
      <family val="2"/>
      <charset val="204"/>
      <scheme val="minor"/>
    </font>
    <font>
      <i/>
      <sz val="10"/>
      <name val="Calibri"/>
      <family val="2"/>
      <charset val="204"/>
      <scheme val="minor"/>
    </font>
    <font>
      <sz val="12"/>
      <name val="Calibri"/>
      <family val="2"/>
      <charset val="204"/>
      <scheme val="minor"/>
    </font>
  </fonts>
  <fills count="3">
    <fill>
      <patternFill patternType="none"/>
    </fill>
    <fill>
      <patternFill patternType="gray125"/>
    </fill>
    <fill>
      <patternFill patternType="solid">
        <fgColor indexed="41"/>
        <bgColor indexed="64"/>
      </patternFill>
    </fill>
  </fills>
  <borders count="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0">
    <xf numFmtId="0" fontId="0" fillId="0" borderId="0" xfId="0"/>
    <xf numFmtId="0" fontId="2" fillId="0" borderId="0" xfId="0" quotePrefix="1" applyFont="1" applyAlignment="1">
      <alignment horizontal="center"/>
    </xf>
    <xf numFmtId="0" fontId="0" fillId="0" borderId="0" xfId="0" applyAlignment="1">
      <alignment horizontal="right"/>
    </xf>
    <xf numFmtId="164" fontId="0" fillId="0" borderId="6" xfId="0" applyNumberFormat="1" applyBorder="1" applyAlignment="1">
      <alignment horizontal="right" vertical="center"/>
    </xf>
    <xf numFmtId="0" fontId="0" fillId="0" borderId="2" xfId="0" applyBorder="1" applyAlignment="1">
      <alignment horizontal="center" vertical="center" wrapText="1"/>
    </xf>
    <xf numFmtId="0" fontId="1" fillId="0" borderId="2" xfId="0" applyFont="1" applyBorder="1" applyAlignment="1">
      <alignment vertical="center"/>
    </xf>
    <xf numFmtId="0" fontId="1" fillId="0" borderId="2" xfId="0" applyFont="1" applyBorder="1" applyAlignment="1">
      <alignment vertical="center" wrapText="1"/>
    </xf>
    <xf numFmtId="164" fontId="1" fillId="2" borderId="2" xfId="0" applyNumberFormat="1" applyFont="1" applyFill="1" applyBorder="1" applyAlignment="1">
      <alignment horizontal="right" vertical="center" wrapText="1"/>
    </xf>
    <xf numFmtId="164" fontId="1" fillId="0" borderId="2" xfId="0" applyNumberFormat="1" applyFont="1" applyBorder="1" applyAlignment="1">
      <alignment horizontal="right" vertical="center"/>
    </xf>
    <xf numFmtId="0" fontId="0" fillId="0" borderId="2" xfId="0" applyBorder="1" applyAlignment="1">
      <alignment vertical="center"/>
    </xf>
    <xf numFmtId="0" fontId="0" fillId="0" borderId="2" xfId="0" applyBorder="1" applyAlignment="1">
      <alignment vertical="center" wrapText="1"/>
    </xf>
    <xf numFmtId="164" fontId="0" fillId="0" borderId="2" xfId="0" applyNumberFormat="1" applyBorder="1" applyAlignment="1">
      <alignment horizontal="right" vertical="center"/>
    </xf>
    <xf numFmtId="0" fontId="1" fillId="2" borderId="2" xfId="0" applyFont="1" applyFill="1" applyBorder="1" applyAlignment="1">
      <alignment horizontal="center"/>
    </xf>
    <xf numFmtId="0" fontId="1" fillId="2" borderId="2" xfId="0" applyFont="1" applyFill="1" applyBorder="1"/>
    <xf numFmtId="164" fontId="1" fillId="2" borderId="2" xfId="0" applyNumberFormat="1" applyFont="1" applyFill="1" applyBorder="1" applyAlignment="1">
      <alignment horizontal="right"/>
    </xf>
    <xf numFmtId="0" fontId="0" fillId="0" borderId="0" xfId="0"/>
    <xf numFmtId="164" fontId="0" fillId="2" borderId="2" xfId="0" applyNumberFormat="1" applyFont="1" applyFill="1" applyBorder="1" applyAlignment="1">
      <alignment horizontal="right" vertical="center" wrapText="1"/>
    </xf>
    <xf numFmtId="164" fontId="0" fillId="0" borderId="0" xfId="0" applyNumberFormat="1"/>
    <xf numFmtId="0" fontId="0" fillId="0" borderId="0" xfId="0"/>
    <xf numFmtId="0" fontId="1" fillId="0" borderId="0" xfId="0" applyFont="1" applyAlignment="1">
      <alignment horizontal="left"/>
    </xf>
    <xf numFmtId="0" fontId="1" fillId="0" borderId="2" xfId="0" applyFont="1" applyBorder="1" applyAlignment="1">
      <alignment vertical="center" wrapText="1"/>
    </xf>
    <xf numFmtId="0" fontId="0" fillId="0" borderId="2" xfId="0" applyBorder="1" applyAlignment="1">
      <alignment vertical="center"/>
    </xf>
    <xf numFmtId="0" fontId="0" fillId="0" borderId="2" xfId="0" applyBorder="1" applyAlignment="1">
      <alignment vertical="center" wrapText="1"/>
    </xf>
    <xf numFmtId="0" fontId="3" fillId="0" borderId="0" xfId="0" applyFont="1"/>
    <xf numFmtId="0" fontId="4" fillId="0" borderId="2" xfId="0" applyFont="1" applyBorder="1" applyAlignment="1">
      <alignment horizontal="left" vertical="center" wrapText="1"/>
    </xf>
    <xf numFmtId="0" fontId="0" fillId="0" borderId="2" xfId="0" applyFont="1" applyBorder="1" applyAlignment="1">
      <alignment vertical="center" wrapText="1"/>
    </xf>
    <xf numFmtId="0" fontId="5" fillId="0" borderId="2" xfId="0" applyFont="1" applyBorder="1" applyAlignment="1">
      <alignment horizontal="center" vertical="center" wrapText="1"/>
    </xf>
    <xf numFmtId="0" fontId="0" fillId="0" borderId="5" xfId="0" applyBorder="1" applyAlignment="1">
      <alignment vertical="center"/>
    </xf>
    <xf numFmtId="0" fontId="0" fillId="0" borderId="5" xfId="0" applyBorder="1" applyAlignment="1">
      <alignment vertical="center" wrapText="1"/>
    </xf>
    <xf numFmtId="0" fontId="5" fillId="0" borderId="5" xfId="0" applyFont="1" applyBorder="1" applyAlignment="1">
      <alignment horizontal="center" vertical="center" wrapText="1"/>
    </xf>
    <xf numFmtId="164" fontId="0" fillId="2" borderId="5" xfId="0" applyNumberFormat="1" applyFont="1" applyFill="1" applyBorder="1" applyAlignment="1">
      <alignment horizontal="right" vertical="center" wrapText="1"/>
    </xf>
    <xf numFmtId="164" fontId="0" fillId="0" borderId="5" xfId="0" applyNumberFormat="1" applyBorder="1" applyAlignment="1">
      <alignment horizontal="right" vertical="center"/>
    </xf>
    <xf numFmtId="0" fontId="0" fillId="0" borderId="7" xfId="0" applyBorder="1" applyAlignment="1">
      <alignment vertical="center"/>
    </xf>
    <xf numFmtId="0" fontId="0" fillId="0" borderId="7" xfId="0" applyBorder="1" applyAlignment="1">
      <alignment vertical="center" wrapText="1"/>
    </xf>
    <xf numFmtId="0" fontId="4" fillId="0" borderId="7" xfId="0" applyFont="1" applyBorder="1" applyAlignment="1">
      <alignment horizontal="left" vertical="center" wrapText="1"/>
    </xf>
    <xf numFmtId="164" fontId="0" fillId="2" borderId="7" xfId="0" applyNumberFormat="1" applyFont="1" applyFill="1" applyBorder="1" applyAlignment="1">
      <alignment horizontal="right" vertical="center" wrapText="1"/>
    </xf>
    <xf numFmtId="164" fontId="0" fillId="0" borderId="7" xfId="0" applyNumberFormat="1" applyBorder="1" applyAlignment="1">
      <alignment horizontal="right" vertical="center"/>
    </xf>
    <xf numFmtId="0" fontId="0" fillId="0" borderId="5" xfId="0" applyFont="1" applyBorder="1" applyAlignment="1">
      <alignment vertical="center" wrapText="1"/>
    </xf>
    <xf numFmtId="0" fontId="6" fillId="0" borderId="2" xfId="0" applyFont="1" applyBorder="1" applyAlignment="1">
      <alignment horizontal="center" vertical="center" wrapText="1"/>
    </xf>
    <xf numFmtId="164" fontId="0" fillId="2" borderId="6" xfId="0" applyNumberFormat="1" applyFont="1" applyFill="1" applyBorder="1" applyAlignment="1">
      <alignment horizontal="right"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6" xfId="0" applyFont="1" applyBorder="1" applyAlignment="1">
      <alignment horizontal="left" vertical="center" wrapText="1"/>
    </xf>
    <xf numFmtId="0" fontId="3" fillId="0" borderId="2" xfId="0" applyFont="1" applyBorder="1"/>
    <xf numFmtId="0" fontId="3" fillId="2" borderId="2" xfId="0" applyFont="1" applyFill="1" applyBorder="1"/>
    <xf numFmtId="0" fontId="0" fillId="0" borderId="7" xfId="0" applyFont="1" applyBorder="1" applyAlignment="1">
      <alignment vertical="center" wrapText="1"/>
    </xf>
    <xf numFmtId="0" fontId="0" fillId="0" borderId="7" xfId="0" applyBorder="1" applyAlignment="1">
      <alignment vertical="center" wrapText="1"/>
    </xf>
    <xf numFmtId="0" fontId="0" fillId="0" borderId="7" xfId="0" applyBorder="1" applyAlignment="1">
      <alignment vertical="center"/>
    </xf>
    <xf numFmtId="0" fontId="8" fillId="0" borderId="7" xfId="0" applyFont="1" applyBorder="1" applyAlignment="1">
      <alignment vertical="center"/>
    </xf>
    <xf numFmtId="0" fontId="8" fillId="0" borderId="7" xfId="0" applyFont="1" applyBorder="1" applyAlignment="1">
      <alignment vertical="center" wrapText="1"/>
    </xf>
    <xf numFmtId="0" fontId="9" fillId="0" borderId="7" xfId="0" applyFont="1" applyBorder="1" applyAlignment="1">
      <alignment horizontal="left" vertical="center" wrapText="1"/>
    </xf>
    <xf numFmtId="0" fontId="9" fillId="0" borderId="4" xfId="0" applyFont="1" applyBorder="1" applyAlignment="1">
      <alignment horizontal="left" vertical="center" wrapText="1"/>
    </xf>
    <xf numFmtId="164" fontId="8" fillId="2" borderId="7" xfId="0" applyNumberFormat="1" applyFont="1" applyFill="1" applyBorder="1" applyAlignment="1">
      <alignment horizontal="right" vertical="center" wrapText="1"/>
    </xf>
    <xf numFmtId="164" fontId="8" fillId="0" borderId="7" xfId="0" applyNumberFormat="1" applyFont="1" applyBorder="1" applyAlignment="1">
      <alignment horizontal="right" vertical="center"/>
    </xf>
    <xf numFmtId="0" fontId="8" fillId="0" borderId="0" xfId="0" applyFont="1"/>
    <xf numFmtId="0" fontId="0" fillId="0" borderId="6" xfId="0" applyFont="1" applyBorder="1" applyAlignment="1">
      <alignment vertical="center" wrapText="1"/>
    </xf>
    <xf numFmtId="0" fontId="0" fillId="0" borderId="7" xfId="0" applyBorder="1" applyAlignment="1">
      <alignment vertical="center" wrapText="1"/>
    </xf>
    <xf numFmtId="0" fontId="0" fillId="0" borderId="6" xfId="0" applyBorder="1" applyAlignment="1">
      <alignment vertical="center" wrapText="1"/>
    </xf>
    <xf numFmtId="0" fontId="8" fillId="0" borderId="5" xfId="0" applyFont="1" applyBorder="1" applyAlignment="1">
      <alignment vertical="center" wrapText="1"/>
    </xf>
    <xf numFmtId="0" fontId="10" fillId="0" borderId="5" xfId="0" applyFont="1" applyBorder="1" applyAlignment="1">
      <alignment horizontal="center" vertical="center" wrapText="1"/>
    </xf>
    <xf numFmtId="164" fontId="8" fillId="2" borderId="5" xfId="0" applyNumberFormat="1" applyFont="1" applyFill="1" applyBorder="1" applyAlignment="1">
      <alignment horizontal="right" vertical="center" wrapText="1"/>
    </xf>
    <xf numFmtId="164" fontId="8" fillId="0" borderId="5" xfId="0" applyNumberFormat="1" applyFont="1" applyBorder="1" applyAlignment="1">
      <alignment horizontal="right" vertical="center"/>
    </xf>
    <xf numFmtId="0" fontId="8" fillId="0" borderId="6" xfId="0" applyFont="1" applyBorder="1" applyAlignment="1">
      <alignment vertical="center" wrapText="1"/>
    </xf>
    <xf numFmtId="0" fontId="9" fillId="0" borderId="6" xfId="0" applyFont="1" applyBorder="1" applyAlignment="1">
      <alignment horizontal="left" vertical="center" wrapText="1"/>
    </xf>
    <xf numFmtId="164" fontId="8" fillId="2" borderId="6" xfId="0" applyNumberFormat="1" applyFont="1" applyFill="1" applyBorder="1" applyAlignment="1">
      <alignment horizontal="right" vertical="center" wrapText="1"/>
    </xf>
    <xf numFmtId="164" fontId="8" fillId="0" borderId="6" xfId="0" applyNumberFormat="1" applyFont="1" applyBorder="1" applyAlignment="1">
      <alignment horizontal="right" vertical="center"/>
    </xf>
    <xf numFmtId="0" fontId="0" fillId="0" borderId="5" xfId="0" applyBorder="1" applyAlignment="1">
      <alignment vertical="center"/>
    </xf>
    <xf numFmtId="0" fontId="0" fillId="0" borderId="5" xfId="0" applyBorder="1" applyAlignment="1">
      <alignment vertical="center" wrapText="1"/>
    </xf>
    <xf numFmtId="0" fontId="0" fillId="0" borderId="7" xfId="0" applyBorder="1" applyAlignment="1">
      <alignment horizontal="left" vertical="center" wrapText="1"/>
    </xf>
    <xf numFmtId="49" fontId="0" fillId="0" borderId="7" xfId="0" applyNumberFormat="1" applyBorder="1" applyAlignment="1">
      <alignment horizontal="left" vertical="center"/>
    </xf>
    <xf numFmtId="49" fontId="0" fillId="0" borderId="6" xfId="0" applyNumberFormat="1" applyBorder="1" applyAlignment="1">
      <alignment vertical="center"/>
    </xf>
    <xf numFmtId="49" fontId="0" fillId="0" borderId="5" xfId="0" applyNumberFormat="1" applyBorder="1" applyAlignment="1">
      <alignment vertical="center"/>
    </xf>
    <xf numFmtId="49" fontId="8" fillId="0" borderId="5" xfId="0" applyNumberFormat="1" applyFont="1" applyBorder="1" applyAlignment="1">
      <alignment vertical="center"/>
    </xf>
    <xf numFmtId="49" fontId="8" fillId="0" borderId="6" xfId="0" applyNumberFormat="1" applyFont="1" applyBorder="1" applyAlignment="1">
      <alignment vertical="center"/>
    </xf>
    <xf numFmtId="0" fontId="0" fillId="0" borderId="6" xfId="0" applyBorder="1" applyAlignment="1">
      <alignment horizontal="left" vertical="center" wrapText="1"/>
    </xf>
    <xf numFmtId="0" fontId="0" fillId="0" borderId="5" xfId="0"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49" fontId="0" fillId="0" borderId="6" xfId="0" applyNumberFormat="1" applyBorder="1" applyAlignment="1">
      <alignment horizontal="left" vertical="center" wrapText="1"/>
    </xf>
    <xf numFmtId="49" fontId="0" fillId="0" borderId="5" xfId="0" applyNumberFormat="1" applyBorder="1" applyAlignment="1">
      <alignment horizontal="left" vertical="center" wrapText="1"/>
    </xf>
    <xf numFmtId="49" fontId="8" fillId="0" borderId="5" xfId="0" applyNumberFormat="1" applyFont="1" applyBorder="1" applyAlignment="1">
      <alignment horizontal="left" vertical="center" wrapText="1"/>
    </xf>
    <xf numFmtId="49" fontId="0" fillId="0" borderId="2" xfId="0" applyNumberFormat="1" applyBorder="1" applyAlignment="1">
      <alignment vertical="center"/>
    </xf>
    <xf numFmtId="49" fontId="0" fillId="0" borderId="2" xfId="0" applyNumberFormat="1" applyBorder="1" applyAlignment="1">
      <alignment vertical="center" wrapText="1"/>
    </xf>
    <xf numFmtId="0" fontId="0" fillId="0" borderId="6" xfId="0" applyBorder="1" applyAlignment="1">
      <alignment vertical="center"/>
    </xf>
    <xf numFmtId="0" fontId="0" fillId="0" borderId="6" xfId="0" applyBorder="1" applyAlignment="1">
      <alignment vertical="center" wrapText="1"/>
    </xf>
    <xf numFmtId="0" fontId="0" fillId="0" borderId="7" xfId="0" applyBorder="1" applyAlignment="1">
      <alignment vertical="center" wrapText="1"/>
    </xf>
    <xf numFmtId="0" fontId="0" fillId="0" borderId="7" xfId="0" applyBorder="1" applyAlignment="1">
      <alignment horizontal="left" vertical="center"/>
    </xf>
    <xf numFmtId="0" fontId="0" fillId="0" borderId="6" xfId="0" applyBorder="1" applyAlignment="1">
      <alignment horizontal="left" vertical="center" wrapText="1"/>
    </xf>
    <xf numFmtId="49" fontId="0" fillId="0" borderId="7" xfId="0" applyNumberFormat="1" applyBorder="1" applyAlignment="1">
      <alignment vertical="center"/>
    </xf>
    <xf numFmtId="0" fontId="7" fillId="0" borderId="6" xfId="0" applyFont="1" applyBorder="1" applyAlignment="1">
      <alignment horizontal="left" vertical="center" wrapText="1"/>
    </xf>
    <xf numFmtId="0" fontId="0" fillId="0" borderId="6" xfId="0" applyBorder="1" applyAlignment="1">
      <alignment vertical="center"/>
    </xf>
    <xf numFmtId="0" fontId="0" fillId="0" borderId="7" xfId="0" applyBorder="1" applyAlignment="1">
      <alignment vertical="center"/>
    </xf>
    <xf numFmtId="0" fontId="0" fillId="0" borderId="6" xfId="0" applyBorder="1" applyAlignment="1">
      <alignment vertical="center" wrapText="1"/>
    </xf>
    <xf numFmtId="0" fontId="0" fillId="0" borderId="7" xfId="0" applyBorder="1" applyAlignment="1">
      <alignment vertical="center" wrapText="1"/>
    </xf>
    <xf numFmtId="0" fontId="0" fillId="0" borderId="6" xfId="0" applyBorder="1" applyAlignment="1">
      <alignment vertical="center"/>
    </xf>
    <xf numFmtId="0" fontId="0" fillId="0" borderId="7" xfId="0" applyBorder="1" applyAlignment="1">
      <alignment vertical="center"/>
    </xf>
    <xf numFmtId="0" fontId="0" fillId="0" borderId="6" xfId="0" applyBorder="1" applyAlignment="1">
      <alignment vertical="center" wrapText="1"/>
    </xf>
    <xf numFmtId="0" fontId="0" fillId="0" borderId="7" xfId="0" applyBorder="1" applyAlignment="1">
      <alignment vertical="center" wrapText="1"/>
    </xf>
    <xf numFmtId="0" fontId="0" fillId="0" borderId="6" xfId="0" applyBorder="1" applyAlignment="1">
      <alignment horizontal="left"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1" fillId="0" borderId="0" xfId="0" applyFont="1" applyAlignment="1">
      <alignment horizontal="center"/>
    </xf>
    <xf numFmtId="0" fontId="0" fillId="0" borderId="0" xfId="0" applyAlignment="1">
      <alignment horizontal="center"/>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2" borderId="2" xfId="0" applyFill="1" applyBorder="1" applyAlignment="1">
      <alignment horizontal="center"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8"/>
  <sheetViews>
    <sheetView tabSelected="1" view="pageBreakPreview" topLeftCell="A49" zoomScale="115" zoomScaleNormal="100" zoomScaleSheetLayoutView="115" workbookViewId="0">
      <selection activeCell="H51" sqref="H51"/>
    </sheetView>
  </sheetViews>
  <sheetFormatPr defaultRowHeight="12.75" x14ac:dyDescent="0.2"/>
  <cols>
    <col min="1" max="3" width="12" customWidth="1"/>
    <col min="4" max="4" width="31" customWidth="1"/>
    <col min="5" max="5" width="52.42578125" customWidth="1"/>
    <col min="6" max="6" width="17" customWidth="1"/>
    <col min="7" max="10" width="13.7109375" customWidth="1"/>
  </cols>
  <sheetData>
    <row r="1" spans="1:10" x14ac:dyDescent="0.2">
      <c r="H1" t="s">
        <v>0</v>
      </c>
    </row>
    <row r="2" spans="1:10" x14ac:dyDescent="0.2">
      <c r="H2" s="15" t="s">
        <v>92</v>
      </c>
    </row>
    <row r="3" spans="1:10" x14ac:dyDescent="0.2">
      <c r="H3" s="15" t="s">
        <v>234</v>
      </c>
    </row>
    <row r="5" spans="1:10" x14ac:dyDescent="0.2">
      <c r="A5" s="102" t="s">
        <v>1</v>
      </c>
      <c r="B5" s="103"/>
      <c r="C5" s="103"/>
      <c r="D5" s="103"/>
      <c r="E5" s="103"/>
      <c r="F5" s="103"/>
      <c r="G5" s="103"/>
      <c r="H5" s="103"/>
      <c r="I5" s="103"/>
      <c r="J5" s="103"/>
    </row>
    <row r="7" spans="1:10" x14ac:dyDescent="0.2">
      <c r="A7" s="1" t="s">
        <v>2</v>
      </c>
    </row>
    <row r="8" spans="1:10" x14ac:dyDescent="0.2">
      <c r="A8" t="s">
        <v>3</v>
      </c>
      <c r="J8" s="2" t="s">
        <v>4</v>
      </c>
    </row>
    <row r="9" spans="1:10" x14ac:dyDescent="0.2">
      <c r="A9" s="104" t="s">
        <v>5</v>
      </c>
      <c r="B9" s="104" t="s">
        <v>6</v>
      </c>
      <c r="C9" s="104" t="s">
        <v>7</v>
      </c>
      <c r="D9" s="104" t="s">
        <v>8</v>
      </c>
      <c r="E9" s="105" t="s">
        <v>9</v>
      </c>
      <c r="F9" s="104" t="s">
        <v>10</v>
      </c>
      <c r="G9" s="106" t="s">
        <v>11</v>
      </c>
      <c r="H9" s="105" t="s">
        <v>12</v>
      </c>
      <c r="I9" s="105" t="s">
        <v>13</v>
      </c>
      <c r="J9" s="105"/>
    </row>
    <row r="10" spans="1:10" ht="86.25" customHeight="1" x14ac:dyDescent="0.2">
      <c r="A10" s="105"/>
      <c r="B10" s="105"/>
      <c r="C10" s="105"/>
      <c r="D10" s="104"/>
      <c r="E10" s="105"/>
      <c r="F10" s="105"/>
      <c r="G10" s="106"/>
      <c r="H10" s="105"/>
      <c r="I10" s="4" t="s">
        <v>14</v>
      </c>
      <c r="J10" s="4" t="s">
        <v>15</v>
      </c>
    </row>
    <row r="11" spans="1:10" s="23" customFormat="1" ht="11.25" x14ac:dyDescent="0.2">
      <c r="A11" s="44">
        <v>1</v>
      </c>
      <c r="B11" s="44">
        <v>2</v>
      </c>
      <c r="C11" s="44">
        <v>3</v>
      </c>
      <c r="D11" s="44">
        <v>4</v>
      </c>
      <c r="E11" s="44">
        <v>5</v>
      </c>
      <c r="F11" s="44">
        <v>6</v>
      </c>
      <c r="G11" s="45">
        <v>7</v>
      </c>
      <c r="H11" s="44">
        <v>8</v>
      </c>
      <c r="I11" s="44">
        <v>9</v>
      </c>
      <c r="J11" s="44">
        <v>10</v>
      </c>
    </row>
    <row r="12" spans="1:10" x14ac:dyDescent="0.2">
      <c r="A12" s="5" t="s">
        <v>16</v>
      </c>
      <c r="B12" s="6" t="s">
        <v>17</v>
      </c>
      <c r="C12" s="6" t="s">
        <v>17</v>
      </c>
      <c r="D12" s="6" t="s">
        <v>18</v>
      </c>
      <c r="E12" s="6" t="s">
        <v>17</v>
      </c>
      <c r="F12" s="20" t="s">
        <v>17</v>
      </c>
      <c r="G12" s="7">
        <f>H12+I12</f>
        <v>4191914</v>
      </c>
      <c r="H12" s="8">
        <f>SUM(H13:H89)</f>
        <v>4137767</v>
      </c>
      <c r="I12" s="8">
        <f>SUM(I13:I89)</f>
        <v>54147</v>
      </c>
      <c r="J12" s="8">
        <f>SUM(J13:J89)</f>
        <v>52797</v>
      </c>
    </row>
    <row r="13" spans="1:10" s="18" customFormat="1" ht="31.5" x14ac:dyDescent="0.2">
      <c r="A13" s="27"/>
      <c r="B13" s="28"/>
      <c r="C13" s="28"/>
      <c r="D13" s="28"/>
      <c r="E13" s="29" t="s">
        <v>29</v>
      </c>
      <c r="F13" s="37" t="s">
        <v>30</v>
      </c>
      <c r="G13" s="30"/>
      <c r="H13" s="31"/>
      <c r="I13" s="31"/>
      <c r="J13" s="31"/>
    </row>
    <row r="14" spans="1:10" s="18" customFormat="1" ht="29.25" customHeight="1" x14ac:dyDescent="0.2">
      <c r="A14" s="95" t="s">
        <v>163</v>
      </c>
      <c r="B14" s="97" t="s">
        <v>164</v>
      </c>
      <c r="C14" s="97" t="s">
        <v>159</v>
      </c>
      <c r="D14" s="97" t="s">
        <v>165</v>
      </c>
      <c r="E14" s="43" t="s">
        <v>203</v>
      </c>
      <c r="F14" s="56"/>
      <c r="G14" s="39">
        <f t="shared" ref="G14:G19" si="0">H14+I14</f>
        <v>8426</v>
      </c>
      <c r="H14" s="3">
        <f>39000-30574</f>
        <v>8426</v>
      </c>
      <c r="I14" s="3"/>
      <c r="J14" s="3"/>
    </row>
    <row r="15" spans="1:10" s="18" customFormat="1" ht="29.25" customHeight="1" x14ac:dyDescent="0.2">
      <c r="A15" s="95"/>
      <c r="B15" s="97"/>
      <c r="C15" s="97"/>
      <c r="D15" s="97"/>
      <c r="E15" s="43" t="s">
        <v>205</v>
      </c>
      <c r="F15" s="56"/>
      <c r="G15" s="39">
        <f t="shared" ref="G15:G17" si="1">H15+I15</f>
        <v>5430</v>
      </c>
      <c r="H15" s="3">
        <v>5430</v>
      </c>
      <c r="I15" s="3"/>
      <c r="J15" s="3"/>
    </row>
    <row r="16" spans="1:10" s="18" customFormat="1" ht="29.25" customHeight="1" x14ac:dyDescent="0.2">
      <c r="A16" s="95"/>
      <c r="B16" s="97"/>
      <c r="C16" s="97"/>
      <c r="D16" s="97"/>
      <c r="E16" s="43" t="s">
        <v>204</v>
      </c>
      <c r="F16" s="56"/>
      <c r="G16" s="39">
        <f t="shared" si="1"/>
        <v>2920</v>
      </c>
      <c r="H16" s="3">
        <v>2920</v>
      </c>
      <c r="I16" s="3"/>
      <c r="J16" s="3"/>
    </row>
    <row r="17" spans="1:13" s="18" customFormat="1" ht="29.25" customHeight="1" x14ac:dyDescent="0.2">
      <c r="A17" s="95"/>
      <c r="B17" s="97"/>
      <c r="C17" s="97"/>
      <c r="D17" s="97"/>
      <c r="E17" s="43" t="s">
        <v>235</v>
      </c>
      <c r="F17" s="56"/>
      <c r="G17" s="39">
        <f t="shared" si="1"/>
        <v>3225</v>
      </c>
      <c r="H17" s="3">
        <v>3225</v>
      </c>
      <c r="I17" s="3"/>
      <c r="J17" s="3"/>
    </row>
    <row r="18" spans="1:13" s="18" customFormat="1" ht="29.25" customHeight="1" x14ac:dyDescent="0.2">
      <c r="A18" s="95"/>
      <c r="B18" s="97"/>
      <c r="C18" s="97"/>
      <c r="D18" s="97"/>
      <c r="E18" s="43" t="s">
        <v>162</v>
      </c>
      <c r="F18" s="56"/>
      <c r="G18" s="39">
        <f t="shared" si="0"/>
        <v>10750</v>
      </c>
      <c r="H18" s="3">
        <v>10750</v>
      </c>
      <c r="I18" s="3"/>
      <c r="J18" s="3"/>
    </row>
    <row r="19" spans="1:13" s="18" customFormat="1" ht="29.25" customHeight="1" x14ac:dyDescent="0.2">
      <c r="A19" s="96"/>
      <c r="B19" s="98"/>
      <c r="C19" s="98"/>
      <c r="D19" s="98"/>
      <c r="E19" s="34" t="s">
        <v>198</v>
      </c>
      <c r="F19" s="46"/>
      <c r="G19" s="35">
        <f t="shared" si="0"/>
        <v>12000</v>
      </c>
      <c r="H19" s="36">
        <v>12000</v>
      </c>
      <c r="I19" s="36">
        <v>0</v>
      </c>
      <c r="J19" s="36">
        <v>0</v>
      </c>
    </row>
    <row r="20" spans="1:13" s="18" customFormat="1" ht="70.5" customHeight="1" x14ac:dyDescent="0.2">
      <c r="A20" s="27"/>
      <c r="B20" s="28"/>
      <c r="C20" s="28"/>
      <c r="D20" s="28"/>
      <c r="E20" s="29" t="s">
        <v>155</v>
      </c>
      <c r="F20" s="37" t="s">
        <v>166</v>
      </c>
      <c r="G20" s="30"/>
      <c r="H20" s="31"/>
      <c r="I20" s="31"/>
      <c r="J20" s="31"/>
    </row>
    <row r="21" spans="1:13" s="18" customFormat="1" ht="45.75" customHeight="1" x14ac:dyDescent="0.2">
      <c r="A21" s="48" t="s">
        <v>152</v>
      </c>
      <c r="B21" s="47" t="s">
        <v>84</v>
      </c>
      <c r="C21" s="47" t="s">
        <v>153</v>
      </c>
      <c r="D21" s="47" t="s">
        <v>154</v>
      </c>
      <c r="E21" s="34" t="s">
        <v>156</v>
      </c>
      <c r="F21" s="42"/>
      <c r="G21" s="35">
        <f t="shared" ref="G21" si="2">H21+I21</f>
        <v>74856</v>
      </c>
      <c r="H21" s="36">
        <v>74856</v>
      </c>
      <c r="I21" s="36">
        <v>0</v>
      </c>
      <c r="J21" s="36">
        <v>0</v>
      </c>
      <c r="L21" s="17"/>
      <c r="M21" s="17"/>
    </row>
    <row r="22" spans="1:13" s="18" customFormat="1" ht="78.75" x14ac:dyDescent="0.2">
      <c r="A22" s="27"/>
      <c r="B22" s="28"/>
      <c r="C22" s="28"/>
      <c r="D22" s="28"/>
      <c r="E22" s="29" t="s">
        <v>88</v>
      </c>
      <c r="F22" s="37" t="s">
        <v>89</v>
      </c>
      <c r="G22" s="30"/>
      <c r="H22" s="31"/>
      <c r="I22" s="31"/>
      <c r="J22" s="31"/>
    </row>
    <row r="23" spans="1:13" s="18" customFormat="1" ht="45.75" customHeight="1" x14ac:dyDescent="0.2">
      <c r="A23" s="48" t="s">
        <v>119</v>
      </c>
      <c r="B23" s="47" t="s">
        <v>120</v>
      </c>
      <c r="C23" s="47" t="s">
        <v>121</v>
      </c>
      <c r="D23" s="47" t="s">
        <v>122</v>
      </c>
      <c r="E23" s="34" t="s">
        <v>122</v>
      </c>
      <c r="F23" s="42"/>
      <c r="G23" s="35">
        <f t="shared" ref="G23:G29" si="3">H23+I23</f>
        <v>14576</v>
      </c>
      <c r="H23" s="36">
        <f>18165-3589</f>
        <v>14576</v>
      </c>
      <c r="I23" s="36">
        <v>0</v>
      </c>
      <c r="J23" s="36">
        <v>0</v>
      </c>
      <c r="L23" s="17"/>
      <c r="M23" s="17"/>
    </row>
    <row r="24" spans="1:13" s="18" customFormat="1" ht="45.75" customHeight="1" x14ac:dyDescent="0.2">
      <c r="A24" s="48" t="s">
        <v>123</v>
      </c>
      <c r="B24" s="47" t="s">
        <v>124</v>
      </c>
      <c r="C24" s="47" t="s">
        <v>125</v>
      </c>
      <c r="D24" s="47" t="s">
        <v>126</v>
      </c>
      <c r="E24" s="34" t="s">
        <v>126</v>
      </c>
      <c r="F24" s="42"/>
      <c r="G24" s="35">
        <f t="shared" si="3"/>
        <v>6500</v>
      </c>
      <c r="H24" s="36">
        <v>6500</v>
      </c>
      <c r="I24" s="36">
        <v>0</v>
      </c>
      <c r="J24" s="36">
        <v>0</v>
      </c>
    </row>
    <row r="25" spans="1:13" s="18" customFormat="1" ht="71.25" customHeight="1" x14ac:dyDescent="0.2">
      <c r="A25" s="48" t="s">
        <v>127</v>
      </c>
      <c r="B25" s="47" t="s">
        <v>128</v>
      </c>
      <c r="C25" s="47" t="s">
        <v>125</v>
      </c>
      <c r="D25" s="47" t="s">
        <v>129</v>
      </c>
      <c r="E25" s="34" t="s">
        <v>130</v>
      </c>
      <c r="F25" s="42"/>
      <c r="G25" s="35">
        <f t="shared" si="3"/>
        <v>47000</v>
      </c>
      <c r="H25" s="36">
        <f>265000-166670-51330</f>
        <v>47000</v>
      </c>
      <c r="I25" s="36">
        <v>0</v>
      </c>
      <c r="J25" s="36">
        <v>0</v>
      </c>
    </row>
    <row r="26" spans="1:13" s="18" customFormat="1" ht="60.75" customHeight="1" x14ac:dyDescent="0.2">
      <c r="A26" s="48" t="s">
        <v>145</v>
      </c>
      <c r="B26" s="47" t="s">
        <v>146</v>
      </c>
      <c r="C26" s="47" t="s">
        <v>125</v>
      </c>
      <c r="D26" s="47" t="s">
        <v>147</v>
      </c>
      <c r="E26" s="34" t="s">
        <v>148</v>
      </c>
      <c r="F26" s="42"/>
      <c r="G26" s="35">
        <f t="shared" ref="G26" si="4">H26+I26</f>
        <v>60000</v>
      </c>
      <c r="H26" s="36">
        <v>60000</v>
      </c>
      <c r="I26" s="36">
        <v>0</v>
      </c>
      <c r="J26" s="36">
        <v>0</v>
      </c>
    </row>
    <row r="27" spans="1:13" s="18" customFormat="1" ht="141.75" customHeight="1" x14ac:dyDescent="0.2">
      <c r="A27" s="48" t="s">
        <v>131</v>
      </c>
      <c r="B27" s="47" t="s">
        <v>132</v>
      </c>
      <c r="C27" s="47" t="s">
        <v>57</v>
      </c>
      <c r="D27" s="47" t="s">
        <v>133</v>
      </c>
      <c r="E27" s="34" t="s">
        <v>133</v>
      </c>
      <c r="F27" s="42"/>
      <c r="G27" s="35">
        <f t="shared" si="3"/>
        <v>54400</v>
      </c>
      <c r="H27" s="36">
        <f>89400-35000</f>
        <v>54400</v>
      </c>
      <c r="I27" s="36">
        <v>0</v>
      </c>
      <c r="J27" s="36">
        <v>0</v>
      </c>
    </row>
    <row r="28" spans="1:13" s="18" customFormat="1" ht="117" customHeight="1" x14ac:dyDescent="0.2">
      <c r="A28" s="48" t="s">
        <v>134</v>
      </c>
      <c r="B28" s="47" t="s">
        <v>135</v>
      </c>
      <c r="C28" s="47" t="s">
        <v>121</v>
      </c>
      <c r="D28" s="47" t="s">
        <v>136</v>
      </c>
      <c r="E28" s="34" t="s">
        <v>136</v>
      </c>
      <c r="F28" s="42"/>
      <c r="G28" s="35">
        <f t="shared" si="3"/>
        <v>37884</v>
      </c>
      <c r="H28" s="36">
        <f>44700-6816</f>
        <v>37884</v>
      </c>
      <c r="I28" s="36">
        <v>0</v>
      </c>
      <c r="J28" s="36">
        <v>0</v>
      </c>
    </row>
    <row r="29" spans="1:13" s="18" customFormat="1" ht="54" customHeight="1" x14ac:dyDescent="0.2">
      <c r="A29" s="48" t="s">
        <v>137</v>
      </c>
      <c r="B29" s="47" t="s">
        <v>138</v>
      </c>
      <c r="C29" s="47" t="s">
        <v>139</v>
      </c>
      <c r="D29" s="47" t="s">
        <v>140</v>
      </c>
      <c r="E29" s="34" t="s">
        <v>140</v>
      </c>
      <c r="F29" s="42"/>
      <c r="G29" s="35">
        <f t="shared" si="3"/>
        <v>88000</v>
      </c>
      <c r="H29" s="36">
        <f>95800-7800</f>
        <v>88000</v>
      </c>
      <c r="I29" s="36">
        <v>0</v>
      </c>
      <c r="J29" s="36">
        <v>0</v>
      </c>
    </row>
    <row r="30" spans="1:13" s="18" customFormat="1" ht="31.5" x14ac:dyDescent="0.2">
      <c r="A30" s="27"/>
      <c r="B30" s="28"/>
      <c r="C30" s="28"/>
      <c r="D30" s="28"/>
      <c r="E30" s="29" t="s">
        <v>29</v>
      </c>
      <c r="F30" s="37" t="s">
        <v>30</v>
      </c>
      <c r="G30" s="30"/>
      <c r="H30" s="31"/>
      <c r="I30" s="31"/>
      <c r="J30" s="31"/>
    </row>
    <row r="31" spans="1:13" s="55" customFormat="1" ht="57.75" customHeight="1" x14ac:dyDescent="0.2">
      <c r="A31" s="49" t="s">
        <v>141</v>
      </c>
      <c r="B31" s="50" t="s">
        <v>142</v>
      </c>
      <c r="C31" s="50" t="s">
        <v>21</v>
      </c>
      <c r="D31" s="50" t="s">
        <v>143</v>
      </c>
      <c r="E31" s="51" t="s">
        <v>144</v>
      </c>
      <c r="F31" s="52"/>
      <c r="G31" s="53">
        <f t="shared" ref="G31" si="5">H31+I31</f>
        <v>1975561</v>
      </c>
      <c r="H31" s="54">
        <f>1796056+116200-6400+66395+3310</f>
        <v>1975561</v>
      </c>
      <c r="I31" s="54">
        <v>0</v>
      </c>
      <c r="J31" s="54">
        <v>0</v>
      </c>
    </row>
    <row r="32" spans="1:13" s="18" customFormat="1" ht="31.5" x14ac:dyDescent="0.2">
      <c r="A32" s="27"/>
      <c r="B32" s="28"/>
      <c r="C32" s="28"/>
      <c r="D32" s="28"/>
      <c r="E32" s="29" t="s">
        <v>169</v>
      </c>
      <c r="F32" s="37" t="s">
        <v>170</v>
      </c>
      <c r="G32" s="30"/>
      <c r="H32" s="31"/>
      <c r="I32" s="31"/>
      <c r="J32" s="31"/>
    </row>
    <row r="33" spans="1:10" s="18" customFormat="1" ht="51" customHeight="1" x14ac:dyDescent="0.2">
      <c r="A33" s="70" t="s">
        <v>208</v>
      </c>
      <c r="B33" s="69">
        <v>3210</v>
      </c>
      <c r="C33" s="57" t="s">
        <v>21</v>
      </c>
      <c r="D33" s="57" t="s">
        <v>167</v>
      </c>
      <c r="E33" s="34" t="s">
        <v>168</v>
      </c>
      <c r="F33" s="42"/>
      <c r="G33" s="35">
        <f t="shared" ref="G33" si="6">H33+I33</f>
        <v>146400</v>
      </c>
      <c r="H33" s="36">
        <v>146400</v>
      </c>
      <c r="I33" s="36">
        <v>0</v>
      </c>
      <c r="J33" s="36">
        <v>0</v>
      </c>
    </row>
    <row r="34" spans="1:10" s="18" customFormat="1" ht="47.25" x14ac:dyDescent="0.2">
      <c r="A34" s="27"/>
      <c r="B34" s="28"/>
      <c r="C34" s="28"/>
      <c r="D34" s="28"/>
      <c r="E34" s="29" t="s">
        <v>23</v>
      </c>
      <c r="F34" s="37" t="s">
        <v>24</v>
      </c>
      <c r="G34" s="30"/>
      <c r="H34" s="31"/>
      <c r="I34" s="31"/>
      <c r="J34" s="31"/>
    </row>
    <row r="35" spans="1:10" ht="51" customHeight="1" x14ac:dyDescent="0.2">
      <c r="A35" s="32" t="s">
        <v>19</v>
      </c>
      <c r="B35" s="33" t="s">
        <v>20</v>
      </c>
      <c r="C35" s="33" t="s">
        <v>21</v>
      </c>
      <c r="D35" s="33" t="s">
        <v>22</v>
      </c>
      <c r="E35" s="34" t="s">
        <v>95</v>
      </c>
      <c r="F35" s="42"/>
      <c r="G35" s="35">
        <f t="shared" ref="G35:G131" si="7">H35+I35</f>
        <v>70000</v>
      </c>
      <c r="H35" s="36">
        <f>100000-30000</f>
        <v>70000</v>
      </c>
      <c r="I35" s="36">
        <v>0</v>
      </c>
      <c r="J35" s="36">
        <v>0</v>
      </c>
    </row>
    <row r="36" spans="1:10" s="18" customFormat="1" ht="78.75" x14ac:dyDescent="0.2">
      <c r="A36" s="27"/>
      <c r="B36" s="28"/>
      <c r="C36" s="28"/>
      <c r="D36" s="28"/>
      <c r="E36" s="29" t="s">
        <v>88</v>
      </c>
      <c r="F36" s="37" t="s">
        <v>89</v>
      </c>
      <c r="G36" s="30"/>
      <c r="H36" s="31"/>
      <c r="I36" s="31"/>
      <c r="J36" s="31"/>
    </row>
    <row r="37" spans="1:10" s="18" customFormat="1" ht="51" customHeight="1" x14ac:dyDescent="0.2">
      <c r="A37" s="48" t="s">
        <v>19</v>
      </c>
      <c r="B37" s="47" t="s">
        <v>20</v>
      </c>
      <c r="C37" s="47" t="s">
        <v>21</v>
      </c>
      <c r="D37" s="47" t="s">
        <v>22</v>
      </c>
      <c r="E37" s="34" t="s">
        <v>149</v>
      </c>
      <c r="F37" s="42"/>
      <c r="G37" s="35">
        <f t="shared" si="7"/>
        <v>2850</v>
      </c>
      <c r="H37" s="36">
        <v>2850</v>
      </c>
      <c r="I37" s="36">
        <v>0</v>
      </c>
      <c r="J37" s="36">
        <v>0</v>
      </c>
    </row>
    <row r="38" spans="1:10" s="18" customFormat="1" ht="31.5" x14ac:dyDescent="0.2">
      <c r="A38" s="27"/>
      <c r="B38" s="28"/>
      <c r="C38" s="28"/>
      <c r="D38" s="28"/>
      <c r="E38" s="29" t="s">
        <v>29</v>
      </c>
      <c r="F38" s="37" t="s">
        <v>30</v>
      </c>
      <c r="G38" s="30"/>
      <c r="H38" s="31"/>
      <c r="I38" s="31"/>
      <c r="J38" s="31"/>
    </row>
    <row r="39" spans="1:10" s="18" customFormat="1" ht="51" customHeight="1" x14ac:dyDescent="0.2">
      <c r="A39" s="95" t="s">
        <v>25</v>
      </c>
      <c r="B39" s="97" t="s">
        <v>26</v>
      </c>
      <c r="C39" s="97" t="s">
        <v>27</v>
      </c>
      <c r="D39" s="97" t="s">
        <v>28</v>
      </c>
      <c r="E39" s="34" t="s">
        <v>215</v>
      </c>
      <c r="F39" s="42"/>
      <c r="G39" s="35">
        <f t="shared" ref="G39:G41" si="8">H39+I39</f>
        <v>12900</v>
      </c>
      <c r="H39" s="36">
        <v>12900</v>
      </c>
      <c r="I39" s="36">
        <v>0</v>
      </c>
      <c r="J39" s="36">
        <v>0</v>
      </c>
    </row>
    <row r="40" spans="1:10" s="18" customFormat="1" ht="51" customHeight="1" x14ac:dyDescent="0.2">
      <c r="A40" s="95"/>
      <c r="B40" s="97"/>
      <c r="C40" s="97"/>
      <c r="D40" s="97"/>
      <c r="E40" s="34" t="s">
        <v>171</v>
      </c>
      <c r="F40" s="42"/>
      <c r="G40" s="35">
        <f t="shared" si="8"/>
        <v>1100</v>
      </c>
      <c r="H40" s="36">
        <v>1100</v>
      </c>
      <c r="I40" s="36">
        <v>0</v>
      </c>
      <c r="J40" s="36">
        <v>0</v>
      </c>
    </row>
    <row r="41" spans="1:10" s="18" customFormat="1" ht="51" customHeight="1" x14ac:dyDescent="0.2">
      <c r="A41" s="95"/>
      <c r="B41" s="97"/>
      <c r="C41" s="97"/>
      <c r="D41" s="97"/>
      <c r="E41" s="34" t="s">
        <v>172</v>
      </c>
      <c r="F41" s="42"/>
      <c r="G41" s="35">
        <f t="shared" si="8"/>
        <v>5529</v>
      </c>
      <c r="H41" s="36">
        <f>5600-71</f>
        <v>5529</v>
      </c>
      <c r="I41" s="36">
        <v>0</v>
      </c>
      <c r="J41" s="36">
        <v>0</v>
      </c>
    </row>
    <row r="42" spans="1:10" ht="51" customHeight="1" x14ac:dyDescent="0.2">
      <c r="A42" s="96"/>
      <c r="B42" s="98"/>
      <c r="C42" s="98"/>
      <c r="D42" s="98"/>
      <c r="E42" s="34" t="s">
        <v>236</v>
      </c>
      <c r="F42" s="42"/>
      <c r="G42" s="35">
        <f t="shared" si="7"/>
        <v>11950</v>
      </c>
      <c r="H42" s="36">
        <f>6950+5000</f>
        <v>11950</v>
      </c>
      <c r="I42" s="36">
        <v>0</v>
      </c>
      <c r="J42" s="36">
        <v>0</v>
      </c>
    </row>
    <row r="43" spans="1:10" s="18" customFormat="1" ht="47.25" x14ac:dyDescent="0.2">
      <c r="A43" s="27"/>
      <c r="B43" s="28"/>
      <c r="C43" s="28"/>
      <c r="D43" s="28"/>
      <c r="E43" s="29" t="s">
        <v>31</v>
      </c>
      <c r="F43" s="37" t="s">
        <v>32</v>
      </c>
      <c r="G43" s="30"/>
      <c r="H43" s="31"/>
      <c r="I43" s="31"/>
      <c r="J43" s="31"/>
    </row>
    <row r="44" spans="1:10" s="18" customFormat="1" ht="82.5" customHeight="1" x14ac:dyDescent="0.2">
      <c r="A44" s="99" t="s">
        <v>25</v>
      </c>
      <c r="B44" s="97" t="s">
        <v>26</v>
      </c>
      <c r="C44" s="97" t="s">
        <v>27</v>
      </c>
      <c r="D44" s="97" t="s">
        <v>28</v>
      </c>
      <c r="E44" s="43" t="s">
        <v>96</v>
      </c>
      <c r="F44" s="41"/>
      <c r="G44" s="39">
        <f t="shared" ref="G44" si="9">H44+I44</f>
        <v>49000</v>
      </c>
      <c r="H44" s="3">
        <v>49000</v>
      </c>
      <c r="I44" s="3">
        <v>0</v>
      </c>
      <c r="J44" s="3">
        <v>0</v>
      </c>
    </row>
    <row r="45" spans="1:10" s="18" customFormat="1" ht="57.75" customHeight="1" x14ac:dyDescent="0.2">
      <c r="A45" s="99"/>
      <c r="B45" s="97"/>
      <c r="C45" s="97"/>
      <c r="D45" s="97"/>
      <c r="E45" s="43" t="s">
        <v>97</v>
      </c>
      <c r="F45" s="41"/>
      <c r="G45" s="39">
        <f t="shared" ref="G45" si="10">H45+I45</f>
        <v>49000</v>
      </c>
      <c r="H45" s="3">
        <v>49000</v>
      </c>
      <c r="I45" s="3">
        <v>0</v>
      </c>
      <c r="J45" s="3">
        <v>0</v>
      </c>
    </row>
    <row r="46" spans="1:10" s="18" customFormat="1" ht="57.75" customHeight="1" x14ac:dyDescent="0.2">
      <c r="A46" s="99"/>
      <c r="B46" s="97"/>
      <c r="C46" s="97"/>
      <c r="D46" s="97"/>
      <c r="E46" s="43" t="s">
        <v>98</v>
      </c>
      <c r="F46" s="41"/>
      <c r="G46" s="39">
        <f t="shared" ref="G46" si="11">H46+I46</f>
        <v>49000</v>
      </c>
      <c r="H46" s="3">
        <v>49000</v>
      </c>
      <c r="I46" s="3">
        <v>0</v>
      </c>
      <c r="J46" s="3">
        <v>0</v>
      </c>
    </row>
    <row r="47" spans="1:10" ht="33.75" customHeight="1" x14ac:dyDescent="0.2">
      <c r="A47" s="109"/>
      <c r="B47" s="98"/>
      <c r="C47" s="98"/>
      <c r="D47" s="98"/>
      <c r="E47" s="34" t="s">
        <v>99</v>
      </c>
      <c r="F47" s="42"/>
      <c r="G47" s="35">
        <f t="shared" si="7"/>
        <v>49000</v>
      </c>
      <c r="H47" s="36">
        <v>49000</v>
      </c>
      <c r="I47" s="36">
        <v>0</v>
      </c>
      <c r="J47" s="36">
        <v>0</v>
      </c>
    </row>
    <row r="48" spans="1:10" s="18" customFormat="1" ht="39.75" customHeight="1" x14ac:dyDescent="0.2">
      <c r="A48" s="27"/>
      <c r="B48" s="28"/>
      <c r="C48" s="28"/>
      <c r="D48" s="28"/>
      <c r="E48" s="29" t="s">
        <v>37</v>
      </c>
      <c r="F48" s="37" t="s">
        <v>38</v>
      </c>
      <c r="G48" s="30"/>
      <c r="H48" s="31"/>
      <c r="I48" s="31"/>
      <c r="J48" s="31"/>
    </row>
    <row r="49" spans="1:11" s="18" customFormat="1" ht="51" customHeight="1" x14ac:dyDescent="0.2">
      <c r="A49" s="95" t="s">
        <v>33</v>
      </c>
      <c r="B49" s="97" t="s">
        <v>34</v>
      </c>
      <c r="C49" s="97" t="s">
        <v>35</v>
      </c>
      <c r="D49" s="97" t="s">
        <v>36</v>
      </c>
      <c r="E49" s="34" t="s">
        <v>216</v>
      </c>
      <c r="F49" s="42"/>
      <c r="G49" s="35">
        <f t="shared" ref="G49:G51" si="12">H49+I49</f>
        <v>150462</v>
      </c>
      <c r="H49" s="36">
        <f>50800-323+49986+49999</f>
        <v>150462</v>
      </c>
      <c r="I49" s="36">
        <v>0</v>
      </c>
      <c r="J49" s="36">
        <v>0</v>
      </c>
    </row>
    <row r="50" spans="1:11" s="18" customFormat="1" ht="51" customHeight="1" x14ac:dyDescent="0.2">
      <c r="A50" s="95"/>
      <c r="B50" s="97"/>
      <c r="C50" s="97"/>
      <c r="D50" s="97"/>
      <c r="E50" s="34" t="s">
        <v>237</v>
      </c>
      <c r="F50" s="42"/>
      <c r="G50" s="35">
        <f t="shared" si="12"/>
        <v>30999</v>
      </c>
      <c r="H50" s="36">
        <v>30999</v>
      </c>
      <c r="I50" s="36">
        <v>0</v>
      </c>
      <c r="J50" s="36">
        <v>0</v>
      </c>
    </row>
    <row r="51" spans="1:11" s="18" customFormat="1" ht="51" customHeight="1" x14ac:dyDescent="0.2">
      <c r="A51" s="95"/>
      <c r="B51" s="97"/>
      <c r="C51" s="97"/>
      <c r="D51" s="97"/>
      <c r="E51" s="34" t="s">
        <v>173</v>
      </c>
      <c r="F51" s="42"/>
      <c r="G51" s="35">
        <f t="shared" si="12"/>
        <v>13800</v>
      </c>
      <c r="H51" s="36">
        <v>13800</v>
      </c>
      <c r="I51" s="36">
        <v>0</v>
      </c>
      <c r="J51" s="36">
        <v>0</v>
      </c>
    </row>
    <row r="52" spans="1:11" ht="192" customHeight="1" x14ac:dyDescent="0.2">
      <c r="A52" s="96"/>
      <c r="B52" s="98"/>
      <c r="C52" s="98"/>
      <c r="D52" s="98"/>
      <c r="E52" s="34" t="s">
        <v>202</v>
      </c>
      <c r="F52" s="42"/>
      <c r="G52" s="35">
        <f t="shared" si="7"/>
        <v>229670</v>
      </c>
      <c r="H52" s="36">
        <f>45000+18000+166670</f>
        <v>229670</v>
      </c>
      <c r="I52" s="36">
        <v>0</v>
      </c>
      <c r="J52" s="36">
        <v>0</v>
      </c>
    </row>
    <row r="53" spans="1:11" s="18" customFormat="1" ht="99.75" customHeight="1" x14ac:dyDescent="0.2">
      <c r="A53" s="67"/>
      <c r="B53" s="68"/>
      <c r="C53" s="68"/>
      <c r="D53" s="68"/>
      <c r="E53" s="29" t="s">
        <v>225</v>
      </c>
      <c r="F53" s="37" t="s">
        <v>226</v>
      </c>
      <c r="G53" s="30"/>
      <c r="H53" s="31"/>
      <c r="I53" s="31"/>
      <c r="J53" s="31"/>
    </row>
    <row r="54" spans="1:11" s="18" customFormat="1" ht="51" customHeight="1" x14ac:dyDescent="0.2">
      <c r="A54" s="89" t="s">
        <v>217</v>
      </c>
      <c r="B54" s="86">
        <v>6017</v>
      </c>
      <c r="C54" s="86" t="s">
        <v>35</v>
      </c>
      <c r="D54" s="86" t="s">
        <v>218</v>
      </c>
      <c r="E54" s="34" t="s">
        <v>219</v>
      </c>
      <c r="F54" s="42"/>
      <c r="G54" s="35">
        <f t="shared" ref="G54" si="13">H54+I54</f>
        <v>100000</v>
      </c>
      <c r="H54" s="36">
        <v>100000</v>
      </c>
      <c r="I54" s="36">
        <v>0</v>
      </c>
      <c r="J54" s="36">
        <v>0</v>
      </c>
    </row>
    <row r="55" spans="1:11" s="18" customFormat="1" ht="47.25" x14ac:dyDescent="0.2">
      <c r="A55" s="27"/>
      <c r="B55" s="28"/>
      <c r="C55" s="28"/>
      <c r="D55" s="28"/>
      <c r="E55" s="29" t="s">
        <v>31</v>
      </c>
      <c r="F55" s="37" t="s">
        <v>32</v>
      </c>
      <c r="G55" s="30"/>
      <c r="H55" s="31"/>
      <c r="I55" s="31"/>
      <c r="J55" s="31"/>
    </row>
    <row r="56" spans="1:11" ht="59.25" customHeight="1" x14ac:dyDescent="0.2">
      <c r="A56" s="32" t="s">
        <v>39</v>
      </c>
      <c r="B56" s="33" t="s">
        <v>40</v>
      </c>
      <c r="C56" s="33" t="s">
        <v>35</v>
      </c>
      <c r="D56" s="33" t="s">
        <v>41</v>
      </c>
      <c r="E56" s="40" t="s">
        <v>100</v>
      </c>
      <c r="F56" s="34"/>
      <c r="G56" s="35">
        <f t="shared" si="7"/>
        <v>49000</v>
      </c>
      <c r="H56" s="36">
        <v>49000</v>
      </c>
      <c r="I56" s="36">
        <v>0</v>
      </c>
      <c r="J56" s="36">
        <v>0</v>
      </c>
    </row>
    <row r="57" spans="1:11" s="18" customFormat="1" ht="47.25" x14ac:dyDescent="0.2">
      <c r="A57" s="27"/>
      <c r="B57" s="28"/>
      <c r="C57" s="28"/>
      <c r="D57" s="28"/>
      <c r="E57" s="29" t="s">
        <v>42</v>
      </c>
      <c r="F57" s="37" t="s">
        <v>43</v>
      </c>
      <c r="G57" s="30"/>
      <c r="H57" s="31"/>
      <c r="I57" s="31"/>
      <c r="J57" s="31"/>
    </row>
    <row r="58" spans="1:11" s="18" customFormat="1" ht="25.5" customHeight="1" x14ac:dyDescent="0.2">
      <c r="A58" s="95" t="s">
        <v>39</v>
      </c>
      <c r="B58" s="97" t="s">
        <v>40</v>
      </c>
      <c r="C58" s="97" t="s">
        <v>35</v>
      </c>
      <c r="D58" s="97" t="s">
        <v>41</v>
      </c>
      <c r="E58" s="43" t="s">
        <v>101</v>
      </c>
      <c r="F58" s="56"/>
      <c r="G58" s="39">
        <f t="shared" ref="G58" si="14">H58+I58</f>
        <v>138850</v>
      </c>
      <c r="H58" s="3">
        <f>50000+38850+16691+14409+18900</f>
        <v>138850</v>
      </c>
      <c r="I58" s="3">
        <v>0</v>
      </c>
      <c r="J58" s="3">
        <v>0</v>
      </c>
      <c r="K58" s="17">
        <f>H58+H59</f>
        <v>156675</v>
      </c>
    </row>
    <row r="59" spans="1:11" s="18" customFormat="1" ht="25.5" customHeight="1" x14ac:dyDescent="0.2">
      <c r="A59" s="96"/>
      <c r="B59" s="98"/>
      <c r="C59" s="98"/>
      <c r="D59" s="98"/>
      <c r="E59" s="34" t="s">
        <v>220</v>
      </c>
      <c r="F59" s="46"/>
      <c r="G59" s="35">
        <f t="shared" ref="G59" si="15">H59+I59</f>
        <v>17825</v>
      </c>
      <c r="H59" s="36">
        <v>17825</v>
      </c>
      <c r="I59" s="36">
        <v>0</v>
      </c>
      <c r="J59" s="36">
        <v>0</v>
      </c>
    </row>
    <row r="60" spans="1:11" s="18" customFormat="1" ht="31.5" x14ac:dyDescent="0.2">
      <c r="A60" s="27"/>
      <c r="B60" s="28"/>
      <c r="C60" s="28"/>
      <c r="D60" s="28"/>
      <c r="E60" s="29" t="s">
        <v>29</v>
      </c>
      <c r="F60" s="37" t="s">
        <v>30</v>
      </c>
      <c r="G60" s="30"/>
      <c r="H60" s="31"/>
      <c r="I60" s="31"/>
      <c r="J60" s="31"/>
    </row>
    <row r="61" spans="1:11" s="18" customFormat="1" ht="25.5" customHeight="1" x14ac:dyDescent="0.2">
      <c r="A61" s="95" t="s">
        <v>39</v>
      </c>
      <c r="B61" s="97" t="s">
        <v>40</v>
      </c>
      <c r="C61" s="97" t="s">
        <v>35</v>
      </c>
      <c r="D61" s="97" t="s">
        <v>41</v>
      </c>
      <c r="E61" s="43" t="s">
        <v>150</v>
      </c>
      <c r="F61" s="56"/>
      <c r="G61" s="39">
        <f t="shared" ref="G61:G62" si="16">H61+I61</f>
        <v>18000</v>
      </c>
      <c r="H61" s="3">
        <v>18000</v>
      </c>
      <c r="I61" s="3">
        <v>0</v>
      </c>
      <c r="J61" s="3">
        <v>0</v>
      </c>
      <c r="K61" s="17">
        <f>SUM(H61:H77)</f>
        <v>483904</v>
      </c>
    </row>
    <row r="62" spans="1:11" s="18" customFormat="1" ht="85.5" customHeight="1" x14ac:dyDescent="0.2">
      <c r="A62" s="95"/>
      <c r="B62" s="97"/>
      <c r="C62" s="97"/>
      <c r="D62" s="97"/>
      <c r="E62" s="43" t="s">
        <v>221</v>
      </c>
      <c r="F62" s="56"/>
      <c r="G62" s="39">
        <f t="shared" si="16"/>
        <v>60000</v>
      </c>
      <c r="H62" s="3">
        <f>2000+8000+50000</f>
        <v>60000</v>
      </c>
      <c r="I62" s="3">
        <v>0</v>
      </c>
      <c r="J62" s="3">
        <v>0</v>
      </c>
    </row>
    <row r="63" spans="1:11" s="18" customFormat="1" ht="24.75" customHeight="1" x14ac:dyDescent="0.2">
      <c r="A63" s="95"/>
      <c r="B63" s="97"/>
      <c r="C63" s="97"/>
      <c r="D63" s="97"/>
      <c r="E63" s="43" t="s">
        <v>174</v>
      </c>
      <c r="F63" s="56"/>
      <c r="G63" s="39">
        <f t="shared" ref="G63:G74" si="17">H63+I63</f>
        <v>30000</v>
      </c>
      <c r="H63" s="3">
        <v>30000</v>
      </c>
      <c r="I63" s="3">
        <v>0</v>
      </c>
      <c r="J63" s="3">
        <v>0</v>
      </c>
    </row>
    <row r="64" spans="1:11" s="18" customFormat="1" ht="27.75" customHeight="1" x14ac:dyDescent="0.2">
      <c r="A64" s="95"/>
      <c r="B64" s="97"/>
      <c r="C64" s="97"/>
      <c r="D64" s="97"/>
      <c r="E64" s="43" t="s">
        <v>176</v>
      </c>
      <c r="F64" s="56"/>
      <c r="G64" s="39">
        <f t="shared" ref="G64" si="18">H64+I64</f>
        <v>35000</v>
      </c>
      <c r="H64" s="3">
        <f>15000+20000</f>
        <v>35000</v>
      </c>
      <c r="I64" s="3">
        <v>0</v>
      </c>
      <c r="J64" s="3">
        <v>0</v>
      </c>
    </row>
    <row r="65" spans="1:10" s="18" customFormat="1" ht="27.75" customHeight="1" x14ac:dyDescent="0.2">
      <c r="A65" s="95"/>
      <c r="B65" s="97"/>
      <c r="C65" s="97"/>
      <c r="D65" s="97"/>
      <c r="E65" s="43" t="s">
        <v>206</v>
      </c>
      <c r="F65" s="56"/>
      <c r="G65" s="39">
        <f t="shared" si="17"/>
        <v>2000</v>
      </c>
      <c r="H65" s="3">
        <v>2000</v>
      </c>
      <c r="I65" s="3">
        <v>0</v>
      </c>
      <c r="J65" s="3">
        <v>0</v>
      </c>
    </row>
    <row r="66" spans="1:10" s="18" customFormat="1" ht="24.75" customHeight="1" x14ac:dyDescent="0.2">
      <c r="A66" s="95"/>
      <c r="B66" s="97"/>
      <c r="C66" s="97"/>
      <c r="D66" s="97"/>
      <c r="E66" s="43" t="s">
        <v>177</v>
      </c>
      <c r="F66" s="56"/>
      <c r="G66" s="39">
        <f t="shared" ref="G66:G67" si="19">H66+I66</f>
        <v>7000</v>
      </c>
      <c r="H66" s="3">
        <v>7000</v>
      </c>
      <c r="I66" s="3">
        <v>0</v>
      </c>
      <c r="J66" s="3">
        <v>0</v>
      </c>
    </row>
    <row r="67" spans="1:10" s="18" customFormat="1" ht="45.75" customHeight="1" x14ac:dyDescent="0.2">
      <c r="A67" s="95"/>
      <c r="B67" s="97"/>
      <c r="C67" s="97"/>
      <c r="D67" s="97"/>
      <c r="E67" s="43" t="s">
        <v>180</v>
      </c>
      <c r="F67" s="56"/>
      <c r="G67" s="39">
        <f t="shared" si="19"/>
        <v>2240</v>
      </c>
      <c r="H67" s="3">
        <v>2240</v>
      </c>
      <c r="I67" s="3">
        <v>0</v>
      </c>
      <c r="J67" s="3">
        <v>0</v>
      </c>
    </row>
    <row r="68" spans="1:10" s="18" customFormat="1" ht="45.75" customHeight="1" x14ac:dyDescent="0.2">
      <c r="A68" s="95"/>
      <c r="B68" s="97"/>
      <c r="C68" s="97"/>
      <c r="D68" s="97"/>
      <c r="E68" s="43" t="s">
        <v>207</v>
      </c>
      <c r="F68" s="56"/>
      <c r="G68" s="39">
        <f t="shared" ref="G68:G73" si="20">H68+I68</f>
        <v>23544</v>
      </c>
      <c r="H68" s="3">
        <f>20000+3544</f>
        <v>23544</v>
      </c>
      <c r="I68" s="3">
        <v>0</v>
      </c>
      <c r="J68" s="3">
        <v>0</v>
      </c>
    </row>
    <row r="69" spans="1:10" s="18" customFormat="1" ht="45.75" customHeight="1" x14ac:dyDescent="0.2">
      <c r="A69" s="95"/>
      <c r="B69" s="97"/>
      <c r="C69" s="97"/>
      <c r="D69" s="97"/>
      <c r="E69" s="43" t="s">
        <v>181</v>
      </c>
      <c r="F69" s="56"/>
      <c r="G69" s="39">
        <f t="shared" si="20"/>
        <v>3000</v>
      </c>
      <c r="H69" s="3">
        <v>3000</v>
      </c>
      <c r="I69" s="3">
        <v>0</v>
      </c>
      <c r="J69" s="3">
        <v>0</v>
      </c>
    </row>
    <row r="70" spans="1:10" s="18" customFormat="1" ht="45.75" customHeight="1" x14ac:dyDescent="0.2">
      <c r="A70" s="95"/>
      <c r="B70" s="97"/>
      <c r="C70" s="97"/>
      <c r="D70" s="97"/>
      <c r="E70" s="43" t="s">
        <v>178</v>
      </c>
      <c r="F70" s="56"/>
      <c r="G70" s="39">
        <f t="shared" si="20"/>
        <v>4000</v>
      </c>
      <c r="H70" s="3">
        <v>4000</v>
      </c>
      <c r="I70" s="3">
        <v>0</v>
      </c>
      <c r="J70" s="3">
        <v>0</v>
      </c>
    </row>
    <row r="71" spans="1:10" s="18" customFormat="1" ht="45.75" customHeight="1" x14ac:dyDescent="0.2">
      <c r="A71" s="95"/>
      <c r="B71" s="97"/>
      <c r="C71" s="97"/>
      <c r="D71" s="97"/>
      <c r="E71" s="43" t="s">
        <v>179</v>
      </c>
      <c r="F71" s="56"/>
      <c r="G71" s="39">
        <f t="shared" si="20"/>
        <v>50000</v>
      </c>
      <c r="H71" s="3">
        <v>50000</v>
      </c>
      <c r="I71" s="3">
        <v>0</v>
      </c>
      <c r="J71" s="3">
        <v>0</v>
      </c>
    </row>
    <row r="72" spans="1:10" s="18" customFormat="1" ht="45.75" customHeight="1" x14ac:dyDescent="0.2">
      <c r="A72" s="95"/>
      <c r="B72" s="97"/>
      <c r="C72" s="97"/>
      <c r="D72" s="97"/>
      <c r="E72" s="43" t="s">
        <v>175</v>
      </c>
      <c r="F72" s="56"/>
      <c r="G72" s="39">
        <f t="shared" si="20"/>
        <v>19200</v>
      </c>
      <c r="H72" s="3">
        <v>19200</v>
      </c>
      <c r="I72" s="3">
        <v>0</v>
      </c>
      <c r="J72" s="3">
        <v>0</v>
      </c>
    </row>
    <row r="73" spans="1:10" s="18" customFormat="1" ht="45.75" customHeight="1" x14ac:dyDescent="0.2">
      <c r="A73" s="95"/>
      <c r="B73" s="97"/>
      <c r="C73" s="97"/>
      <c r="D73" s="97"/>
      <c r="E73" s="43" t="s">
        <v>201</v>
      </c>
      <c r="F73" s="56"/>
      <c r="G73" s="39">
        <f t="shared" si="20"/>
        <v>35120</v>
      </c>
      <c r="H73" s="3">
        <v>35120</v>
      </c>
      <c r="I73" s="3">
        <v>0</v>
      </c>
      <c r="J73" s="3">
        <v>0</v>
      </c>
    </row>
    <row r="74" spans="1:10" s="18" customFormat="1" ht="61.5" customHeight="1" x14ac:dyDescent="0.2">
      <c r="A74" s="95"/>
      <c r="B74" s="97"/>
      <c r="C74" s="97"/>
      <c r="D74" s="97"/>
      <c r="E74" s="43" t="s">
        <v>222</v>
      </c>
      <c r="F74" s="56"/>
      <c r="G74" s="39">
        <f t="shared" si="17"/>
        <v>47400</v>
      </c>
      <c r="H74" s="3">
        <f>50000-2600</f>
        <v>47400</v>
      </c>
      <c r="I74" s="3">
        <v>0</v>
      </c>
      <c r="J74" s="3">
        <v>0</v>
      </c>
    </row>
    <row r="75" spans="1:10" s="18" customFormat="1" ht="77.25" customHeight="1" x14ac:dyDescent="0.2">
      <c r="A75" s="95"/>
      <c r="B75" s="97"/>
      <c r="C75" s="97"/>
      <c r="D75" s="97"/>
      <c r="E75" s="43" t="s">
        <v>223</v>
      </c>
      <c r="F75" s="56"/>
      <c r="G75" s="39">
        <f t="shared" ref="G75:G76" si="21">H75+I75</f>
        <v>90000</v>
      </c>
      <c r="H75" s="3">
        <f>160000-70000</f>
        <v>90000</v>
      </c>
      <c r="I75" s="3">
        <v>0</v>
      </c>
      <c r="J75" s="3">
        <v>0</v>
      </c>
    </row>
    <row r="76" spans="1:10" s="18" customFormat="1" ht="45.75" customHeight="1" x14ac:dyDescent="0.2">
      <c r="A76" s="95"/>
      <c r="B76" s="97"/>
      <c r="C76" s="97"/>
      <c r="D76" s="97"/>
      <c r="E76" s="43" t="s">
        <v>224</v>
      </c>
      <c r="F76" s="56"/>
      <c r="G76" s="39">
        <f t="shared" si="21"/>
        <v>2400</v>
      </c>
      <c r="H76" s="3">
        <v>2400</v>
      </c>
      <c r="I76" s="3">
        <v>0</v>
      </c>
      <c r="J76" s="3">
        <v>0</v>
      </c>
    </row>
    <row r="77" spans="1:10" ht="45.75" customHeight="1" x14ac:dyDescent="0.2">
      <c r="A77" s="96"/>
      <c r="B77" s="98"/>
      <c r="C77" s="98"/>
      <c r="D77" s="98"/>
      <c r="E77" s="34" t="s">
        <v>238</v>
      </c>
      <c r="F77" s="46"/>
      <c r="G77" s="35">
        <f t="shared" si="7"/>
        <v>55000</v>
      </c>
      <c r="H77" s="36">
        <f>50000+5000</f>
        <v>55000</v>
      </c>
      <c r="I77" s="36">
        <v>0</v>
      </c>
      <c r="J77" s="36">
        <v>0</v>
      </c>
    </row>
    <row r="78" spans="1:10" s="18" customFormat="1" ht="266.25" customHeight="1" x14ac:dyDescent="0.2">
      <c r="A78" s="71" t="s">
        <v>227</v>
      </c>
      <c r="B78" s="88">
        <v>7130</v>
      </c>
      <c r="C78" s="79" t="s">
        <v>228</v>
      </c>
      <c r="D78" s="85" t="s">
        <v>229</v>
      </c>
      <c r="E78" s="43" t="s">
        <v>230</v>
      </c>
      <c r="F78" s="56"/>
      <c r="G78" s="39">
        <f t="shared" ref="G78" si="22">H78+I78</f>
        <v>60000</v>
      </c>
      <c r="H78" s="3">
        <v>60000</v>
      </c>
      <c r="I78" s="36">
        <v>0</v>
      </c>
      <c r="J78" s="36">
        <v>0</v>
      </c>
    </row>
    <row r="79" spans="1:10" s="18" customFormat="1" ht="39.75" customHeight="1" x14ac:dyDescent="0.2">
      <c r="A79" s="27"/>
      <c r="B79" s="28"/>
      <c r="C79" s="28"/>
      <c r="D79" s="28"/>
      <c r="E79" s="29" t="s">
        <v>37</v>
      </c>
      <c r="F79" s="37" t="s">
        <v>38</v>
      </c>
      <c r="G79" s="30"/>
      <c r="H79" s="31"/>
      <c r="I79" s="31"/>
      <c r="J79" s="31"/>
    </row>
    <row r="80" spans="1:10" s="18" customFormat="1" ht="56.25" customHeight="1" x14ac:dyDescent="0.2">
      <c r="A80" s="71" t="s">
        <v>209</v>
      </c>
      <c r="B80" s="75">
        <v>7310</v>
      </c>
      <c r="C80" s="79" t="s">
        <v>190</v>
      </c>
      <c r="D80" s="58" t="s">
        <v>184</v>
      </c>
      <c r="E80" s="43" t="s">
        <v>185</v>
      </c>
      <c r="F80" s="56"/>
      <c r="G80" s="39">
        <f t="shared" si="7"/>
        <v>11130</v>
      </c>
      <c r="H80" s="3"/>
      <c r="I80" s="3">
        <f>J80</f>
        <v>11130</v>
      </c>
      <c r="J80" s="3">
        <f>10200+323+5107+8263-12763</f>
        <v>11130</v>
      </c>
    </row>
    <row r="81" spans="1:12" s="18" customFormat="1" ht="47.25" x14ac:dyDescent="0.2">
      <c r="A81" s="72"/>
      <c r="B81" s="76"/>
      <c r="C81" s="80"/>
      <c r="D81" s="28"/>
      <c r="E81" s="29" t="s">
        <v>42</v>
      </c>
      <c r="F81" s="37" t="s">
        <v>43</v>
      </c>
      <c r="G81" s="30"/>
      <c r="H81" s="31"/>
      <c r="I81" s="31"/>
      <c r="J81" s="31"/>
    </row>
    <row r="82" spans="1:12" s="18" customFormat="1" ht="68.25" customHeight="1" x14ac:dyDescent="0.2">
      <c r="A82" s="71" t="s">
        <v>210</v>
      </c>
      <c r="B82" s="75">
        <v>7330</v>
      </c>
      <c r="C82" s="79" t="s">
        <v>190</v>
      </c>
      <c r="D82" s="58" t="s">
        <v>186</v>
      </c>
      <c r="E82" s="43" t="s">
        <v>187</v>
      </c>
      <c r="F82" s="56"/>
      <c r="G82" s="39">
        <f t="shared" ref="G82" si="23">H82+I82</f>
        <v>20000</v>
      </c>
      <c r="H82" s="3"/>
      <c r="I82" s="3">
        <f>20000</f>
        <v>20000</v>
      </c>
      <c r="J82" s="3">
        <v>20000</v>
      </c>
    </row>
    <row r="83" spans="1:12" s="55" customFormat="1" ht="31.5" x14ac:dyDescent="0.2">
      <c r="A83" s="73"/>
      <c r="B83" s="77"/>
      <c r="C83" s="81"/>
      <c r="D83" s="59"/>
      <c r="E83" s="60" t="s">
        <v>29</v>
      </c>
      <c r="F83" s="59" t="s">
        <v>30</v>
      </c>
      <c r="G83" s="61"/>
      <c r="H83" s="62"/>
      <c r="I83" s="62"/>
      <c r="J83" s="62"/>
    </row>
    <row r="84" spans="1:12" s="55" customFormat="1" ht="68.25" customHeight="1" x14ac:dyDescent="0.2">
      <c r="A84" s="74" t="s">
        <v>210</v>
      </c>
      <c r="B84" s="78">
        <v>7330</v>
      </c>
      <c r="C84" s="79" t="s">
        <v>190</v>
      </c>
      <c r="D84" s="63" t="s">
        <v>186</v>
      </c>
      <c r="E84" s="64" t="s">
        <v>199</v>
      </c>
      <c r="F84" s="63"/>
      <c r="G84" s="65">
        <f t="shared" ref="G84" si="24">H84+I84</f>
        <v>21667</v>
      </c>
      <c r="H84" s="66"/>
      <c r="I84" s="66">
        <f>J84</f>
        <v>21667</v>
      </c>
      <c r="J84" s="66">
        <f>26000+24000-28333</f>
        <v>21667</v>
      </c>
    </row>
    <row r="85" spans="1:12" s="18" customFormat="1" ht="94.5" customHeight="1" x14ac:dyDescent="0.2">
      <c r="A85" s="27"/>
      <c r="B85" s="28"/>
      <c r="C85" s="28"/>
      <c r="D85" s="28"/>
      <c r="E85" s="29" t="s">
        <v>117</v>
      </c>
      <c r="F85" s="37" t="s">
        <v>48</v>
      </c>
      <c r="G85" s="30"/>
      <c r="H85" s="31"/>
      <c r="I85" s="31"/>
      <c r="J85" s="31"/>
    </row>
    <row r="86" spans="1:12" s="18" customFormat="1" ht="39.75" customHeight="1" x14ac:dyDescent="0.2">
      <c r="A86" s="95" t="s">
        <v>44</v>
      </c>
      <c r="B86" s="107" t="s">
        <v>45</v>
      </c>
      <c r="C86" s="107" t="s">
        <v>46</v>
      </c>
      <c r="D86" s="100" t="s">
        <v>47</v>
      </c>
      <c r="E86" s="43" t="s">
        <v>103</v>
      </c>
      <c r="F86" s="56"/>
      <c r="G86" s="39">
        <f t="shared" ref="G86" si="25">H86+I86</f>
        <v>5000</v>
      </c>
      <c r="H86" s="3">
        <f>50000-15000-30000</f>
        <v>5000</v>
      </c>
      <c r="I86" s="3">
        <v>0</v>
      </c>
      <c r="J86" s="3">
        <v>0</v>
      </c>
    </row>
    <row r="87" spans="1:12" ht="51" customHeight="1" x14ac:dyDescent="0.2">
      <c r="A87" s="96"/>
      <c r="B87" s="108"/>
      <c r="C87" s="108"/>
      <c r="D87" s="101"/>
      <c r="E87" s="34" t="s">
        <v>102</v>
      </c>
      <c r="F87" s="46"/>
      <c r="G87" s="35">
        <f t="shared" si="7"/>
        <v>10000</v>
      </c>
      <c r="H87" s="36">
        <v>10000</v>
      </c>
      <c r="I87" s="36">
        <v>0</v>
      </c>
      <c r="J87" s="36">
        <v>0</v>
      </c>
    </row>
    <row r="88" spans="1:12" s="18" customFormat="1" ht="47.25" x14ac:dyDescent="0.2">
      <c r="A88" s="27"/>
      <c r="B88" s="28"/>
      <c r="C88" s="28"/>
      <c r="D88" s="28"/>
      <c r="E88" s="29" t="s">
        <v>116</v>
      </c>
      <c r="F88" s="37" t="s">
        <v>53</v>
      </c>
      <c r="G88" s="30"/>
      <c r="H88" s="31"/>
      <c r="I88" s="31"/>
      <c r="J88" s="31"/>
    </row>
    <row r="89" spans="1:12" ht="25.5" x14ac:dyDescent="0.2">
      <c r="A89" s="32" t="s">
        <v>49</v>
      </c>
      <c r="B89" s="33" t="s">
        <v>50</v>
      </c>
      <c r="C89" s="33" t="s">
        <v>51</v>
      </c>
      <c r="D89" s="33" t="s">
        <v>52</v>
      </c>
      <c r="E89" s="34" t="s">
        <v>104</v>
      </c>
      <c r="F89" s="46"/>
      <c r="G89" s="35">
        <f t="shared" si="7"/>
        <v>1350</v>
      </c>
      <c r="H89" s="36">
        <v>0</v>
      </c>
      <c r="I89" s="36">
        <v>1350</v>
      </c>
      <c r="J89" s="36">
        <v>0</v>
      </c>
    </row>
    <row r="90" spans="1:12" ht="54" customHeight="1" x14ac:dyDescent="0.2">
      <c r="A90" s="5" t="s">
        <v>54</v>
      </c>
      <c r="B90" s="6" t="s">
        <v>17</v>
      </c>
      <c r="C90" s="6" t="s">
        <v>17</v>
      </c>
      <c r="D90" s="6" t="s">
        <v>55</v>
      </c>
      <c r="E90" s="38" t="s">
        <v>17</v>
      </c>
      <c r="F90" s="20" t="s">
        <v>17</v>
      </c>
      <c r="G90" s="7">
        <f>H90+I90</f>
        <v>19874451</v>
      </c>
      <c r="H90" s="8">
        <f>SUM(H92:H107)</f>
        <v>19581365</v>
      </c>
      <c r="I90" s="8">
        <f>SUM(I92:I107)</f>
        <v>293086</v>
      </c>
      <c r="J90" s="8">
        <f>SUM(J92:J107)</f>
        <v>293086</v>
      </c>
    </row>
    <row r="91" spans="1:12" s="18" customFormat="1" ht="31.5" x14ac:dyDescent="0.2">
      <c r="A91" s="21"/>
      <c r="B91" s="22"/>
      <c r="C91" s="22"/>
      <c r="D91" s="22"/>
      <c r="E91" s="26" t="s">
        <v>60</v>
      </c>
      <c r="F91" s="25" t="s">
        <v>61</v>
      </c>
      <c r="G91" s="16"/>
      <c r="H91" s="11"/>
      <c r="I91" s="11"/>
      <c r="J91" s="11"/>
    </row>
    <row r="92" spans="1:12" x14ac:dyDescent="0.2">
      <c r="A92" s="9" t="s">
        <v>56</v>
      </c>
      <c r="B92" s="10" t="s">
        <v>57</v>
      </c>
      <c r="C92" s="10" t="s">
        <v>58</v>
      </c>
      <c r="D92" s="10" t="s">
        <v>59</v>
      </c>
      <c r="E92" s="24" t="s">
        <v>105</v>
      </c>
      <c r="F92" s="25"/>
      <c r="G92" s="16">
        <f t="shared" si="7"/>
        <v>8035660</v>
      </c>
      <c r="H92" s="11">
        <v>8035660</v>
      </c>
      <c r="I92" s="11">
        <v>0</v>
      </c>
      <c r="J92" s="11">
        <v>0</v>
      </c>
    </row>
    <row r="93" spans="1:12" s="18" customFormat="1" ht="51.75" customHeight="1" x14ac:dyDescent="0.2">
      <c r="A93" s="67" t="s">
        <v>62</v>
      </c>
      <c r="B93" s="68" t="s">
        <v>63</v>
      </c>
      <c r="C93" s="68" t="s">
        <v>64</v>
      </c>
      <c r="D93" s="68" t="s">
        <v>65</v>
      </c>
      <c r="E93" s="24" t="s">
        <v>106</v>
      </c>
      <c r="F93" s="25"/>
      <c r="G93" s="16">
        <f t="shared" ref="G93" si="26">H93+I93</f>
        <v>11189817</v>
      </c>
      <c r="H93" s="11">
        <v>11189817</v>
      </c>
      <c r="I93" s="11">
        <v>0</v>
      </c>
      <c r="J93" s="11">
        <v>0</v>
      </c>
      <c r="L93" s="17"/>
    </row>
    <row r="94" spans="1:12" s="18" customFormat="1" ht="47.25" x14ac:dyDescent="0.2">
      <c r="A94" s="27"/>
      <c r="B94" s="28"/>
      <c r="C94" s="28"/>
      <c r="D94" s="28"/>
      <c r="E94" s="29" t="s">
        <v>31</v>
      </c>
      <c r="F94" s="37" t="s">
        <v>32</v>
      </c>
      <c r="G94" s="30"/>
      <c r="H94" s="31"/>
      <c r="I94" s="31"/>
      <c r="J94" s="31"/>
    </row>
    <row r="95" spans="1:12" s="18" customFormat="1" ht="51" x14ac:dyDescent="0.2">
      <c r="A95" s="21" t="s">
        <v>62</v>
      </c>
      <c r="B95" s="22" t="s">
        <v>63</v>
      </c>
      <c r="C95" s="22" t="s">
        <v>64</v>
      </c>
      <c r="D95" s="22" t="s">
        <v>65</v>
      </c>
      <c r="E95" s="24" t="s">
        <v>151</v>
      </c>
      <c r="F95" s="25"/>
      <c r="G95" s="16">
        <f t="shared" ref="G95" si="27">H95+I95</f>
        <v>49000</v>
      </c>
      <c r="H95" s="11">
        <v>49000</v>
      </c>
      <c r="I95" s="11">
        <v>0</v>
      </c>
      <c r="J95" s="11">
        <v>0</v>
      </c>
    </row>
    <row r="96" spans="1:12" s="18" customFormat="1" ht="25.5" x14ac:dyDescent="0.2">
      <c r="A96" s="27"/>
      <c r="B96" s="28"/>
      <c r="C96" s="28"/>
      <c r="D96" s="28"/>
      <c r="E96" s="29" t="s">
        <v>70</v>
      </c>
      <c r="F96" s="37" t="s">
        <v>71</v>
      </c>
      <c r="G96" s="30"/>
      <c r="H96" s="31"/>
      <c r="I96" s="31"/>
      <c r="J96" s="31"/>
    </row>
    <row r="97" spans="1:12" ht="25.5" x14ac:dyDescent="0.2">
      <c r="A97" s="32" t="s">
        <v>66</v>
      </c>
      <c r="B97" s="33" t="s">
        <v>67</v>
      </c>
      <c r="C97" s="33" t="s">
        <v>68</v>
      </c>
      <c r="D97" s="33" t="s">
        <v>69</v>
      </c>
      <c r="E97" s="34" t="s">
        <v>107</v>
      </c>
      <c r="F97" s="46"/>
      <c r="G97" s="35">
        <f t="shared" si="7"/>
        <v>269030</v>
      </c>
      <c r="H97" s="36">
        <v>269030</v>
      </c>
      <c r="I97" s="36">
        <v>0</v>
      </c>
      <c r="J97" s="36">
        <v>0</v>
      </c>
    </row>
    <row r="98" spans="1:12" s="18" customFormat="1" ht="31.5" x14ac:dyDescent="0.2">
      <c r="A98" s="21"/>
      <c r="B98" s="22"/>
      <c r="C98" s="22"/>
      <c r="D98" s="22"/>
      <c r="E98" s="26" t="s">
        <v>60</v>
      </c>
      <c r="F98" s="25" t="s">
        <v>61</v>
      </c>
      <c r="G98" s="16"/>
      <c r="H98" s="11"/>
      <c r="I98" s="11"/>
      <c r="J98" s="11"/>
    </row>
    <row r="99" spans="1:12" s="18" customFormat="1" ht="89.25" x14ac:dyDescent="0.2">
      <c r="A99" s="82" t="s">
        <v>211</v>
      </c>
      <c r="B99" s="83" t="s">
        <v>212</v>
      </c>
      <c r="C99" s="83" t="s">
        <v>68</v>
      </c>
      <c r="D99" s="22" t="s">
        <v>213</v>
      </c>
      <c r="E99" s="24" t="s">
        <v>214</v>
      </c>
      <c r="F99" s="25"/>
      <c r="G99" s="16">
        <f t="shared" ref="G99" si="28">H99+I99</f>
        <v>35235</v>
      </c>
      <c r="H99" s="36">
        <v>17858</v>
      </c>
      <c r="I99" s="11">
        <f>J99</f>
        <v>17377</v>
      </c>
      <c r="J99" s="11">
        <f>35235-17858</f>
        <v>17377</v>
      </c>
      <c r="L99" s="17"/>
    </row>
    <row r="100" spans="1:12" s="18" customFormat="1" ht="31.5" x14ac:dyDescent="0.2">
      <c r="A100" s="27"/>
      <c r="B100" s="28"/>
      <c r="C100" s="28"/>
      <c r="D100" s="28"/>
      <c r="E100" s="29" t="s">
        <v>29</v>
      </c>
      <c r="F100" s="37" t="s">
        <v>30</v>
      </c>
      <c r="G100" s="30"/>
      <c r="H100" s="31"/>
      <c r="I100" s="31"/>
      <c r="J100" s="31"/>
    </row>
    <row r="101" spans="1:12" ht="61.5" customHeight="1" x14ac:dyDescent="0.2">
      <c r="A101" s="32" t="s">
        <v>72</v>
      </c>
      <c r="B101" s="33" t="s">
        <v>73</v>
      </c>
      <c r="C101" s="33" t="s">
        <v>74</v>
      </c>
      <c r="D101" s="33" t="s">
        <v>75</v>
      </c>
      <c r="E101" s="34" t="s">
        <v>115</v>
      </c>
      <c r="F101" s="46"/>
      <c r="G101" s="35">
        <f t="shared" si="7"/>
        <v>8000</v>
      </c>
      <c r="H101" s="36">
        <f>10000-2000</f>
        <v>8000</v>
      </c>
      <c r="I101" s="36">
        <v>0</v>
      </c>
      <c r="J101" s="36">
        <v>0</v>
      </c>
    </row>
    <row r="102" spans="1:12" s="18" customFormat="1" ht="31.5" x14ac:dyDescent="0.2">
      <c r="A102" s="27"/>
      <c r="B102" s="28"/>
      <c r="C102" s="28"/>
      <c r="D102" s="28"/>
      <c r="E102" s="29" t="s">
        <v>80</v>
      </c>
      <c r="F102" s="37" t="s">
        <v>81</v>
      </c>
      <c r="G102" s="30"/>
      <c r="H102" s="31"/>
      <c r="I102" s="31"/>
      <c r="J102" s="31"/>
    </row>
    <row r="103" spans="1:12" ht="63.75" x14ac:dyDescent="0.2">
      <c r="A103" s="32" t="s">
        <v>76</v>
      </c>
      <c r="B103" s="33" t="s">
        <v>77</v>
      </c>
      <c r="C103" s="33" t="s">
        <v>78</v>
      </c>
      <c r="D103" s="33" t="s">
        <v>79</v>
      </c>
      <c r="E103" s="34" t="s">
        <v>108</v>
      </c>
      <c r="F103" s="46"/>
      <c r="G103" s="35">
        <f t="shared" si="7"/>
        <v>12000</v>
      </c>
      <c r="H103" s="36">
        <f>10000+2000</f>
        <v>12000</v>
      </c>
      <c r="I103" s="36">
        <v>0</v>
      </c>
      <c r="J103" s="36">
        <v>0</v>
      </c>
    </row>
    <row r="104" spans="1:12" s="18" customFormat="1" ht="31.5" x14ac:dyDescent="0.2">
      <c r="A104" s="21"/>
      <c r="B104" s="22"/>
      <c r="C104" s="22"/>
      <c r="D104" s="22"/>
      <c r="E104" s="26" t="s">
        <v>60</v>
      </c>
      <c r="F104" s="25" t="s">
        <v>61</v>
      </c>
      <c r="G104" s="16"/>
      <c r="H104" s="11"/>
      <c r="I104" s="11"/>
      <c r="J104" s="11"/>
    </row>
    <row r="105" spans="1:12" s="18" customFormat="1" ht="25.5" x14ac:dyDescent="0.2">
      <c r="A105" s="21" t="s">
        <v>188</v>
      </c>
      <c r="B105" s="22" t="s">
        <v>189</v>
      </c>
      <c r="C105" s="22" t="s">
        <v>190</v>
      </c>
      <c r="D105" s="22" t="s">
        <v>191</v>
      </c>
      <c r="E105" s="24" t="s">
        <v>197</v>
      </c>
      <c r="F105" s="25"/>
      <c r="G105" s="16">
        <f t="shared" ref="G105:G107" si="29">H105+I105</f>
        <v>255709</v>
      </c>
      <c r="H105" s="11"/>
      <c r="I105" s="11">
        <v>255709</v>
      </c>
      <c r="J105" s="11">
        <v>255709</v>
      </c>
    </row>
    <row r="106" spans="1:12" s="18" customFormat="1" ht="31.5" x14ac:dyDescent="0.2">
      <c r="A106" s="27"/>
      <c r="B106" s="28"/>
      <c r="C106" s="28"/>
      <c r="D106" s="28"/>
      <c r="E106" s="29" t="s">
        <v>29</v>
      </c>
      <c r="F106" s="37" t="s">
        <v>30</v>
      </c>
      <c r="G106" s="30"/>
      <c r="H106" s="31"/>
      <c r="I106" s="31"/>
      <c r="J106" s="31"/>
    </row>
    <row r="107" spans="1:12" s="18" customFormat="1" ht="38.25" x14ac:dyDescent="0.2">
      <c r="A107" s="21" t="s">
        <v>192</v>
      </c>
      <c r="B107" s="22" t="s">
        <v>193</v>
      </c>
      <c r="C107" s="22" t="s">
        <v>190</v>
      </c>
      <c r="D107" s="22" t="s">
        <v>194</v>
      </c>
      <c r="E107" s="24" t="s">
        <v>195</v>
      </c>
      <c r="F107" s="25"/>
      <c r="G107" s="16">
        <f t="shared" si="29"/>
        <v>20000</v>
      </c>
      <c r="H107" s="11"/>
      <c r="I107" s="11">
        <v>20000</v>
      </c>
      <c r="J107" s="11">
        <v>20000</v>
      </c>
      <c r="L107" s="17"/>
    </row>
    <row r="108" spans="1:12" ht="25.5" x14ac:dyDescent="0.2">
      <c r="A108" s="5" t="s">
        <v>82</v>
      </c>
      <c r="B108" s="6" t="s">
        <v>17</v>
      </c>
      <c r="C108" s="6" t="s">
        <v>17</v>
      </c>
      <c r="D108" s="6" t="s">
        <v>83</v>
      </c>
      <c r="E108" s="38" t="s">
        <v>17</v>
      </c>
      <c r="F108" s="20" t="s">
        <v>17</v>
      </c>
      <c r="G108" s="7">
        <f>H108+I108</f>
        <v>5174652</v>
      </c>
      <c r="H108" s="8">
        <f>SUM(H109:H133)</f>
        <v>5174652</v>
      </c>
      <c r="I108" s="8">
        <f t="shared" ref="I108:J108" si="30">SUM(I109:I133)</f>
        <v>0</v>
      </c>
      <c r="J108" s="8">
        <f t="shared" si="30"/>
        <v>0</v>
      </c>
    </row>
    <row r="109" spans="1:12" s="18" customFormat="1" ht="31.5" x14ac:dyDescent="0.2">
      <c r="A109" s="27"/>
      <c r="B109" s="28"/>
      <c r="C109" s="28"/>
      <c r="D109" s="28"/>
      <c r="E109" s="29" t="s">
        <v>29</v>
      </c>
      <c r="F109" s="37" t="s">
        <v>30</v>
      </c>
      <c r="G109" s="30"/>
      <c r="H109" s="31"/>
      <c r="I109" s="31"/>
      <c r="J109" s="31"/>
    </row>
    <row r="110" spans="1:12" s="18" customFormat="1" ht="27.75" customHeight="1" x14ac:dyDescent="0.2">
      <c r="A110" s="95" t="s">
        <v>157</v>
      </c>
      <c r="B110" s="97" t="s">
        <v>158</v>
      </c>
      <c r="C110" s="97" t="s">
        <v>159</v>
      </c>
      <c r="D110" s="97" t="s">
        <v>160</v>
      </c>
      <c r="E110" s="43" t="s">
        <v>182</v>
      </c>
      <c r="F110" s="56"/>
      <c r="G110" s="39">
        <f t="shared" ref="G110" si="31">H110+I110</f>
        <v>840</v>
      </c>
      <c r="H110" s="3">
        <v>840</v>
      </c>
      <c r="I110" s="3"/>
      <c r="J110" s="3"/>
    </row>
    <row r="111" spans="1:12" s="18" customFormat="1" ht="27.75" customHeight="1" x14ac:dyDescent="0.2">
      <c r="A111" s="95"/>
      <c r="B111" s="97"/>
      <c r="C111" s="97"/>
      <c r="D111" s="97"/>
      <c r="E111" s="43" t="s">
        <v>162</v>
      </c>
      <c r="F111" s="56"/>
      <c r="G111" s="39">
        <f t="shared" ref="G111" si="32">H111+I111</f>
        <v>17275</v>
      </c>
      <c r="H111" s="3">
        <v>17275</v>
      </c>
      <c r="I111" s="3"/>
      <c r="J111" s="3"/>
    </row>
    <row r="112" spans="1:12" s="18" customFormat="1" ht="27.75" customHeight="1" x14ac:dyDescent="0.2">
      <c r="A112" s="96"/>
      <c r="B112" s="98"/>
      <c r="C112" s="98"/>
      <c r="D112" s="98"/>
      <c r="E112" s="34" t="s">
        <v>161</v>
      </c>
      <c r="F112" s="46"/>
      <c r="G112" s="35">
        <f t="shared" ref="G112" si="33">H112+I112</f>
        <v>37035</v>
      </c>
      <c r="H112" s="36">
        <v>37035</v>
      </c>
      <c r="I112" s="36">
        <v>0</v>
      </c>
      <c r="J112" s="36">
        <v>0</v>
      </c>
    </row>
    <row r="113" spans="1:12" s="18" customFormat="1" ht="78.75" x14ac:dyDescent="0.2">
      <c r="A113" s="27"/>
      <c r="B113" s="28"/>
      <c r="C113" s="28"/>
      <c r="D113" s="28"/>
      <c r="E113" s="29" t="s">
        <v>88</v>
      </c>
      <c r="F113" s="37" t="s">
        <v>89</v>
      </c>
      <c r="G113" s="30"/>
      <c r="H113" s="31"/>
      <c r="I113" s="31"/>
      <c r="J113" s="31"/>
      <c r="K113" s="17"/>
    </row>
    <row r="114" spans="1:12" s="18" customFormat="1" ht="48.75" customHeight="1" x14ac:dyDescent="0.2">
      <c r="A114" s="95">
        <v>3719770</v>
      </c>
      <c r="B114" s="97">
        <v>9770</v>
      </c>
      <c r="C114" s="97">
        <v>180</v>
      </c>
      <c r="D114" s="97" t="s">
        <v>87</v>
      </c>
      <c r="E114" s="43" t="s">
        <v>118</v>
      </c>
      <c r="F114" s="56"/>
      <c r="G114" s="39">
        <f t="shared" ref="G114" si="34">H114+I114</f>
        <v>10000</v>
      </c>
      <c r="H114" s="3">
        <v>10000</v>
      </c>
      <c r="I114" s="3">
        <v>0</v>
      </c>
      <c r="J114" s="3">
        <v>0</v>
      </c>
      <c r="K114" s="17">
        <f>SUM(H114:H118)</f>
        <v>249286</v>
      </c>
    </row>
    <row r="115" spans="1:12" s="18" customFormat="1" ht="64.5" customHeight="1" x14ac:dyDescent="0.2">
      <c r="A115" s="95"/>
      <c r="B115" s="97"/>
      <c r="C115" s="97"/>
      <c r="D115" s="97"/>
      <c r="E115" s="90" t="s">
        <v>109</v>
      </c>
      <c r="F115" s="56"/>
      <c r="G115" s="39">
        <f t="shared" ref="G115:G116" si="35">H115+I115</f>
        <v>129250</v>
      </c>
      <c r="H115" s="3">
        <v>129250</v>
      </c>
      <c r="I115" s="3">
        <v>0</v>
      </c>
      <c r="J115" s="3">
        <v>0</v>
      </c>
    </row>
    <row r="116" spans="1:12" s="18" customFormat="1" ht="64.5" customHeight="1" x14ac:dyDescent="0.2">
      <c r="A116" s="91"/>
      <c r="B116" s="93"/>
      <c r="C116" s="93"/>
      <c r="D116" s="93"/>
      <c r="E116" s="90" t="s">
        <v>200</v>
      </c>
      <c r="F116" s="56"/>
      <c r="G116" s="39">
        <f t="shared" si="35"/>
        <v>37600</v>
      </c>
      <c r="H116" s="3">
        <f>30000+7600</f>
        <v>37600</v>
      </c>
      <c r="I116" s="3">
        <v>0</v>
      </c>
      <c r="J116" s="3">
        <v>0</v>
      </c>
    </row>
    <row r="117" spans="1:12" s="18" customFormat="1" ht="64.5" customHeight="1" x14ac:dyDescent="0.2">
      <c r="A117" s="84"/>
      <c r="B117" s="85"/>
      <c r="C117" s="85"/>
      <c r="D117" s="85"/>
      <c r="E117" s="90" t="s">
        <v>239</v>
      </c>
      <c r="F117" s="56"/>
      <c r="G117" s="39">
        <f t="shared" ref="G117:G118" si="36">H117+I117</f>
        <v>11991</v>
      </c>
      <c r="H117" s="3">
        <v>11991</v>
      </c>
      <c r="I117" s="3">
        <v>0</v>
      </c>
      <c r="J117" s="3">
        <v>0</v>
      </c>
    </row>
    <row r="118" spans="1:12" s="18" customFormat="1" ht="124.5" customHeight="1" x14ac:dyDescent="0.2">
      <c r="A118" s="84"/>
      <c r="B118" s="85"/>
      <c r="C118" s="85"/>
      <c r="D118" s="85"/>
      <c r="E118" s="90" t="s">
        <v>231</v>
      </c>
      <c r="F118" s="56"/>
      <c r="G118" s="39">
        <f t="shared" si="36"/>
        <v>60445</v>
      </c>
      <c r="H118" s="3">
        <v>60445</v>
      </c>
      <c r="I118" s="3">
        <v>0</v>
      </c>
      <c r="J118" s="3">
        <v>0</v>
      </c>
    </row>
    <row r="119" spans="1:12" s="18" customFormat="1" ht="85.5" customHeight="1" x14ac:dyDescent="0.2">
      <c r="A119" s="27"/>
      <c r="B119" s="28"/>
      <c r="C119" s="28"/>
      <c r="D119" s="28"/>
      <c r="E119" s="29" t="s">
        <v>117</v>
      </c>
      <c r="F119" s="37" t="s">
        <v>48</v>
      </c>
      <c r="G119" s="30"/>
      <c r="H119" s="31"/>
      <c r="I119" s="31"/>
      <c r="J119" s="31"/>
    </row>
    <row r="120" spans="1:12" s="18" customFormat="1" ht="25.5" x14ac:dyDescent="0.2">
      <c r="A120" s="95" t="s">
        <v>85</v>
      </c>
      <c r="B120" s="97" t="s">
        <v>86</v>
      </c>
      <c r="C120" s="97" t="s">
        <v>84</v>
      </c>
      <c r="D120" s="97" t="s">
        <v>87</v>
      </c>
      <c r="E120" s="43" t="s">
        <v>110</v>
      </c>
      <c r="F120" s="56"/>
      <c r="G120" s="39">
        <f t="shared" ref="G120" si="37">H120+I120</f>
        <v>1073181</v>
      </c>
      <c r="H120" s="3">
        <v>1073181</v>
      </c>
      <c r="I120" s="3">
        <v>0</v>
      </c>
      <c r="J120" s="3">
        <v>0</v>
      </c>
      <c r="K120" s="17">
        <f>SUM(H120:H121)</f>
        <v>1076181</v>
      </c>
    </row>
    <row r="121" spans="1:12" ht="38.25" x14ac:dyDescent="0.2">
      <c r="A121" s="96"/>
      <c r="B121" s="98"/>
      <c r="C121" s="98"/>
      <c r="D121" s="98"/>
      <c r="E121" s="34" t="s">
        <v>196</v>
      </c>
      <c r="F121" s="46"/>
      <c r="G121" s="35">
        <f t="shared" si="7"/>
        <v>3000</v>
      </c>
      <c r="H121" s="36">
        <v>3000</v>
      </c>
      <c r="I121" s="36">
        <v>0</v>
      </c>
      <c r="J121" s="36">
        <v>0</v>
      </c>
    </row>
    <row r="122" spans="1:12" s="18" customFormat="1" ht="25.5" x14ac:dyDescent="0.2">
      <c r="A122" s="27"/>
      <c r="B122" s="28"/>
      <c r="C122" s="28"/>
      <c r="D122" s="28"/>
      <c r="E122" s="29" t="s">
        <v>37</v>
      </c>
      <c r="F122" s="37" t="s">
        <v>38</v>
      </c>
      <c r="G122" s="30"/>
      <c r="H122" s="31"/>
      <c r="I122" s="31"/>
      <c r="J122" s="31"/>
    </row>
    <row r="123" spans="1:12" ht="38.25" x14ac:dyDescent="0.2">
      <c r="A123" s="32" t="s">
        <v>85</v>
      </c>
      <c r="B123" s="33" t="s">
        <v>86</v>
      </c>
      <c r="C123" s="33" t="s">
        <v>84</v>
      </c>
      <c r="D123" s="33" t="s">
        <v>87</v>
      </c>
      <c r="E123" s="34" t="s">
        <v>111</v>
      </c>
      <c r="F123" s="46"/>
      <c r="G123" s="35">
        <f t="shared" si="7"/>
        <v>788002</v>
      </c>
      <c r="H123" s="36">
        <f>394000+131334+262668</f>
        <v>788002</v>
      </c>
      <c r="I123" s="36">
        <v>0</v>
      </c>
      <c r="J123" s="36">
        <v>0</v>
      </c>
      <c r="K123" s="17">
        <f>G123</f>
        <v>788002</v>
      </c>
    </row>
    <row r="124" spans="1:12" s="18" customFormat="1" ht="31.5" x14ac:dyDescent="0.2">
      <c r="A124" s="27"/>
      <c r="B124" s="28"/>
      <c r="C124" s="28"/>
      <c r="D124" s="28"/>
      <c r="E124" s="29" t="s">
        <v>29</v>
      </c>
      <c r="F124" s="37" t="s">
        <v>30</v>
      </c>
      <c r="G124" s="30"/>
      <c r="H124" s="31"/>
      <c r="I124" s="31"/>
      <c r="J124" s="31"/>
    </row>
    <row r="125" spans="1:12" s="18" customFormat="1" ht="143.25" customHeight="1" x14ac:dyDescent="0.2">
      <c r="A125" s="99" t="s">
        <v>85</v>
      </c>
      <c r="B125" s="97" t="s">
        <v>86</v>
      </c>
      <c r="C125" s="97" t="s">
        <v>84</v>
      </c>
      <c r="D125" s="97" t="s">
        <v>87</v>
      </c>
      <c r="E125" s="43" t="s">
        <v>113</v>
      </c>
      <c r="F125" s="56"/>
      <c r="G125" s="39">
        <f t="shared" ref="G125:G126" si="38">H125+I125</f>
        <v>621682</v>
      </c>
      <c r="H125" s="3">
        <f>588277+33405</f>
        <v>621682</v>
      </c>
      <c r="I125" s="3">
        <v>0</v>
      </c>
      <c r="J125" s="3">
        <v>0</v>
      </c>
      <c r="K125" s="36">
        <f>SUM(H125:H128)</f>
        <v>2781248</v>
      </c>
      <c r="L125" s="17"/>
    </row>
    <row r="126" spans="1:12" s="18" customFormat="1" ht="78.75" customHeight="1" x14ac:dyDescent="0.2">
      <c r="A126" s="99"/>
      <c r="B126" s="97"/>
      <c r="C126" s="97"/>
      <c r="D126" s="97"/>
      <c r="E126" s="43" t="s">
        <v>114</v>
      </c>
      <c r="F126" s="56"/>
      <c r="G126" s="39">
        <f t="shared" si="38"/>
        <v>232582</v>
      </c>
      <c r="H126" s="3">
        <v>232582</v>
      </c>
      <c r="I126" s="3">
        <v>0</v>
      </c>
      <c r="J126" s="3">
        <v>0</v>
      </c>
    </row>
    <row r="127" spans="1:12" ht="36.75" customHeight="1" x14ac:dyDescent="0.2">
      <c r="A127" s="99"/>
      <c r="B127" s="97"/>
      <c r="C127" s="97"/>
      <c r="D127" s="97"/>
      <c r="E127" s="43" t="s">
        <v>183</v>
      </c>
      <c r="F127" s="56"/>
      <c r="G127" s="39">
        <f t="shared" si="7"/>
        <v>1884984</v>
      </c>
      <c r="H127" s="3">
        <v>1884984</v>
      </c>
      <c r="I127" s="3">
        <v>0</v>
      </c>
      <c r="J127" s="3">
        <v>0</v>
      </c>
    </row>
    <row r="128" spans="1:12" s="18" customFormat="1" ht="124.5" customHeight="1" x14ac:dyDescent="0.2">
      <c r="A128" s="87"/>
      <c r="B128" s="86"/>
      <c r="C128" s="86"/>
      <c r="D128" s="86"/>
      <c r="E128" s="34" t="s">
        <v>233</v>
      </c>
      <c r="F128" s="46"/>
      <c r="G128" s="35">
        <f t="shared" ref="G128" si="39">H128+I128</f>
        <v>42000</v>
      </c>
      <c r="H128" s="36">
        <v>42000</v>
      </c>
      <c r="I128" s="36">
        <v>0</v>
      </c>
      <c r="J128" s="36">
        <v>0</v>
      </c>
    </row>
    <row r="129" spans="1:18" s="18" customFormat="1" ht="31.5" x14ac:dyDescent="0.2">
      <c r="A129" s="27"/>
      <c r="B129" s="28"/>
      <c r="C129" s="28"/>
      <c r="D129" s="28"/>
      <c r="E129" s="29" t="s">
        <v>60</v>
      </c>
      <c r="F129" s="37" t="s">
        <v>61</v>
      </c>
      <c r="G129" s="30"/>
      <c r="H129" s="31"/>
      <c r="I129" s="31"/>
      <c r="J129" s="31"/>
    </row>
    <row r="130" spans="1:18" s="18" customFormat="1" ht="35.25" customHeight="1" x14ac:dyDescent="0.2">
      <c r="A130" s="95" t="s">
        <v>85</v>
      </c>
      <c r="B130" s="97" t="s">
        <v>86</v>
      </c>
      <c r="C130" s="97" t="s">
        <v>84</v>
      </c>
      <c r="D130" s="97" t="s">
        <v>87</v>
      </c>
      <c r="E130" s="43" t="s">
        <v>112</v>
      </c>
      <c r="F130" s="56"/>
      <c r="G130" s="39">
        <f t="shared" ref="G130" si="40">H130+I130</f>
        <v>194785</v>
      </c>
      <c r="H130" s="3">
        <v>194785</v>
      </c>
      <c r="I130" s="3">
        <v>0</v>
      </c>
      <c r="J130" s="3">
        <v>0</v>
      </c>
      <c r="K130" s="17">
        <f>SUM(H130:H131)</f>
        <v>204785</v>
      </c>
      <c r="P130" s="17">
        <f>Q130+R130</f>
        <v>525553</v>
      </c>
      <c r="Q130" s="17">
        <f>Q124+35120+210558+262668</f>
        <v>508346</v>
      </c>
      <c r="R130" s="17">
        <f>R124+17207</f>
        <v>17207</v>
      </c>
    </row>
    <row r="131" spans="1:18" ht="35.25" customHeight="1" x14ac:dyDescent="0.2">
      <c r="A131" s="96"/>
      <c r="B131" s="98"/>
      <c r="C131" s="98"/>
      <c r="D131" s="98"/>
      <c r="E131" s="34" t="s">
        <v>232</v>
      </c>
      <c r="F131" s="46"/>
      <c r="G131" s="35">
        <f t="shared" si="7"/>
        <v>10000</v>
      </c>
      <c r="H131" s="36">
        <v>10000</v>
      </c>
      <c r="I131" s="36">
        <v>0</v>
      </c>
      <c r="J131" s="36">
        <v>0</v>
      </c>
      <c r="M131" s="17">
        <f>SUM(K114:K131)</f>
        <v>5099502</v>
      </c>
      <c r="N131">
        <v>5099502</v>
      </c>
      <c r="P131" s="17">
        <f>Q131+R131</f>
        <v>525553</v>
      </c>
      <c r="Q131" s="17">
        <f>Q125+35120+210558+262668</f>
        <v>508346</v>
      </c>
      <c r="R131" s="17">
        <f>R125+17207</f>
        <v>17207</v>
      </c>
    </row>
    <row r="132" spans="1:18" s="18" customFormat="1" ht="31.5" x14ac:dyDescent="0.2">
      <c r="A132" s="67"/>
      <c r="B132" s="68"/>
      <c r="C132" s="68"/>
      <c r="D132" s="68"/>
      <c r="E132" s="29" t="s">
        <v>29</v>
      </c>
      <c r="F132" s="37" t="s">
        <v>30</v>
      </c>
      <c r="G132" s="30"/>
      <c r="H132" s="31"/>
      <c r="I132" s="31"/>
      <c r="J132" s="31"/>
    </row>
    <row r="133" spans="1:18" s="18" customFormat="1" ht="81" customHeight="1" x14ac:dyDescent="0.2">
      <c r="A133" s="92" t="s">
        <v>240</v>
      </c>
      <c r="B133" s="94" t="s">
        <v>241</v>
      </c>
      <c r="C133" s="94" t="s">
        <v>84</v>
      </c>
      <c r="D133" s="94" t="s">
        <v>242</v>
      </c>
      <c r="E133" s="43" t="s">
        <v>243</v>
      </c>
      <c r="F133" s="56"/>
      <c r="G133" s="39">
        <f t="shared" ref="G133" si="41">H133+I133</f>
        <v>20000</v>
      </c>
      <c r="H133" s="3">
        <v>20000</v>
      </c>
      <c r="I133" s="3">
        <v>0</v>
      </c>
      <c r="J133" s="3">
        <v>0</v>
      </c>
      <c r="K133" s="36">
        <f>G133</f>
        <v>20000</v>
      </c>
      <c r="L133" s="17"/>
    </row>
    <row r="134" spans="1:18" ht="24" customHeight="1" x14ac:dyDescent="0.2">
      <c r="A134" s="12" t="s">
        <v>91</v>
      </c>
      <c r="B134" s="12" t="s">
        <v>91</v>
      </c>
      <c r="C134" s="12" t="s">
        <v>91</v>
      </c>
      <c r="D134" s="13" t="s">
        <v>90</v>
      </c>
      <c r="E134" s="13" t="s">
        <v>91</v>
      </c>
      <c r="F134" s="13" t="s">
        <v>91</v>
      </c>
      <c r="G134" s="14">
        <f>G12+G90+G108</f>
        <v>29241017</v>
      </c>
      <c r="H134" s="14">
        <f>H12+H90+H108</f>
        <v>28893784</v>
      </c>
      <c r="I134" s="14">
        <f>I12+I90+I108</f>
        <v>347233</v>
      </c>
      <c r="J134" s="14">
        <f>J12+J90+J108</f>
        <v>345883</v>
      </c>
      <c r="K134" s="17">
        <f>I134-J134</f>
        <v>1350</v>
      </c>
      <c r="M134" s="17">
        <f>M131-N131</f>
        <v>0</v>
      </c>
    </row>
    <row r="136" spans="1:18" x14ac:dyDescent="0.2">
      <c r="A136" s="18"/>
      <c r="D136" s="19" t="s">
        <v>93</v>
      </c>
      <c r="F136" s="19" t="s">
        <v>94</v>
      </c>
    </row>
    <row r="138" spans="1:18" x14ac:dyDescent="0.2">
      <c r="G138" s="17"/>
      <c r="H138" s="17"/>
      <c r="I138" s="17"/>
      <c r="J138" s="17"/>
    </row>
  </sheetData>
  <mergeCells count="58">
    <mergeCell ref="A14:A19"/>
    <mergeCell ref="B14:B19"/>
    <mergeCell ref="C14:C19"/>
    <mergeCell ref="D14:D19"/>
    <mergeCell ref="A110:A112"/>
    <mergeCell ref="B110:B112"/>
    <mergeCell ref="C110:C112"/>
    <mergeCell ref="D110:D112"/>
    <mergeCell ref="A44:A47"/>
    <mergeCell ref="B44:B47"/>
    <mergeCell ref="C44:C47"/>
    <mergeCell ref="D44:D47"/>
    <mergeCell ref="A61:A77"/>
    <mergeCell ref="B61:B77"/>
    <mergeCell ref="C61:C77"/>
    <mergeCell ref="D61:D77"/>
    <mergeCell ref="D114:D115"/>
    <mergeCell ref="A86:A87"/>
    <mergeCell ref="B86:B87"/>
    <mergeCell ref="C86:C87"/>
    <mergeCell ref="A120:A121"/>
    <mergeCell ref="B120:B121"/>
    <mergeCell ref="C120:C121"/>
    <mergeCell ref="D120:D121"/>
    <mergeCell ref="A5:J5"/>
    <mergeCell ref="A9:A10"/>
    <mergeCell ref="B9:B10"/>
    <mergeCell ref="C9:C10"/>
    <mergeCell ref="D9:D10"/>
    <mergeCell ref="E9:E10"/>
    <mergeCell ref="F9:F10"/>
    <mergeCell ref="G9:G10"/>
    <mergeCell ref="H9:H10"/>
    <mergeCell ref="I9:J9"/>
    <mergeCell ref="A39:A42"/>
    <mergeCell ref="B39:B42"/>
    <mergeCell ref="C39:C42"/>
    <mergeCell ref="D39:D42"/>
    <mergeCell ref="A49:A52"/>
    <mergeCell ref="B49:B52"/>
    <mergeCell ref="C49:C52"/>
    <mergeCell ref="D49:D52"/>
    <mergeCell ref="A58:A59"/>
    <mergeCell ref="B58:B59"/>
    <mergeCell ref="C58:C59"/>
    <mergeCell ref="D58:D59"/>
    <mergeCell ref="A130:A131"/>
    <mergeCell ref="B130:B131"/>
    <mergeCell ref="C130:C131"/>
    <mergeCell ref="D130:D131"/>
    <mergeCell ref="A125:A127"/>
    <mergeCell ref="B125:B127"/>
    <mergeCell ref="C125:C127"/>
    <mergeCell ref="D125:D127"/>
    <mergeCell ref="D86:D87"/>
    <mergeCell ref="A114:A115"/>
    <mergeCell ref="B114:B115"/>
    <mergeCell ref="C114:C115"/>
  </mergeCells>
  <pageMargins left="0.39370078740157483" right="0.19685039370078741" top="0.39370078740157483" bottom="0.19685039370078741" header="0" footer="0"/>
  <pageSetup scale="77" fitToHeight="500" orientation="landscape" horizontalDpi="200" verticalDpi="200" r:id="rId1"/>
  <rowBreaks count="8" manualBreakCount="8">
    <brk id="31" max="9" man="1"/>
    <brk id="42" max="9" man="1"/>
    <brk id="52" max="9" man="1"/>
    <brk id="59" max="9" man="1"/>
    <brk id="78" max="9" man="1"/>
    <brk id="90" max="9" man="1"/>
    <brk id="102" max="9" man="1"/>
    <brk id="11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XTreme.ws</dc:creator>
  <cp:lastModifiedBy>XTreme.ws</cp:lastModifiedBy>
  <cp:lastPrinted>2021-11-24T10:29:18Z</cp:lastPrinted>
  <dcterms:created xsi:type="dcterms:W3CDTF">2021-01-09T12:21:17Z</dcterms:created>
  <dcterms:modified xsi:type="dcterms:W3CDTF">2021-11-24T10:30:23Z</dcterms:modified>
</cp:coreProperties>
</file>