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720" windowWidth="12060" windowHeight="9870"/>
  </bookViews>
  <sheets>
    <sheet name="розрахунок" sheetId="1" r:id="rId1"/>
  </sheets>
  <definedNames>
    <definedName name="_xlnm.Print_Area" localSheetId="0">розрахунок!$A$1:$J$60</definedName>
  </definedNames>
  <calcPr calcId="144525"/>
  <fileRecoveryPr autoRecover="0"/>
</workbook>
</file>

<file path=xl/calcChain.xml><?xml version="1.0" encoding="utf-8"?>
<calcChain xmlns="http://schemas.openxmlformats.org/spreadsheetml/2006/main">
  <c r="E12" i="1" l="1"/>
  <c r="C15" i="1"/>
  <c r="D16" i="1"/>
  <c r="C16" i="1" s="1"/>
  <c r="E16" i="1"/>
  <c r="F16" i="1"/>
  <c r="C14" i="1"/>
  <c r="C13" i="1"/>
  <c r="C42" i="1"/>
  <c r="J42" i="1" s="1"/>
  <c r="G52" i="1" l="1"/>
  <c r="D52" i="1"/>
  <c r="C52" i="1" s="1"/>
  <c r="J52" i="1" s="1"/>
  <c r="E54" i="1" l="1"/>
  <c r="E49" i="1"/>
  <c r="D48" i="1"/>
  <c r="E45" i="1"/>
  <c r="D46" i="1"/>
  <c r="D45" i="1"/>
  <c r="D12" i="1" l="1"/>
  <c r="D21" i="1"/>
  <c r="D34" i="1"/>
  <c r="D19" i="1" l="1"/>
  <c r="D25" i="1"/>
  <c r="D24" i="1" s="1"/>
  <c r="D33" i="1"/>
  <c r="D32" i="1"/>
  <c r="H35" i="1"/>
  <c r="D31" i="1"/>
  <c r="G14" i="1"/>
  <c r="J14" i="1" l="1"/>
  <c r="D30" i="1"/>
  <c r="G28" i="1"/>
  <c r="C28" i="1"/>
  <c r="E30" i="1"/>
  <c r="F30" i="1"/>
  <c r="H30" i="1"/>
  <c r="I30" i="1"/>
  <c r="G31" i="1"/>
  <c r="C31" i="1"/>
  <c r="J31" i="1" s="1"/>
  <c r="G33" i="1"/>
  <c r="C33" i="1"/>
  <c r="J33" i="1" s="1"/>
  <c r="C30" i="1" l="1"/>
  <c r="J28" i="1"/>
  <c r="D27" i="1"/>
  <c r="D26" i="1" s="1"/>
  <c r="H29" i="1"/>
  <c r="D50" i="1"/>
  <c r="D47" i="1" l="1"/>
  <c r="G56" i="1" l="1"/>
  <c r="D56" i="1"/>
  <c r="C56" i="1" s="1"/>
  <c r="D55" i="1"/>
  <c r="G53" i="1"/>
  <c r="C53" i="1"/>
  <c r="D51" i="1"/>
  <c r="D49" i="1" s="1"/>
  <c r="G51" i="1"/>
  <c r="C51" i="1"/>
  <c r="G50" i="1"/>
  <c r="C50" i="1"/>
  <c r="E44" i="1"/>
  <c r="E43" i="1" s="1"/>
  <c r="F44" i="1"/>
  <c r="H44" i="1"/>
  <c r="I44" i="1"/>
  <c r="D44" i="1"/>
  <c r="G47" i="1"/>
  <c r="C47" i="1"/>
  <c r="J56" i="1" l="1"/>
  <c r="D54" i="1"/>
  <c r="D43" i="1" s="1"/>
  <c r="J50" i="1"/>
  <c r="J53" i="1"/>
  <c r="J51" i="1"/>
  <c r="J47" i="1"/>
  <c r="F40" i="1"/>
  <c r="E40" i="1"/>
  <c r="C41" i="1" l="1"/>
  <c r="G22" i="1"/>
  <c r="C22" i="1"/>
  <c r="G32" i="1"/>
  <c r="C32" i="1"/>
  <c r="E24" i="1"/>
  <c r="F24" i="1"/>
  <c r="H24" i="1"/>
  <c r="I24" i="1"/>
  <c r="G25" i="1"/>
  <c r="G24" i="1" s="1"/>
  <c r="C25" i="1"/>
  <c r="J22" i="1" l="1"/>
  <c r="C24" i="1"/>
  <c r="J24" i="1" s="1"/>
  <c r="J32" i="1"/>
  <c r="J25" i="1"/>
  <c r="E21" i="1" l="1"/>
  <c r="F21" i="1"/>
  <c r="H21" i="1"/>
  <c r="I21" i="1"/>
  <c r="H16" i="1" l="1"/>
  <c r="I16" i="1"/>
  <c r="G18" i="1"/>
  <c r="C18" i="1"/>
  <c r="G17" i="1"/>
  <c r="C17" i="1"/>
  <c r="D40" i="1" l="1"/>
  <c r="J17" i="1"/>
  <c r="J18" i="1"/>
  <c r="C40" i="1" l="1"/>
  <c r="H49" i="1" l="1"/>
  <c r="I49" i="1"/>
  <c r="G49" i="1" s="1"/>
  <c r="I38" i="1" l="1"/>
  <c r="H38" i="1"/>
  <c r="F38" i="1"/>
  <c r="D38" i="1"/>
  <c r="E38" i="1"/>
  <c r="E11" i="1" s="1"/>
  <c r="G38" i="1" l="1"/>
  <c r="C39" i="1"/>
  <c r="J39" i="1" s="1"/>
  <c r="C38" i="1"/>
  <c r="J38" i="1" s="1"/>
  <c r="C19" i="1"/>
  <c r="C20" i="1"/>
  <c r="C23" i="1"/>
  <c r="C27" i="1"/>
  <c r="C29" i="1"/>
  <c r="C35" i="1"/>
  <c r="C37" i="1"/>
  <c r="G13" i="1"/>
  <c r="G15" i="1"/>
  <c r="G19" i="1"/>
  <c r="G20" i="1"/>
  <c r="G23" i="1"/>
  <c r="G21" i="1" s="1"/>
  <c r="G27" i="1"/>
  <c r="G29" i="1"/>
  <c r="G30" i="1"/>
  <c r="J30" i="1" s="1"/>
  <c r="G35" i="1"/>
  <c r="G37" i="1"/>
  <c r="G41" i="1"/>
  <c r="G45" i="1"/>
  <c r="G46" i="1"/>
  <c r="G55" i="1"/>
  <c r="G57" i="1"/>
  <c r="C48" i="1"/>
  <c r="F54" i="1"/>
  <c r="C55" i="1"/>
  <c r="F49" i="1"/>
  <c r="F43" i="1" s="1"/>
  <c r="G16" i="1" l="1"/>
  <c r="J16" i="1" s="1"/>
  <c r="J55" i="1"/>
  <c r="C12" i="1"/>
  <c r="G48" i="1"/>
  <c r="J48" i="1" s="1"/>
  <c r="I36" i="1"/>
  <c r="H36" i="1"/>
  <c r="F36" i="1"/>
  <c r="D36" i="1"/>
  <c r="D11" i="1" s="1"/>
  <c r="J35" i="1"/>
  <c r="I34" i="1"/>
  <c r="H34" i="1"/>
  <c r="F34" i="1"/>
  <c r="C21" i="1"/>
  <c r="F26" i="1"/>
  <c r="H40" i="1"/>
  <c r="I40" i="1"/>
  <c r="G44" i="1" l="1"/>
  <c r="C44" i="1"/>
  <c r="G34" i="1"/>
  <c r="G40" i="1"/>
  <c r="C34" i="1"/>
  <c r="C36" i="1"/>
  <c r="G36" i="1"/>
  <c r="E58" i="1"/>
  <c r="J37" i="1"/>
  <c r="J29" i="1"/>
  <c r="J23" i="1"/>
  <c r="J44" i="1" l="1"/>
  <c r="J34" i="1"/>
  <c r="J36" i="1"/>
  <c r="C26" i="1" l="1"/>
  <c r="C11" i="1" s="1"/>
  <c r="C57" i="1"/>
  <c r="C46" i="1"/>
  <c r="C45" i="1"/>
  <c r="H26" i="1" l="1"/>
  <c r="I26" i="1"/>
  <c r="J27" i="1"/>
  <c r="H54" i="1"/>
  <c r="H43" i="1" s="1"/>
  <c r="I54" i="1"/>
  <c r="I43" i="1" s="1"/>
  <c r="F12" i="1"/>
  <c r="F11" i="1" s="1"/>
  <c r="H12" i="1"/>
  <c r="H11" i="1" s="1"/>
  <c r="I12" i="1"/>
  <c r="I11" i="1" s="1"/>
  <c r="J57" i="1"/>
  <c r="D58" i="1" l="1"/>
  <c r="G12" i="1"/>
  <c r="G54" i="1"/>
  <c r="G43" i="1" s="1"/>
  <c r="G26" i="1"/>
  <c r="C54" i="1"/>
  <c r="J45" i="1"/>
  <c r="J46" i="1"/>
  <c r="J19" i="1"/>
  <c r="J20" i="1"/>
  <c r="G11" i="1" l="1"/>
  <c r="G58" i="1" s="1"/>
  <c r="J12" i="1"/>
  <c r="J21" i="1"/>
  <c r="H58" i="1"/>
  <c r="I58" i="1"/>
  <c r="F58" i="1" l="1"/>
  <c r="C49" i="1"/>
  <c r="J13" i="1"/>
  <c r="J15" i="1"/>
  <c r="C43" i="1" l="1"/>
  <c r="C58" i="1" s="1"/>
  <c r="J58" i="1" s="1"/>
  <c r="J49" i="1"/>
  <c r="J26" i="1" l="1"/>
  <c r="J54" i="1"/>
  <c r="J43" i="1" s="1"/>
  <c r="J40" i="1" l="1"/>
  <c r="J11" i="1" s="1"/>
  <c r="J41" i="1"/>
</calcChain>
</file>

<file path=xl/sharedStrings.xml><?xml version="1.0" encoding="utf-8"?>
<sst xmlns="http://schemas.openxmlformats.org/spreadsheetml/2006/main" count="90" uniqueCount="62">
  <si>
    <t>Назва головного розпорядника коштів, найменування КЕКВ</t>
  </si>
  <si>
    <t>Всього</t>
  </si>
  <si>
    <t>РАЗОМ:</t>
  </si>
  <si>
    <t>(грн.)</t>
  </si>
  <si>
    <t>Джерела</t>
  </si>
  <si>
    <t>Загальний  фонд</t>
  </si>
  <si>
    <t>Спеціальний фонд</t>
  </si>
  <si>
    <t>Разом</t>
  </si>
  <si>
    <t>Код тимчасової класифікпції видатків та кредитування місцевих бюджетів</t>
  </si>
  <si>
    <t>до рішення  Прибужанівської сільської ради</t>
  </si>
  <si>
    <t xml:space="preserve">Кошти, що передаються із загального фонду бюджету до бюджету розвитку (спеціального фонду) </t>
  </si>
  <si>
    <t>Предмети, матеріали, обладнання та інвентар</t>
  </si>
  <si>
    <t>Придбання обладнання і предметів довгострокового користування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</si>
  <si>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</si>
  <si>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Зменшення обсягу видатків по головному розпоряднику бюджетних кошів, та в межах їх бюджетних призначень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</si>
  <si>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</si>
  <si>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Поточні трансферти органам державного управління інших рівнів</t>
  </si>
  <si>
    <t>Капітальні трансферти органам державного управління інших рівнів</t>
  </si>
  <si>
    <t>0110000</t>
  </si>
  <si>
    <t>Прибужанівська сільська рада</t>
  </si>
  <si>
    <t>Оплата послуг (крім комунальних)</t>
  </si>
  <si>
    <t>Додаток 2</t>
  </si>
  <si>
    <t xml:space="preserve"> Відділ освіти, молоді та спорту Прибужанівської сільської ради</t>
  </si>
  <si>
    <t>3220</t>
  </si>
  <si>
    <t>Продукти харчування</t>
  </si>
  <si>
    <t>2210</t>
  </si>
  <si>
    <t>2240</t>
  </si>
  <si>
    <t>Вільний залишок бюджетних коштів сільського бюджету на 01.01.2018р.</t>
  </si>
  <si>
    <t>0110150</t>
  </si>
  <si>
    <t>0116030</t>
  </si>
  <si>
    <t>Організація благоустрою населених пунктів</t>
  </si>
  <si>
    <t>0119770</t>
  </si>
  <si>
    <t>Інші субвенції з місцевого бюджету</t>
  </si>
  <si>
    <t>0116013</t>
  </si>
  <si>
    <t>забезпечення діяльності водопровідно - каналізаційного господарства</t>
  </si>
  <si>
    <t>0611000</t>
  </si>
  <si>
    <t>0611010</t>
  </si>
  <si>
    <t>Надання дошкільної освіти</t>
  </si>
  <si>
    <t>0611020</t>
  </si>
  <si>
    <t xml:space="preserve">0114030 </t>
  </si>
  <si>
    <t>Забезпечення діяльності бібліотек</t>
  </si>
  <si>
    <t xml:space="preserve"> Забезпечення діяльності палаців i будинків культури, клубів, центрів дозвілля та iнших клубних закладів</t>
  </si>
  <si>
    <t>0114060</t>
  </si>
  <si>
    <t>Заробітна плата</t>
  </si>
  <si>
    <t>Нарахування на оплату праці</t>
  </si>
  <si>
    <t>0117350</t>
  </si>
  <si>
    <t>Дослідження і розробки, окремі заходи розвитку по реалізації державних (регіональних) програм</t>
  </si>
  <si>
    <t>0116011</t>
  </si>
  <si>
    <t>Експлуатація та технічне обслуговування житлового фонду</t>
  </si>
  <si>
    <t>Інші поточні видатки</t>
  </si>
  <si>
    <t>0611162</t>
  </si>
  <si>
    <t>Інші програми та заходи у сфері освіти</t>
  </si>
  <si>
    <t>2730</t>
  </si>
  <si>
    <t>Інші виплати населенню</t>
  </si>
  <si>
    <t>Окремі заходи по реалізації державних (регіональних) програм, не віднесені до заходів розвитку</t>
  </si>
  <si>
    <t>Перевиконання дохідної частини загального фонду сільського бюджету за січень - березень 2018року.</t>
  </si>
  <si>
    <t>Обсяги додаткових  асигнувань та перерозподіл їх по сільському бюджету Прибужанівської сільської ради Вознесенського району на 2018 рік.</t>
  </si>
  <si>
    <t>від 20.04.2018р.№2</t>
  </si>
  <si>
    <t>за рахунок перевиконання дохідної частини загального фонду сільського бюджету за січень - березень 2018року.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</si>
  <si>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</si>
  <si>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Секретар                        __________________                            З. А. Алексєєва</t>
  </si>
  <si>
    <t>Розроблення схем планування та забудови територій (містобудівної документації)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</si>
</sst>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4" fillId="0" borderId="0"/>
    <xf numFmtId="0" fontId="7" fillId="0" borderId="0"/>
    <xf numFmtId="0" fontId="7" fillId="0" borderId="0"/>
    <xf numFmtId="0" fontId="4" fillId="0" borderId="0"/>
    <xf numFmtId="0" fontId="3" fillId="0" borderId="0"/>
    <xf numFmtId="0" fontId="17" fillId="0" borderId="0"/>
    <xf numFmtId="0" fontId="17" fillId="0" borderId="0"/>
    <xf numFmtId="0" fontId="12" fillId="0" borderId="0"/>
    <xf numFmtId="0" fontId="20" fillId="0" borderId="0"/>
    <xf numFmtId="0" fontId="2" fillId="0" borderId="0"/>
    <xf numFmtId="0" fontId="1" fillId="0" borderId="0"/>
    <xf numFmtId="0" fontId="23" fillId="0" borderId="0"/>
    <xf numFmtId="0" fontId="24" fillId="0" borderId="0"/>
  </cellStyleXfs>
  <cellXfs count="105">
    <xf numFmtId="0" fontId="0" fillId="0" borderId="0" xfId="0"/>
    <xf numFmtId="49" fontId="8" fillId="0" borderId="0" xfId="0" applyNumberFormat="1" applyFont="1" applyBorder="1"/>
    <xf numFmtId="0" fontId="12" fillId="0" borderId="0" xfId="0" applyFont="1"/>
    <xf numFmtId="0" fontId="9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2" fontId="12" fillId="0" borderId="0" xfId="0" applyNumberFormat="1" applyFont="1"/>
    <xf numFmtId="2" fontId="5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wrapText="1"/>
    </xf>
    <xf numFmtId="2" fontId="8" fillId="0" borderId="0" xfId="0" applyNumberFormat="1" applyFont="1" applyFill="1" applyAlignment="1"/>
    <xf numFmtId="4" fontId="12" fillId="0" borderId="0" xfId="0" applyNumberFormat="1" applyFont="1" applyAlignment="1"/>
    <xf numFmtId="3" fontId="6" fillId="0" borderId="2" xfId="0" applyNumberFormat="1" applyFon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6" fillId="0" borderId="0" xfId="0" applyFont="1"/>
    <xf numFmtId="2" fontId="19" fillId="0" borderId="0" xfId="0" applyNumberFormat="1" applyFont="1" applyFill="1" applyBorder="1" applyAlignment="1">
      <alignment horizontal="center" wrapText="1"/>
    </xf>
    <xf numFmtId="2" fontId="16" fillId="0" borderId="0" xfId="0" applyNumberFormat="1" applyFont="1" applyFill="1" applyAlignment="1"/>
    <xf numFmtId="0" fontId="16" fillId="0" borderId="0" xfId="0" applyFont="1" applyFill="1" applyAlignment="1"/>
    <xf numFmtId="2" fontId="19" fillId="0" borderId="0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/>
    <xf numFmtId="0" fontId="16" fillId="0" borderId="0" xfId="0" applyFont="1" applyFill="1"/>
    <xf numFmtId="0" fontId="21" fillId="0" borderId="2" xfId="3" applyFont="1" applyFill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2" fontId="16" fillId="0" borderId="0" xfId="0" applyNumberFormat="1" applyFont="1"/>
    <xf numFmtId="0" fontId="6" fillId="0" borderId="2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49" fontId="21" fillId="0" borderId="0" xfId="0" applyNumberFormat="1" applyFont="1" applyFill="1" applyBorder="1"/>
    <xf numFmtId="4" fontId="19" fillId="0" borderId="0" xfId="0" applyNumberFormat="1" applyFont="1" applyFill="1" applyBorder="1" applyAlignment="1">
      <alignment vertical="center" wrapText="1"/>
    </xf>
    <xf numFmtId="4" fontId="21" fillId="0" borderId="0" xfId="0" applyNumberFormat="1" applyFont="1" applyFill="1" applyBorder="1" applyAlignment="1">
      <alignment vertical="center" wrapText="1"/>
    </xf>
    <xf numFmtId="0" fontId="21" fillId="0" borderId="2" xfId="4" applyFont="1" applyFill="1" applyBorder="1" applyAlignment="1">
      <alignment horizontal="left" vertical="center" wrapText="1"/>
    </xf>
    <xf numFmtId="0" fontId="21" fillId="0" borderId="0" xfId="4" quotePrefix="1" applyFont="1" applyFill="1" applyBorder="1" applyAlignment="1">
      <alignment horizontal="left" vertical="center" wrapText="1"/>
    </xf>
    <xf numFmtId="0" fontId="21" fillId="0" borderId="0" xfId="4" applyFont="1" applyFill="1" applyBorder="1" applyAlignment="1">
      <alignment horizontal="left" vertical="center" wrapText="1"/>
    </xf>
    <xf numFmtId="2" fontId="18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2" fontId="22" fillId="0" borderId="0" xfId="0" applyNumberFormat="1" applyFont="1" applyFill="1" applyAlignment="1">
      <alignment horizontal="center"/>
    </xf>
    <xf numFmtId="2" fontId="22" fillId="0" borderId="0" xfId="0" applyNumberFormat="1" applyFont="1" applyFill="1" applyAlignment="1">
      <alignment horizontal="left" wrapText="1"/>
    </xf>
    <xf numFmtId="0" fontId="2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center"/>
    </xf>
    <xf numFmtId="2" fontId="12" fillId="0" borderId="0" xfId="0" applyNumberFormat="1" applyFont="1" applyFill="1"/>
    <xf numFmtId="0" fontId="12" fillId="0" borderId="0" xfId="0" applyFont="1" applyFill="1"/>
    <xf numFmtId="2" fontId="25" fillId="0" borderId="0" xfId="0" applyNumberFormat="1" applyFont="1" applyFill="1"/>
    <xf numFmtId="2" fontId="26" fillId="0" borderId="0" xfId="0" applyNumberFormat="1" applyFont="1" applyFill="1"/>
    <xf numFmtId="2" fontId="21" fillId="0" borderId="0" xfId="0" applyNumberFormat="1" applyFont="1" applyFill="1" applyBorder="1" applyAlignment="1">
      <alignment horizontal="center" wrapText="1"/>
    </xf>
    <xf numFmtId="0" fontId="21" fillId="0" borderId="2" xfId="11" applyFont="1" applyBorder="1" applyAlignment="1">
      <alignment vertical="center" wrapText="1"/>
    </xf>
    <xf numFmtId="4" fontId="21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center" textRotation="90" wrapText="1"/>
    </xf>
    <xf numFmtId="4" fontId="8" fillId="0" borderId="2" xfId="0" applyNumberFormat="1" applyFont="1" applyFill="1" applyBorder="1" applyAlignment="1">
      <alignment horizontal="center" textRotation="90" wrapText="1"/>
    </xf>
    <xf numFmtId="0" fontId="27" fillId="2" borderId="2" xfId="1" quotePrefix="1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left" vertical="center" wrapText="1"/>
    </xf>
    <xf numFmtId="0" fontId="15" fillId="0" borderId="2" xfId="4" quotePrefix="1" applyFont="1" applyFill="1" applyBorder="1" applyAlignment="1">
      <alignment horizontal="left" vertical="center" wrapText="1"/>
    </xf>
    <xf numFmtId="49" fontId="27" fillId="0" borderId="3" xfId="0" applyNumberFormat="1" applyFont="1" applyFill="1" applyBorder="1" applyAlignment="1">
      <alignment horizontal="left" vertical="center" wrapText="1"/>
    </xf>
    <xf numFmtId="0" fontId="15" fillId="0" borderId="2" xfId="2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49" fontId="15" fillId="0" borderId="2" xfId="0" applyNumberFormat="1" applyFont="1" applyBorder="1" applyAlignment="1">
      <alignment horizontal="left" vertical="center" wrapText="1"/>
    </xf>
    <xf numFmtId="0" fontId="15" fillId="0" borderId="2" xfId="3" applyFont="1" applyFill="1" applyBorder="1" applyAlignment="1">
      <alignment horizontal="left" vertical="center" wrapText="1"/>
    </xf>
    <xf numFmtId="0" fontId="15" fillId="0" borderId="2" xfId="11" quotePrefix="1" applyFont="1" applyBorder="1" applyAlignment="1">
      <alignment vertical="center" wrapText="1"/>
    </xf>
    <xf numFmtId="2" fontId="27" fillId="2" borderId="2" xfId="1" quotePrefix="1" applyNumberFormat="1" applyFont="1" applyFill="1" applyBorder="1" applyAlignment="1">
      <alignment horizontal="left" vertical="center" wrapText="1"/>
    </xf>
    <xf numFmtId="4" fontId="27" fillId="2" borderId="2" xfId="0" applyNumberFormat="1" applyFont="1" applyFill="1" applyBorder="1" applyAlignment="1">
      <alignment horizontal="right"/>
    </xf>
    <xf numFmtId="4" fontId="27" fillId="2" borderId="2" xfId="0" applyNumberFormat="1" applyFont="1" applyFill="1" applyBorder="1" applyAlignment="1">
      <alignment horizontal="right" vertical="center" wrapText="1"/>
    </xf>
    <xf numFmtId="0" fontId="27" fillId="0" borderId="1" xfId="0" applyFont="1" applyFill="1" applyBorder="1" applyAlignment="1">
      <alignment horizontal="left" vertical="center" wrapText="1"/>
    </xf>
    <xf numFmtId="4" fontId="27" fillId="0" borderId="2" xfId="0" applyNumberFormat="1" applyFont="1" applyFill="1" applyBorder="1" applyAlignment="1">
      <alignment horizontal="right" vertical="center" wrapText="1"/>
    </xf>
    <xf numFmtId="4" fontId="27" fillId="0" borderId="2" xfId="0" applyNumberFormat="1" applyFont="1" applyFill="1" applyBorder="1" applyAlignment="1">
      <alignment horizontal="right" vertical="center"/>
    </xf>
    <xf numFmtId="0" fontId="15" fillId="0" borderId="2" xfId="4" applyFont="1" applyFill="1" applyBorder="1" applyAlignment="1">
      <alignment horizontal="left" vertical="center" wrapText="1"/>
    </xf>
    <xf numFmtId="4" fontId="15" fillId="0" borderId="2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Fill="1" applyBorder="1" applyAlignment="1">
      <alignment horizontal="right" vertical="center"/>
    </xf>
    <xf numFmtId="4" fontId="15" fillId="0" borderId="2" xfId="4" applyNumberFormat="1" applyFont="1" applyFill="1" applyBorder="1" applyAlignment="1">
      <alignment horizontal="right" vertical="center" wrapText="1"/>
    </xf>
    <xf numFmtId="0" fontId="27" fillId="0" borderId="1" xfId="0" applyFont="1" applyFill="1" applyBorder="1" applyAlignment="1">
      <alignment horizontal="left" vertical="top" wrapText="1"/>
    </xf>
    <xf numFmtId="0" fontId="15" fillId="0" borderId="2" xfId="2" applyFont="1" applyFill="1" applyBorder="1" applyAlignment="1">
      <alignment horizontal="left" vertical="center" wrapText="1"/>
    </xf>
    <xf numFmtId="0" fontId="27" fillId="0" borderId="1" xfId="0" quotePrefix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4" fontId="19" fillId="0" borderId="0" xfId="0" applyNumberFormat="1" applyFont="1" applyAlignment="1"/>
    <xf numFmtId="4" fontId="21" fillId="0" borderId="0" xfId="0" applyNumberFormat="1" applyFont="1" applyAlignment="1"/>
    <xf numFmtId="0" fontId="15" fillId="0" borderId="2" xfId="0" applyFont="1" applyFill="1" applyBorder="1" applyAlignment="1">
      <alignment horizontal="left"/>
    </xf>
    <xf numFmtId="0" fontId="15" fillId="0" borderId="2" xfId="0" applyFont="1" applyFill="1" applyBorder="1" applyAlignment="1">
      <alignment horizontal="left" wrapText="1"/>
    </xf>
    <xf numFmtId="49" fontId="27" fillId="0" borderId="2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/>
    <xf numFmtId="4" fontId="11" fillId="0" borderId="0" xfId="0" applyNumberFormat="1" applyFont="1" applyAlignment="1"/>
    <xf numFmtId="4" fontId="27" fillId="0" borderId="0" xfId="0" applyNumberFormat="1" applyFont="1" applyAlignment="1"/>
    <xf numFmtId="4" fontId="27" fillId="2" borderId="2" xfId="0" applyNumberFormat="1" applyFont="1" applyFill="1" applyBorder="1" applyAlignment="1">
      <alignment horizontal="right" wrapText="1"/>
    </xf>
    <xf numFmtId="0" fontId="15" fillId="0" borderId="0" xfId="0" applyFont="1" applyAlignment="1">
      <alignment horizontal="center"/>
    </xf>
    <xf numFmtId="0" fontId="27" fillId="0" borderId="0" xfId="0" applyFont="1" applyBorder="1" applyAlignment="1">
      <alignment horizontal="center" wrapText="1"/>
    </xf>
    <xf numFmtId="0" fontId="19" fillId="2" borderId="1" xfId="0" applyFont="1" applyFill="1" applyBorder="1" applyAlignment="1">
      <alignment horizontal="left"/>
    </xf>
    <xf numFmtId="0" fontId="19" fillId="2" borderId="4" xfId="0" applyFont="1" applyFill="1" applyBorder="1" applyAlignment="1">
      <alignment horizontal="left"/>
    </xf>
    <xf numFmtId="4" fontId="13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textRotation="90" wrapText="1"/>
    </xf>
    <xf numFmtId="0" fontId="8" fillId="0" borderId="5" xfId="0" applyFont="1" applyBorder="1" applyAlignment="1">
      <alignment horizontal="center" textRotation="90" wrapText="1"/>
    </xf>
    <xf numFmtId="4" fontId="13" fillId="0" borderId="1" xfId="0" applyNumberFormat="1" applyFont="1" applyFill="1" applyBorder="1" applyAlignment="1">
      <alignment horizontal="center" wrapText="1"/>
    </xf>
    <xf numFmtId="4" fontId="13" fillId="0" borderId="4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/>
    </xf>
    <xf numFmtId="4" fontId="13" fillId="0" borderId="4" xfId="0" applyNumberFormat="1" applyFont="1" applyFill="1" applyBorder="1" applyAlignment="1">
      <alignment horizontal="center"/>
    </xf>
    <xf numFmtId="4" fontId="8" fillId="0" borderId="3" xfId="0" applyNumberFormat="1" applyFont="1" applyBorder="1" applyAlignment="1">
      <alignment horizontal="center" textRotation="90" wrapText="1"/>
    </xf>
    <xf numFmtId="4" fontId="8" fillId="0" borderId="5" xfId="0" applyNumberFormat="1" applyFont="1" applyBorder="1" applyAlignment="1">
      <alignment horizontal="center" textRotation="90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wrapText="1"/>
    </xf>
    <xf numFmtId="4" fontId="8" fillId="0" borderId="7" xfId="0" applyNumberFormat="1" applyFont="1" applyFill="1" applyBorder="1" applyAlignment="1">
      <alignment horizont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/>
    </xf>
  </cellXfs>
  <cellStyles count="14">
    <cellStyle name="Обычный" xfId="0" builtinId="0"/>
    <cellStyle name="Обычный 10" xfId="12"/>
    <cellStyle name="Обычный 11" xfId="13"/>
    <cellStyle name="Обычный 2" xfId="1"/>
    <cellStyle name="Обычный 3" xfId="4"/>
    <cellStyle name="Обычный 4" xfId="5"/>
    <cellStyle name="Обычный 4 2" xfId="6"/>
    <cellStyle name="Обычный 5" xfId="7"/>
    <cellStyle name="Обычный 6" xfId="8"/>
    <cellStyle name="Обычный 7" xfId="9"/>
    <cellStyle name="Обычный 8" xfId="10"/>
    <cellStyle name="Обычный 9" xfId="11"/>
    <cellStyle name="Обычный_Dod5kochtor" xfId="2"/>
    <cellStyle name="Обычный_Д1змини до ричрозпису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5606</xdr:colOff>
      <xdr:row>58</xdr:row>
      <xdr:rowOff>0</xdr:rowOff>
    </xdr:from>
    <xdr:to>
      <xdr:col>4</xdr:col>
      <xdr:colOff>773209</xdr:colOff>
      <xdr:row>58</xdr:row>
      <xdr:rowOff>0</xdr:rowOff>
    </xdr:to>
    <xdr:sp macro="" textlink="">
      <xdr:nvSpPr>
        <xdr:cNvPr id="2" name="Левая фигурная скобка 1"/>
        <xdr:cNvSpPr/>
      </xdr:nvSpPr>
      <xdr:spPr>
        <a:xfrm rot="16200000">
          <a:off x="8096253" y="33684882"/>
          <a:ext cx="285749" cy="1585632"/>
        </a:xfrm>
        <a:prstGeom prst="leftBrace">
          <a:avLst>
            <a:gd name="adj1" fmla="val 8333"/>
            <a:gd name="adj2" fmla="val 5076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7</xdr:col>
      <xdr:colOff>0</xdr:colOff>
      <xdr:row>58</xdr:row>
      <xdr:rowOff>0</xdr:rowOff>
    </xdr:from>
    <xdr:to>
      <xdr:col>9</xdr:col>
      <xdr:colOff>11209</xdr:colOff>
      <xdr:row>58</xdr:row>
      <xdr:rowOff>0</xdr:rowOff>
    </xdr:to>
    <xdr:sp macro="" textlink="">
      <xdr:nvSpPr>
        <xdr:cNvPr id="3" name="Левая фигурная скобка 2"/>
        <xdr:cNvSpPr/>
      </xdr:nvSpPr>
      <xdr:spPr>
        <a:xfrm rot="16200000">
          <a:off x="12446935" y="33429947"/>
          <a:ext cx="285749" cy="2028268"/>
        </a:xfrm>
        <a:prstGeom prst="leftBrace">
          <a:avLst>
            <a:gd name="adj1" fmla="val 8333"/>
            <a:gd name="adj2" fmla="val 5076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70"/>
  <sheetViews>
    <sheetView tabSelected="1" view="pageBreakPreview" topLeftCell="A49" zoomScale="85" zoomScaleNormal="75" zoomScaleSheetLayoutView="85" workbookViewId="0">
      <selection activeCell="G51" sqref="G51"/>
    </sheetView>
  </sheetViews>
  <sheetFormatPr defaultRowHeight="12.75" x14ac:dyDescent="0.2"/>
  <cols>
    <col min="1" max="1" width="12.28515625" style="12" customWidth="1"/>
    <col min="2" max="2" width="68.140625" style="11" customWidth="1"/>
    <col min="3" max="5" width="16.42578125" style="79" customWidth="1"/>
    <col min="6" max="6" width="16.42578125" style="80" customWidth="1"/>
    <col min="7" max="7" width="16.42578125" style="79" customWidth="1"/>
    <col min="8" max="10" width="16.42578125" style="80" customWidth="1"/>
    <col min="11" max="11" width="17" style="5" customWidth="1"/>
    <col min="12" max="12" width="9.140625" style="5"/>
    <col min="13" max="13" width="10.28515625" style="5" bestFit="1" customWidth="1"/>
    <col min="14" max="16384" width="9.140625" style="2"/>
  </cols>
  <sheetData>
    <row r="1" spans="1:13" s="13" customFormat="1" ht="24.75" customHeight="1" x14ac:dyDescent="0.25">
      <c r="A1" s="21"/>
      <c r="B1" s="22"/>
      <c r="C1" s="74"/>
      <c r="D1" s="74"/>
      <c r="E1" s="74"/>
      <c r="F1" s="75"/>
      <c r="G1" s="74"/>
      <c r="H1" s="75"/>
      <c r="I1" s="75"/>
      <c r="J1" s="44" t="s">
        <v>21</v>
      </c>
      <c r="K1" s="23"/>
      <c r="L1" s="23"/>
      <c r="M1" s="23"/>
    </row>
    <row r="2" spans="1:13" s="13" customFormat="1" ht="24.75" customHeight="1" x14ac:dyDescent="0.25">
      <c r="A2" s="21"/>
      <c r="B2" s="22"/>
      <c r="C2" s="74"/>
      <c r="D2" s="74"/>
      <c r="E2" s="74"/>
      <c r="F2" s="75"/>
      <c r="G2" s="74"/>
      <c r="H2" s="75"/>
      <c r="I2" s="75"/>
      <c r="J2" s="44" t="s">
        <v>9</v>
      </c>
      <c r="K2" s="23"/>
      <c r="L2" s="23"/>
      <c r="M2" s="23"/>
    </row>
    <row r="3" spans="1:13" s="13" customFormat="1" ht="24.75" customHeight="1" x14ac:dyDescent="0.25">
      <c r="A3" s="21"/>
      <c r="B3" s="22"/>
      <c r="C3" s="74"/>
      <c r="D3" s="74"/>
      <c r="E3" s="74"/>
      <c r="F3" s="75"/>
      <c r="G3" s="74"/>
      <c r="H3" s="75"/>
      <c r="I3" s="75"/>
      <c r="J3" s="44" t="s">
        <v>57</v>
      </c>
      <c r="K3" s="23"/>
      <c r="L3" s="23"/>
      <c r="M3" s="23"/>
    </row>
    <row r="4" spans="1:13" s="13" customFormat="1" ht="46.5" customHeight="1" x14ac:dyDescent="0.3">
      <c r="A4" s="84" t="s">
        <v>56</v>
      </c>
      <c r="B4" s="84"/>
      <c r="C4" s="84"/>
      <c r="D4" s="84"/>
      <c r="E4" s="84"/>
      <c r="F4" s="84"/>
      <c r="G4" s="84"/>
      <c r="H4" s="84"/>
      <c r="I4" s="84"/>
      <c r="J4" s="84"/>
      <c r="K4" s="23"/>
      <c r="L4" s="23"/>
      <c r="M4" s="23"/>
    </row>
    <row r="5" spans="1:13" s="13" customFormat="1" ht="17.25" customHeight="1" x14ac:dyDescent="0.25">
      <c r="A5" s="45"/>
      <c r="B5" s="46"/>
      <c r="C5" s="47"/>
      <c r="D5" s="47"/>
      <c r="E5" s="47"/>
      <c r="F5" s="75"/>
      <c r="G5" s="74"/>
      <c r="H5" s="47"/>
      <c r="I5" s="75"/>
      <c r="J5" s="47" t="s">
        <v>3</v>
      </c>
      <c r="K5" s="23"/>
      <c r="L5" s="23"/>
      <c r="M5" s="23"/>
    </row>
    <row r="6" spans="1:13" s="39" customFormat="1" ht="21.75" customHeight="1" x14ac:dyDescent="0.2">
      <c r="A6" s="101" t="s">
        <v>8</v>
      </c>
      <c r="B6" s="103" t="s">
        <v>0</v>
      </c>
      <c r="C6" s="104" t="s">
        <v>5</v>
      </c>
      <c r="D6" s="104"/>
      <c r="E6" s="104"/>
      <c r="F6" s="104"/>
      <c r="G6" s="90" t="s">
        <v>6</v>
      </c>
      <c r="H6" s="91"/>
      <c r="I6" s="91"/>
      <c r="J6" s="87" t="s">
        <v>7</v>
      </c>
      <c r="K6" s="6"/>
      <c r="L6" s="38"/>
      <c r="M6" s="38"/>
    </row>
    <row r="7" spans="1:13" s="39" customFormat="1" ht="13.5" customHeight="1" x14ac:dyDescent="0.2">
      <c r="A7" s="102"/>
      <c r="B7" s="103"/>
      <c r="C7" s="92" t="s">
        <v>4</v>
      </c>
      <c r="D7" s="92"/>
      <c r="E7" s="92"/>
      <c r="F7" s="92"/>
      <c r="G7" s="93" t="s">
        <v>4</v>
      </c>
      <c r="H7" s="94"/>
      <c r="I7" s="94"/>
      <c r="J7" s="87"/>
      <c r="K7" s="6"/>
      <c r="L7" s="38"/>
      <c r="M7" s="38"/>
    </row>
    <row r="8" spans="1:13" s="39" customFormat="1" ht="78" customHeight="1" x14ac:dyDescent="0.25">
      <c r="A8" s="102"/>
      <c r="B8" s="103"/>
      <c r="C8" s="87" t="s">
        <v>1</v>
      </c>
      <c r="D8" s="88" t="s">
        <v>55</v>
      </c>
      <c r="E8" s="88" t="s">
        <v>27</v>
      </c>
      <c r="F8" s="95" t="s">
        <v>14</v>
      </c>
      <c r="G8" s="97" t="s">
        <v>1</v>
      </c>
      <c r="H8" s="99" t="s">
        <v>10</v>
      </c>
      <c r="I8" s="100"/>
      <c r="J8" s="87"/>
      <c r="K8" s="40"/>
      <c r="L8" s="38"/>
      <c r="M8" s="38"/>
    </row>
    <row r="9" spans="1:13" s="39" customFormat="1" ht="201.75" customHeight="1" x14ac:dyDescent="0.2">
      <c r="A9" s="102"/>
      <c r="B9" s="103"/>
      <c r="C9" s="87"/>
      <c r="D9" s="89"/>
      <c r="E9" s="89"/>
      <c r="F9" s="96"/>
      <c r="G9" s="98"/>
      <c r="H9" s="48" t="s">
        <v>58</v>
      </c>
      <c r="I9" s="49" t="s">
        <v>59</v>
      </c>
      <c r="J9" s="87"/>
      <c r="K9" s="38"/>
      <c r="L9" s="41"/>
      <c r="M9" s="40"/>
    </row>
    <row r="10" spans="1:13" s="39" customFormat="1" ht="12" customHeight="1" x14ac:dyDescent="0.2">
      <c r="A10" s="24">
        <v>1</v>
      </c>
      <c r="B10" s="3">
        <v>2</v>
      </c>
      <c r="C10" s="10">
        <v>3</v>
      </c>
      <c r="D10" s="3">
        <v>4</v>
      </c>
      <c r="E10" s="3"/>
      <c r="F10" s="3">
        <v>6</v>
      </c>
      <c r="G10" s="10">
        <v>7</v>
      </c>
      <c r="H10" s="10">
        <v>9</v>
      </c>
      <c r="I10" s="3">
        <v>10</v>
      </c>
      <c r="J10" s="10">
        <v>11</v>
      </c>
      <c r="K10" s="6"/>
      <c r="L10" s="38"/>
      <c r="M10" s="38"/>
    </row>
    <row r="11" spans="1:13" s="39" customFormat="1" ht="38.25" customHeight="1" x14ac:dyDescent="0.3">
      <c r="A11" s="50" t="s">
        <v>18</v>
      </c>
      <c r="B11" s="59" t="s">
        <v>19</v>
      </c>
      <c r="C11" s="60">
        <f t="shared" ref="C11:J11" si="0">C12+C16+C21+C26+C30+C40+C34+C36+C38+C24</f>
        <v>333040</v>
      </c>
      <c r="D11" s="60">
        <f t="shared" si="0"/>
        <v>333040</v>
      </c>
      <c r="E11" s="60">
        <f t="shared" si="0"/>
        <v>0</v>
      </c>
      <c r="F11" s="60">
        <f t="shared" si="0"/>
        <v>0</v>
      </c>
      <c r="G11" s="60">
        <f t="shared" si="0"/>
        <v>346020</v>
      </c>
      <c r="H11" s="60">
        <f t="shared" si="0"/>
        <v>346020</v>
      </c>
      <c r="I11" s="60">
        <f t="shared" si="0"/>
        <v>0</v>
      </c>
      <c r="J11" s="60">
        <f t="shared" si="0"/>
        <v>679060</v>
      </c>
      <c r="K11" s="6"/>
      <c r="L11" s="38"/>
      <c r="M11" s="38"/>
    </row>
    <row r="12" spans="1:13" s="19" customFormat="1" ht="95.25" customHeight="1" x14ac:dyDescent="0.2">
      <c r="A12" s="51" t="s">
        <v>28</v>
      </c>
      <c r="B12" s="62" t="s">
        <v>13</v>
      </c>
      <c r="C12" s="63">
        <f>SUM(C13:C15)</f>
        <v>33750</v>
      </c>
      <c r="D12" s="63">
        <f>SUM(D13:D15)</f>
        <v>33750</v>
      </c>
      <c r="E12" s="63">
        <f>SUM(E13:E15)</f>
        <v>0</v>
      </c>
      <c r="F12" s="63">
        <f>SUM(F13:F15)</f>
        <v>0</v>
      </c>
      <c r="G12" s="64">
        <f>SUM(H12:I12)</f>
        <v>0</v>
      </c>
      <c r="H12" s="63">
        <f>SUM(H13:H15)</f>
        <v>0</v>
      </c>
      <c r="I12" s="63">
        <f>SUM(I13:I15)</f>
        <v>0</v>
      </c>
      <c r="J12" s="64">
        <f>C12+G12</f>
        <v>33750</v>
      </c>
      <c r="K12" s="17"/>
      <c r="L12" s="18"/>
      <c r="M12" s="18"/>
    </row>
    <row r="13" spans="1:13" s="16" customFormat="1" ht="38.25" customHeight="1" x14ac:dyDescent="0.25">
      <c r="A13" s="52" t="s">
        <v>26</v>
      </c>
      <c r="B13" s="65" t="s">
        <v>20</v>
      </c>
      <c r="C13" s="63">
        <f>SUM(D13:F13)</f>
        <v>8800</v>
      </c>
      <c r="D13" s="66">
        <v>8800</v>
      </c>
      <c r="E13" s="63"/>
      <c r="F13" s="67"/>
      <c r="G13" s="64">
        <f>SUM(H13:I13)</f>
        <v>0</v>
      </c>
      <c r="H13" s="67"/>
      <c r="I13" s="67"/>
      <c r="J13" s="64">
        <f>Q19+G13</f>
        <v>0</v>
      </c>
      <c r="K13" s="14"/>
      <c r="L13" s="15"/>
      <c r="M13" s="15"/>
    </row>
    <row r="14" spans="1:13" s="16" customFormat="1" ht="37.5" customHeight="1" x14ac:dyDescent="0.3">
      <c r="A14" s="76">
        <v>2282</v>
      </c>
      <c r="B14" s="77" t="s">
        <v>54</v>
      </c>
      <c r="C14" s="63">
        <f t="shared" ref="C14:C15" si="1">SUM(D14:F14)</f>
        <v>1250</v>
      </c>
      <c r="D14" s="66">
        <v>1250</v>
      </c>
      <c r="E14" s="63"/>
      <c r="F14" s="67"/>
      <c r="G14" s="64">
        <f>SUM(H14:I14)</f>
        <v>0</v>
      </c>
      <c r="H14" s="67"/>
      <c r="I14" s="67"/>
      <c r="J14" s="64">
        <f t="shared" ref="J14:J42" si="2">C14+G14</f>
        <v>1250</v>
      </c>
      <c r="K14" s="14"/>
      <c r="L14" s="15"/>
      <c r="M14" s="15"/>
    </row>
    <row r="15" spans="1:13" s="16" customFormat="1" ht="37.5" customHeight="1" x14ac:dyDescent="0.25">
      <c r="A15" s="52">
        <v>2800</v>
      </c>
      <c r="B15" s="65" t="s">
        <v>49</v>
      </c>
      <c r="C15" s="63">
        <f t="shared" si="1"/>
        <v>23700</v>
      </c>
      <c r="D15" s="66">
        <v>23700</v>
      </c>
      <c r="E15" s="63"/>
      <c r="F15" s="67"/>
      <c r="G15" s="64">
        <f>SUM(H15:I15)</f>
        <v>0</v>
      </c>
      <c r="H15" s="67"/>
      <c r="I15" s="67"/>
      <c r="J15" s="64">
        <f t="shared" si="2"/>
        <v>23700</v>
      </c>
      <c r="K15" s="14"/>
      <c r="L15" s="15"/>
      <c r="M15" s="15"/>
    </row>
    <row r="16" spans="1:13" s="19" customFormat="1" ht="32.25" customHeight="1" x14ac:dyDescent="0.2">
      <c r="A16" s="53" t="s">
        <v>39</v>
      </c>
      <c r="B16" s="62" t="s">
        <v>40</v>
      </c>
      <c r="C16" s="63">
        <f>SUM(D16:F16)</f>
        <v>4640</v>
      </c>
      <c r="D16" s="64">
        <f>SUM(D17:D20)</f>
        <v>4640</v>
      </c>
      <c r="E16" s="64">
        <f t="shared" ref="E16:I16" si="3">SUM(E17:E20)</f>
        <v>0</v>
      </c>
      <c r="F16" s="64">
        <f t="shared" si="3"/>
        <v>0</v>
      </c>
      <c r="G16" s="64">
        <f t="shared" si="3"/>
        <v>0</v>
      </c>
      <c r="H16" s="64">
        <f t="shared" si="3"/>
        <v>0</v>
      </c>
      <c r="I16" s="64">
        <f t="shared" si="3"/>
        <v>0</v>
      </c>
      <c r="J16" s="64">
        <f t="shared" si="2"/>
        <v>4640</v>
      </c>
      <c r="K16" s="17"/>
      <c r="L16" s="18"/>
      <c r="M16" s="18"/>
    </row>
    <row r="17" spans="1:18" s="19" customFormat="1" ht="32.25" customHeight="1" x14ac:dyDescent="0.2">
      <c r="A17" s="52">
        <v>2111</v>
      </c>
      <c r="B17" s="65" t="s">
        <v>43</v>
      </c>
      <c r="C17" s="63">
        <f t="shared" ref="C17:C18" si="4">SUM(D17:F17)</f>
        <v>1000</v>
      </c>
      <c r="D17" s="66">
        <v>1000</v>
      </c>
      <c r="E17" s="63"/>
      <c r="F17" s="68"/>
      <c r="G17" s="64">
        <f>SUM(H17:I17)</f>
        <v>0</v>
      </c>
      <c r="H17" s="67"/>
      <c r="I17" s="67"/>
      <c r="J17" s="64">
        <f t="shared" si="2"/>
        <v>1000</v>
      </c>
      <c r="K17" s="17"/>
      <c r="L17" s="18"/>
      <c r="M17" s="18"/>
    </row>
    <row r="18" spans="1:18" s="19" customFormat="1" ht="32.25" customHeight="1" x14ac:dyDescent="0.2">
      <c r="A18" s="52">
        <v>2120</v>
      </c>
      <c r="B18" s="65" t="s">
        <v>44</v>
      </c>
      <c r="C18" s="63">
        <f t="shared" si="4"/>
        <v>220</v>
      </c>
      <c r="D18" s="66">
        <v>220</v>
      </c>
      <c r="E18" s="63"/>
      <c r="F18" s="68"/>
      <c r="G18" s="64">
        <f>SUM(H18:I18)</f>
        <v>0</v>
      </c>
      <c r="H18" s="67"/>
      <c r="I18" s="67"/>
      <c r="J18" s="64">
        <f t="shared" si="2"/>
        <v>220</v>
      </c>
      <c r="K18" s="17"/>
      <c r="L18" s="18"/>
      <c r="M18" s="18"/>
    </row>
    <row r="19" spans="1:18" s="19" customFormat="1" ht="32.25" customHeight="1" x14ac:dyDescent="0.2">
      <c r="A19" s="52" t="s">
        <v>25</v>
      </c>
      <c r="B19" s="65" t="s">
        <v>11</v>
      </c>
      <c r="C19" s="63">
        <f t="shared" ref="C19:C39" si="5">SUM(D19:F19)</f>
        <v>1420</v>
      </c>
      <c r="D19" s="66">
        <f>1415+5</f>
        <v>1420</v>
      </c>
      <c r="E19" s="63"/>
      <c r="F19" s="68"/>
      <c r="G19" s="64">
        <f>SUM(H19:I19)</f>
        <v>0</v>
      </c>
      <c r="H19" s="67"/>
      <c r="I19" s="67"/>
      <c r="J19" s="64">
        <f t="shared" si="2"/>
        <v>1420</v>
      </c>
      <c r="K19" s="17"/>
      <c r="L19" s="18"/>
      <c r="M19" s="18"/>
      <c r="O19" s="30"/>
      <c r="P19" s="31"/>
      <c r="Q19" s="27"/>
      <c r="R19" s="28"/>
    </row>
    <row r="20" spans="1:18" s="19" customFormat="1" ht="32.25" customHeight="1" x14ac:dyDescent="0.2">
      <c r="A20" s="52" t="s">
        <v>26</v>
      </c>
      <c r="B20" s="65" t="s">
        <v>20</v>
      </c>
      <c r="C20" s="63">
        <f t="shared" si="5"/>
        <v>2000</v>
      </c>
      <c r="D20" s="66">
        <v>2000</v>
      </c>
      <c r="E20" s="63"/>
      <c r="F20" s="68"/>
      <c r="G20" s="64">
        <f>SUM(H20:I20)</f>
        <v>0</v>
      </c>
      <c r="H20" s="67"/>
      <c r="I20" s="67"/>
      <c r="J20" s="64">
        <f t="shared" si="2"/>
        <v>2000</v>
      </c>
      <c r="K20" s="17"/>
      <c r="L20" s="18"/>
      <c r="M20" s="18"/>
    </row>
    <row r="21" spans="1:18" s="33" customFormat="1" ht="45.75" customHeight="1" x14ac:dyDescent="0.2">
      <c r="A21" s="78" t="s">
        <v>42</v>
      </c>
      <c r="B21" s="69" t="s">
        <v>41</v>
      </c>
      <c r="C21" s="63">
        <f t="shared" si="5"/>
        <v>740</v>
      </c>
      <c r="D21" s="64">
        <f t="shared" ref="D21:I21" si="6">SUM(D22:D23)</f>
        <v>820</v>
      </c>
      <c r="E21" s="64">
        <f t="shared" si="6"/>
        <v>0</v>
      </c>
      <c r="F21" s="64">
        <f t="shared" si="6"/>
        <v>-80</v>
      </c>
      <c r="G21" s="64">
        <f t="shared" si="6"/>
        <v>0</v>
      </c>
      <c r="H21" s="64">
        <f t="shared" si="6"/>
        <v>0</v>
      </c>
      <c r="I21" s="64">
        <f t="shared" si="6"/>
        <v>0</v>
      </c>
      <c r="J21" s="64">
        <f t="shared" si="2"/>
        <v>740</v>
      </c>
      <c r="K21" s="17"/>
      <c r="L21" s="32"/>
      <c r="M21" s="32"/>
    </row>
    <row r="22" spans="1:18" s="16" customFormat="1" ht="39.75" customHeight="1" x14ac:dyDescent="0.25">
      <c r="A22" s="52" t="s">
        <v>26</v>
      </c>
      <c r="B22" s="65" t="s">
        <v>20</v>
      </c>
      <c r="C22" s="63">
        <f t="shared" ref="C22" si="7">SUM(D22:F22)</f>
        <v>820</v>
      </c>
      <c r="D22" s="63">
        <v>820</v>
      </c>
      <c r="E22" s="63"/>
      <c r="F22" s="67"/>
      <c r="G22" s="64">
        <f>SUM(H22:I22)</f>
        <v>0</v>
      </c>
      <c r="H22" s="67"/>
      <c r="I22" s="67"/>
      <c r="J22" s="64">
        <f t="shared" si="2"/>
        <v>820</v>
      </c>
      <c r="K22" s="14"/>
      <c r="L22" s="15"/>
      <c r="M22" s="15"/>
    </row>
    <row r="23" spans="1:18" s="16" customFormat="1" ht="39.75" customHeight="1" x14ac:dyDescent="0.25">
      <c r="A23" s="52">
        <v>2800</v>
      </c>
      <c r="B23" s="65" t="s">
        <v>49</v>
      </c>
      <c r="C23" s="63">
        <f t="shared" si="5"/>
        <v>-80</v>
      </c>
      <c r="D23" s="63"/>
      <c r="E23" s="63"/>
      <c r="F23" s="67">
        <v>-80</v>
      </c>
      <c r="G23" s="64">
        <f>SUM(H23:I23)</f>
        <v>0</v>
      </c>
      <c r="H23" s="67"/>
      <c r="I23" s="67"/>
      <c r="J23" s="64">
        <f t="shared" si="2"/>
        <v>-80</v>
      </c>
      <c r="K23" s="14"/>
      <c r="L23" s="15"/>
      <c r="M23" s="15"/>
    </row>
    <row r="24" spans="1:18" s="33" customFormat="1" ht="42.75" customHeight="1" x14ac:dyDescent="0.2">
      <c r="A24" s="53" t="s">
        <v>47</v>
      </c>
      <c r="B24" s="62" t="s">
        <v>48</v>
      </c>
      <c r="C24" s="63">
        <f>SUM(D24:F24)</f>
        <v>43840</v>
      </c>
      <c r="D24" s="64">
        <f>SUM(D25)</f>
        <v>43840</v>
      </c>
      <c r="E24" s="64">
        <f t="shared" ref="E24:I24" si="8">SUM(E25)</f>
        <v>0</v>
      </c>
      <c r="F24" s="64">
        <f t="shared" si="8"/>
        <v>0</v>
      </c>
      <c r="G24" s="64">
        <f t="shared" si="8"/>
        <v>0</v>
      </c>
      <c r="H24" s="64">
        <f t="shared" si="8"/>
        <v>0</v>
      </c>
      <c r="I24" s="64">
        <f t="shared" si="8"/>
        <v>0</v>
      </c>
      <c r="J24" s="64">
        <f t="shared" si="2"/>
        <v>43840</v>
      </c>
      <c r="K24" s="17"/>
      <c r="L24" s="32"/>
      <c r="M24" s="32"/>
    </row>
    <row r="25" spans="1:18" s="16" customFormat="1" ht="43.5" customHeight="1" x14ac:dyDescent="0.25">
      <c r="A25" s="52" t="s">
        <v>26</v>
      </c>
      <c r="B25" s="65" t="s">
        <v>20</v>
      </c>
      <c r="C25" s="63">
        <f t="shared" ref="C25" si="9">SUM(D25:F25)</f>
        <v>43840</v>
      </c>
      <c r="D25" s="66">
        <f>22235+21600+5</f>
        <v>43840</v>
      </c>
      <c r="E25" s="66"/>
      <c r="F25" s="67"/>
      <c r="G25" s="64">
        <f>SUM(H25:I25)</f>
        <v>0</v>
      </c>
      <c r="H25" s="67"/>
      <c r="I25" s="67"/>
      <c r="J25" s="64">
        <f t="shared" si="2"/>
        <v>43840</v>
      </c>
      <c r="K25" s="14"/>
      <c r="L25" s="15"/>
      <c r="M25" s="15"/>
    </row>
    <row r="26" spans="1:18" s="33" customFormat="1" ht="45" customHeight="1" x14ac:dyDescent="0.2">
      <c r="A26" s="53" t="s">
        <v>33</v>
      </c>
      <c r="B26" s="62" t="s">
        <v>34</v>
      </c>
      <c r="C26" s="63">
        <f t="shared" si="5"/>
        <v>48350</v>
      </c>
      <c r="D26" s="64">
        <f>SUM(D27:D29)</f>
        <v>48350</v>
      </c>
      <c r="E26" s="64"/>
      <c r="F26" s="64">
        <f>SUM(F27:F29)</f>
        <v>0</v>
      </c>
      <c r="G26" s="64">
        <f>SUM(H26:I26)</f>
        <v>78590</v>
      </c>
      <c r="H26" s="64">
        <f>SUM(H27:H29)</f>
        <v>78590</v>
      </c>
      <c r="I26" s="64">
        <f>SUM(I27:I29)</f>
        <v>0</v>
      </c>
      <c r="J26" s="64">
        <f t="shared" si="2"/>
        <v>126940</v>
      </c>
      <c r="K26" s="17"/>
      <c r="L26" s="32"/>
      <c r="M26" s="32"/>
    </row>
    <row r="27" spans="1:18" s="16" customFormat="1" ht="42.75" customHeight="1" x14ac:dyDescent="0.25">
      <c r="A27" s="52" t="s">
        <v>25</v>
      </c>
      <c r="B27" s="65" t="s">
        <v>11</v>
      </c>
      <c r="C27" s="63">
        <f t="shared" si="5"/>
        <v>24350</v>
      </c>
      <c r="D27" s="66">
        <f>3850+20500</f>
        <v>24350</v>
      </c>
      <c r="E27" s="66"/>
      <c r="F27" s="67"/>
      <c r="G27" s="64">
        <f>SUM(H27:I27)</f>
        <v>0</v>
      </c>
      <c r="H27" s="67"/>
      <c r="I27" s="67"/>
      <c r="J27" s="64">
        <f t="shared" si="2"/>
        <v>24350</v>
      </c>
      <c r="K27" s="14"/>
      <c r="L27" s="15"/>
      <c r="M27" s="15"/>
    </row>
    <row r="28" spans="1:18" s="16" customFormat="1" ht="42.75" customHeight="1" x14ac:dyDescent="0.25">
      <c r="A28" s="52">
        <v>2240</v>
      </c>
      <c r="B28" s="65" t="s">
        <v>20</v>
      </c>
      <c r="C28" s="63">
        <f t="shared" ref="C28" si="10">SUM(D28:F28)</f>
        <v>24000</v>
      </c>
      <c r="D28" s="66">
        <v>24000</v>
      </c>
      <c r="E28" s="66"/>
      <c r="F28" s="67"/>
      <c r="G28" s="64">
        <f>SUM(H28:I28)</f>
        <v>0</v>
      </c>
      <c r="H28" s="67"/>
      <c r="I28" s="67"/>
      <c r="J28" s="64">
        <f t="shared" si="2"/>
        <v>24000</v>
      </c>
      <c r="K28" s="14"/>
      <c r="L28" s="15"/>
      <c r="M28" s="15"/>
    </row>
    <row r="29" spans="1:18" s="16" customFormat="1" ht="42.75" customHeight="1" x14ac:dyDescent="0.25">
      <c r="A29" s="54">
        <v>3110</v>
      </c>
      <c r="B29" s="70" t="s">
        <v>12</v>
      </c>
      <c r="C29" s="63">
        <f t="shared" si="5"/>
        <v>0</v>
      </c>
      <c r="D29" s="63"/>
      <c r="E29" s="63"/>
      <c r="F29" s="67"/>
      <c r="G29" s="64">
        <f>SUM(H29:I29)</f>
        <v>78590</v>
      </c>
      <c r="H29" s="67">
        <f>46000+15000+17590</f>
        <v>78590</v>
      </c>
      <c r="I29" s="67"/>
      <c r="J29" s="64">
        <f t="shared" si="2"/>
        <v>78590</v>
      </c>
      <c r="K29" s="14"/>
      <c r="L29" s="15"/>
      <c r="M29" s="15"/>
    </row>
    <row r="30" spans="1:18" s="33" customFormat="1" ht="35.25" customHeight="1" x14ac:dyDescent="0.2">
      <c r="A30" s="53" t="s">
        <v>29</v>
      </c>
      <c r="B30" s="62" t="s">
        <v>30</v>
      </c>
      <c r="C30" s="63">
        <f>SUM(D30:F30)</f>
        <v>83320</v>
      </c>
      <c r="D30" s="64">
        <f t="shared" ref="D30:I30" si="11">SUM(D31:D33)</f>
        <v>83240</v>
      </c>
      <c r="E30" s="64">
        <f t="shared" si="11"/>
        <v>0</v>
      </c>
      <c r="F30" s="64">
        <f t="shared" si="11"/>
        <v>80</v>
      </c>
      <c r="G30" s="64">
        <f t="shared" si="11"/>
        <v>0</v>
      </c>
      <c r="H30" s="64">
        <f t="shared" si="11"/>
        <v>0</v>
      </c>
      <c r="I30" s="64">
        <f t="shared" si="11"/>
        <v>0</v>
      </c>
      <c r="J30" s="64">
        <f t="shared" si="2"/>
        <v>83320</v>
      </c>
      <c r="K30" s="17"/>
      <c r="L30" s="32"/>
      <c r="M30" s="32"/>
    </row>
    <row r="31" spans="1:18" s="16" customFormat="1" ht="44.25" customHeight="1" x14ac:dyDescent="0.25">
      <c r="A31" s="52">
        <v>2210</v>
      </c>
      <c r="B31" s="65" t="s">
        <v>11</v>
      </c>
      <c r="C31" s="63">
        <f t="shared" si="5"/>
        <v>31500</v>
      </c>
      <c r="D31" s="66">
        <f>7500+24000</f>
        <v>31500</v>
      </c>
      <c r="E31" s="66"/>
      <c r="F31" s="67"/>
      <c r="G31" s="64">
        <f t="shared" ref="G31:G38" si="12">SUM(H31:I31)</f>
        <v>0</v>
      </c>
      <c r="H31" s="67"/>
      <c r="I31" s="67"/>
      <c r="J31" s="64">
        <f t="shared" si="2"/>
        <v>31500</v>
      </c>
      <c r="K31" s="14"/>
      <c r="L31" s="15"/>
      <c r="M31" s="15"/>
    </row>
    <row r="32" spans="1:18" s="16" customFormat="1" ht="44.25" customHeight="1" x14ac:dyDescent="0.25">
      <c r="A32" s="52" t="s">
        <v>26</v>
      </c>
      <c r="B32" s="65" t="s">
        <v>20</v>
      </c>
      <c r="C32" s="63">
        <f t="shared" ref="C32:C33" si="13">SUM(D32:F32)</f>
        <v>46110</v>
      </c>
      <c r="D32" s="66">
        <f>8164+13393+14550+10000+3</f>
        <v>46110</v>
      </c>
      <c r="E32" s="66"/>
      <c r="F32" s="67"/>
      <c r="G32" s="64">
        <f t="shared" si="12"/>
        <v>0</v>
      </c>
      <c r="H32" s="67"/>
      <c r="I32" s="67"/>
      <c r="J32" s="64">
        <f t="shared" si="2"/>
        <v>46110</v>
      </c>
      <c r="K32" s="14"/>
      <c r="L32" s="15"/>
      <c r="M32" s="15"/>
    </row>
    <row r="33" spans="1:13" s="16" customFormat="1" ht="44.25" customHeight="1" x14ac:dyDescent="0.25">
      <c r="A33" s="52">
        <v>2800</v>
      </c>
      <c r="B33" s="65" t="s">
        <v>49</v>
      </c>
      <c r="C33" s="63">
        <f t="shared" si="13"/>
        <v>5710</v>
      </c>
      <c r="D33" s="66">
        <f>5625+5</f>
        <v>5630</v>
      </c>
      <c r="E33" s="66"/>
      <c r="F33" s="67">
        <v>80</v>
      </c>
      <c r="G33" s="64">
        <f t="shared" si="12"/>
        <v>0</v>
      </c>
      <c r="H33" s="67"/>
      <c r="I33" s="67"/>
      <c r="J33" s="64">
        <f t="shared" si="2"/>
        <v>5710</v>
      </c>
      <c r="K33" s="14"/>
      <c r="L33" s="15"/>
      <c r="M33" s="15"/>
    </row>
    <row r="34" spans="1:13" s="33" customFormat="1" ht="40.5" customHeight="1" x14ac:dyDescent="0.2">
      <c r="A34" s="53" t="s">
        <v>45</v>
      </c>
      <c r="B34" s="62" t="s">
        <v>61</v>
      </c>
      <c r="C34" s="63">
        <f t="shared" si="5"/>
        <v>0</v>
      </c>
      <c r="D34" s="64">
        <f>SUM(D35:D35)</f>
        <v>0</v>
      </c>
      <c r="E34" s="64"/>
      <c r="F34" s="64">
        <f>SUM(F35:F35)</f>
        <v>0</v>
      </c>
      <c r="G34" s="64">
        <f t="shared" si="12"/>
        <v>267430</v>
      </c>
      <c r="H34" s="64">
        <f>SUM(H35:H35)</f>
        <v>267430</v>
      </c>
      <c r="I34" s="64">
        <f>SUM(I35:I35)</f>
        <v>0</v>
      </c>
      <c r="J34" s="64">
        <f t="shared" si="2"/>
        <v>267430</v>
      </c>
      <c r="K34" s="17"/>
      <c r="L34" s="32"/>
      <c r="M34" s="32"/>
    </row>
    <row r="35" spans="1:13" s="16" customFormat="1" ht="51.75" customHeight="1" x14ac:dyDescent="0.25">
      <c r="A35" s="52">
        <v>2281</v>
      </c>
      <c r="B35" s="65" t="s">
        <v>46</v>
      </c>
      <c r="C35" s="63">
        <f t="shared" si="5"/>
        <v>0</v>
      </c>
      <c r="D35" s="66"/>
      <c r="E35" s="66"/>
      <c r="F35" s="67"/>
      <c r="G35" s="64">
        <f t="shared" si="12"/>
        <v>267430</v>
      </c>
      <c r="H35" s="67">
        <f>165874+50141+51408+7</f>
        <v>267430</v>
      </c>
      <c r="I35" s="67"/>
      <c r="J35" s="67">
        <f t="shared" si="2"/>
        <v>267430</v>
      </c>
      <c r="K35" s="14"/>
      <c r="L35" s="15"/>
      <c r="M35" s="15"/>
    </row>
    <row r="36" spans="1:13" s="33" customFormat="1" ht="35.25" hidden="1" customHeight="1" x14ac:dyDescent="0.2">
      <c r="A36" s="51"/>
      <c r="B36" s="71"/>
      <c r="C36" s="63">
        <f t="shared" si="5"/>
        <v>0</v>
      </c>
      <c r="D36" s="64">
        <f>SUM(D37:D37)</f>
        <v>0</v>
      </c>
      <c r="E36" s="64"/>
      <c r="F36" s="64">
        <f>SUM(F37:F37)</f>
        <v>0</v>
      </c>
      <c r="G36" s="64">
        <f t="shared" si="12"/>
        <v>0</v>
      </c>
      <c r="H36" s="64">
        <f>SUM(H37:H37)</f>
        <v>0</v>
      </c>
      <c r="I36" s="64">
        <f>SUM(I37:I37)</f>
        <v>0</v>
      </c>
      <c r="J36" s="64">
        <f t="shared" si="2"/>
        <v>0</v>
      </c>
      <c r="K36" s="17"/>
      <c r="L36" s="32"/>
      <c r="M36" s="32"/>
    </row>
    <row r="37" spans="1:13" s="16" customFormat="1" ht="32.25" hidden="1" customHeight="1" x14ac:dyDescent="0.25">
      <c r="A37" s="52"/>
      <c r="B37" s="65"/>
      <c r="C37" s="63">
        <f t="shared" si="5"/>
        <v>0</v>
      </c>
      <c r="D37" s="66"/>
      <c r="E37" s="66"/>
      <c r="F37" s="67"/>
      <c r="G37" s="64">
        <f t="shared" si="12"/>
        <v>0</v>
      </c>
      <c r="H37" s="67"/>
      <c r="I37" s="67"/>
      <c r="J37" s="67">
        <f t="shared" si="2"/>
        <v>0</v>
      </c>
      <c r="K37" s="14"/>
      <c r="L37" s="15"/>
      <c r="M37" s="15"/>
    </row>
    <row r="38" spans="1:13" s="16" customFormat="1" ht="32.25" hidden="1" customHeight="1" x14ac:dyDescent="0.25">
      <c r="A38" s="51"/>
      <c r="B38" s="71"/>
      <c r="C38" s="63">
        <f t="shared" ref="C38" si="14">SUM(D38:F38)</f>
        <v>0</v>
      </c>
      <c r="D38" s="64">
        <f>SUM(D39:D39)</f>
        <v>0</v>
      </c>
      <c r="E38" s="64">
        <f>SUM(E39:E39)</f>
        <v>0</v>
      </c>
      <c r="F38" s="64">
        <f>SUM(F39:F39)</f>
        <v>0</v>
      </c>
      <c r="G38" s="64">
        <f t="shared" si="12"/>
        <v>0</v>
      </c>
      <c r="H38" s="64">
        <f>SUM(H39:H39)</f>
        <v>0</v>
      </c>
      <c r="I38" s="64">
        <f>SUM(I39:I39)</f>
        <v>0</v>
      </c>
      <c r="J38" s="64">
        <f t="shared" si="2"/>
        <v>0</v>
      </c>
      <c r="K38" s="42"/>
      <c r="L38" s="15"/>
      <c r="M38" s="15"/>
    </row>
    <row r="39" spans="1:13" s="16" customFormat="1" ht="54" hidden="1" customHeight="1" x14ac:dyDescent="0.25">
      <c r="A39" s="55"/>
      <c r="B39" s="72"/>
      <c r="C39" s="63">
        <f t="shared" si="5"/>
        <v>0</v>
      </c>
      <c r="D39" s="66"/>
      <c r="E39" s="66"/>
      <c r="F39" s="67"/>
      <c r="G39" s="64"/>
      <c r="H39" s="67"/>
      <c r="I39" s="67"/>
      <c r="J39" s="67">
        <f t="shared" si="2"/>
        <v>0</v>
      </c>
      <c r="K39" s="14"/>
      <c r="L39" s="15"/>
      <c r="M39" s="15"/>
    </row>
    <row r="40" spans="1:13" s="16" customFormat="1" ht="24.75" customHeight="1" x14ac:dyDescent="0.25">
      <c r="A40" s="51" t="s">
        <v>31</v>
      </c>
      <c r="B40" s="62" t="s">
        <v>32</v>
      </c>
      <c r="C40" s="63">
        <f>SUM(D40:F40)</f>
        <v>118400</v>
      </c>
      <c r="D40" s="63">
        <f>SUM(D41:D42)</f>
        <v>118400</v>
      </c>
      <c r="E40" s="63">
        <f>SUM(E41)</f>
        <v>0</v>
      </c>
      <c r="F40" s="63">
        <f>SUM(F41:F42)</f>
        <v>0</v>
      </c>
      <c r="G40" s="64">
        <f>SUM(H40:I40)</f>
        <v>0</v>
      </c>
      <c r="H40" s="63">
        <f>SUM(H41:H42)</f>
        <v>0</v>
      </c>
      <c r="I40" s="63">
        <f>SUM(I41:I42)</f>
        <v>0</v>
      </c>
      <c r="J40" s="64">
        <f t="shared" si="2"/>
        <v>118400</v>
      </c>
      <c r="L40" s="14"/>
      <c r="M40" s="15"/>
    </row>
    <row r="41" spans="1:13" s="16" customFormat="1" ht="49.5" customHeight="1" x14ac:dyDescent="0.25">
      <c r="A41" s="55">
        <v>2620</v>
      </c>
      <c r="B41" s="72" t="s">
        <v>16</v>
      </c>
      <c r="C41" s="63">
        <f>SUM(D41:F41)</f>
        <v>113400</v>
      </c>
      <c r="D41" s="66">
        <v>113400</v>
      </c>
      <c r="E41" s="63"/>
      <c r="F41" s="67"/>
      <c r="G41" s="64">
        <f>SUM(H41:I41)</f>
        <v>0</v>
      </c>
      <c r="H41" s="67"/>
      <c r="I41" s="67"/>
      <c r="J41" s="64">
        <f t="shared" si="2"/>
        <v>113400</v>
      </c>
      <c r="L41" s="14"/>
      <c r="M41" s="15"/>
    </row>
    <row r="42" spans="1:13" s="16" customFormat="1" ht="57" customHeight="1" x14ac:dyDescent="0.25">
      <c r="A42" s="56" t="s">
        <v>23</v>
      </c>
      <c r="B42" s="73" t="s">
        <v>17</v>
      </c>
      <c r="C42" s="63">
        <f>SUM(D42:F42)</f>
        <v>5000</v>
      </c>
      <c r="D42" s="66">
        <v>5000</v>
      </c>
      <c r="E42" s="66"/>
      <c r="F42" s="67"/>
      <c r="G42" s="64"/>
      <c r="H42" s="67"/>
      <c r="I42" s="67"/>
      <c r="J42" s="64">
        <f t="shared" si="2"/>
        <v>5000</v>
      </c>
      <c r="K42" s="14"/>
      <c r="L42" s="15"/>
      <c r="M42" s="15"/>
    </row>
    <row r="43" spans="1:13" s="4" customFormat="1" ht="66.75" customHeight="1" x14ac:dyDescent="0.25">
      <c r="A43" s="50" t="s">
        <v>35</v>
      </c>
      <c r="B43" s="59" t="s">
        <v>22</v>
      </c>
      <c r="C43" s="61">
        <f>C44+C49+C54</f>
        <v>334840</v>
      </c>
      <c r="D43" s="61">
        <f t="shared" ref="D43:J43" si="15">D44+D49+D54</f>
        <v>320940</v>
      </c>
      <c r="E43" s="61">
        <f t="shared" si="15"/>
        <v>13900</v>
      </c>
      <c r="F43" s="61">
        <f t="shared" si="15"/>
        <v>0</v>
      </c>
      <c r="G43" s="61">
        <f t="shared" si="15"/>
        <v>59604</v>
      </c>
      <c r="H43" s="61">
        <f t="shared" si="15"/>
        <v>0</v>
      </c>
      <c r="I43" s="61">
        <f t="shared" si="15"/>
        <v>59604</v>
      </c>
      <c r="J43" s="61">
        <f t="shared" si="15"/>
        <v>394444</v>
      </c>
      <c r="K43" s="7"/>
      <c r="L43" s="8"/>
      <c r="M43" s="8"/>
    </row>
    <row r="44" spans="1:13" s="19" customFormat="1" ht="32.25" customHeight="1" x14ac:dyDescent="0.2">
      <c r="A44" s="53" t="s">
        <v>36</v>
      </c>
      <c r="B44" s="25" t="s">
        <v>37</v>
      </c>
      <c r="C44" s="63">
        <f>SUM(D44:F44)</f>
        <v>39160</v>
      </c>
      <c r="D44" s="64">
        <f>SUM(D45:D48)</f>
        <v>25260</v>
      </c>
      <c r="E44" s="64">
        <f t="shared" ref="E44:I44" si="16">SUM(E45:E48)</f>
        <v>13900</v>
      </c>
      <c r="F44" s="64">
        <f t="shared" si="16"/>
        <v>0</v>
      </c>
      <c r="G44" s="64">
        <f t="shared" si="16"/>
        <v>0</v>
      </c>
      <c r="H44" s="64">
        <f t="shared" si="16"/>
        <v>0</v>
      </c>
      <c r="I44" s="64">
        <f t="shared" si="16"/>
        <v>0</v>
      </c>
      <c r="J44" s="64">
        <f t="shared" ref="J44:J58" si="17">C44+G44</f>
        <v>39160</v>
      </c>
      <c r="K44" s="17"/>
      <c r="L44" s="18"/>
      <c r="M44" s="18"/>
    </row>
    <row r="45" spans="1:13" s="19" customFormat="1" ht="36.75" customHeight="1" x14ac:dyDescent="0.2">
      <c r="A45" s="52">
        <v>2111</v>
      </c>
      <c r="B45" s="29" t="s">
        <v>43</v>
      </c>
      <c r="C45" s="63">
        <f t="shared" ref="C45:C57" si="18">SUM(D45:F45)</f>
        <v>18560</v>
      </c>
      <c r="D45" s="66">
        <f>6320+12240-9520</f>
        <v>9040</v>
      </c>
      <c r="E45" s="66">
        <f>9520</f>
        <v>9520</v>
      </c>
      <c r="F45" s="68"/>
      <c r="G45" s="64">
        <f t="shared" ref="G45:G57" si="19">SUM(H45:I45)</f>
        <v>0</v>
      </c>
      <c r="H45" s="67"/>
      <c r="I45" s="67"/>
      <c r="J45" s="64">
        <f t="shared" si="17"/>
        <v>18560</v>
      </c>
      <c r="K45" s="17"/>
      <c r="L45" s="18"/>
      <c r="M45" s="18"/>
    </row>
    <row r="46" spans="1:13" s="19" customFormat="1" ht="36.75" customHeight="1" x14ac:dyDescent="0.2">
      <c r="A46" s="52">
        <v>2120</v>
      </c>
      <c r="B46" s="29" t="s">
        <v>44</v>
      </c>
      <c r="C46" s="63">
        <f t="shared" si="18"/>
        <v>4100</v>
      </c>
      <c r="D46" s="66">
        <f>4100-2100</f>
        <v>2000</v>
      </c>
      <c r="E46" s="66">
        <v>2100</v>
      </c>
      <c r="F46" s="68"/>
      <c r="G46" s="64">
        <f t="shared" si="19"/>
        <v>0</v>
      </c>
      <c r="H46" s="67"/>
      <c r="I46" s="67"/>
      <c r="J46" s="64">
        <f t="shared" si="17"/>
        <v>4100</v>
      </c>
      <c r="K46" s="17"/>
      <c r="L46" s="18"/>
      <c r="M46" s="18"/>
    </row>
    <row r="47" spans="1:13" s="16" customFormat="1" ht="36.75" customHeight="1" x14ac:dyDescent="0.25">
      <c r="A47" s="52" t="s">
        <v>25</v>
      </c>
      <c r="B47" s="29" t="s">
        <v>11</v>
      </c>
      <c r="C47" s="63">
        <f t="shared" si="18"/>
        <v>6000</v>
      </c>
      <c r="D47" s="66">
        <f>500+5500</f>
        <v>6000</v>
      </c>
      <c r="E47" s="66"/>
      <c r="F47" s="67"/>
      <c r="G47" s="64">
        <f t="shared" si="19"/>
        <v>0</v>
      </c>
      <c r="H47" s="67"/>
      <c r="I47" s="67"/>
      <c r="J47" s="64">
        <f t="shared" si="17"/>
        <v>6000</v>
      </c>
      <c r="K47" s="14"/>
      <c r="L47" s="15"/>
      <c r="M47" s="15"/>
    </row>
    <row r="48" spans="1:13" s="16" customFormat="1" ht="36.75" customHeight="1" x14ac:dyDescent="0.25">
      <c r="A48" s="52" t="s">
        <v>26</v>
      </c>
      <c r="B48" s="29" t="s">
        <v>20</v>
      </c>
      <c r="C48" s="63">
        <f t="shared" ref="C48" si="20">SUM(D48:F48)</f>
        <v>10500</v>
      </c>
      <c r="D48" s="66">
        <f>10500-2280</f>
        <v>8220</v>
      </c>
      <c r="E48" s="66">
        <v>2280</v>
      </c>
      <c r="F48" s="67"/>
      <c r="G48" s="64">
        <f t="shared" si="19"/>
        <v>0</v>
      </c>
      <c r="H48" s="67"/>
      <c r="I48" s="67"/>
      <c r="J48" s="64">
        <f t="shared" si="17"/>
        <v>10500</v>
      </c>
      <c r="K48" s="14"/>
      <c r="L48" s="15"/>
      <c r="M48" s="15"/>
    </row>
    <row r="49" spans="1:252" s="16" customFormat="1" ht="72" customHeight="1" x14ac:dyDescent="0.2">
      <c r="A49" s="51" t="s">
        <v>38</v>
      </c>
      <c r="B49" s="25" t="s">
        <v>15</v>
      </c>
      <c r="C49" s="63">
        <f t="shared" si="18"/>
        <v>231970</v>
      </c>
      <c r="D49" s="63">
        <f>SUM(D50:D53)</f>
        <v>231970</v>
      </c>
      <c r="E49" s="63">
        <f>SUM(E50:E53)</f>
        <v>0</v>
      </c>
      <c r="F49" s="63">
        <f>SUM(F50:F53)</f>
        <v>0</v>
      </c>
      <c r="G49" s="64">
        <f t="shared" si="19"/>
        <v>59604</v>
      </c>
      <c r="H49" s="63">
        <f>SUM(H50:H53)</f>
        <v>0</v>
      </c>
      <c r="I49" s="63">
        <f>SUM(I50:I53)</f>
        <v>59604</v>
      </c>
      <c r="J49" s="64">
        <f t="shared" si="17"/>
        <v>291574</v>
      </c>
      <c r="K49" s="34"/>
      <c r="L49" s="35"/>
      <c r="M49" s="34"/>
      <c r="N49" s="36"/>
      <c r="O49" s="37"/>
      <c r="P49" s="36"/>
      <c r="Q49" s="37"/>
      <c r="R49" s="36"/>
      <c r="S49" s="37"/>
      <c r="T49" s="36"/>
      <c r="U49" s="37"/>
      <c r="V49" s="36"/>
      <c r="W49" s="37"/>
      <c r="X49" s="36"/>
      <c r="Y49" s="37"/>
      <c r="Z49" s="36"/>
      <c r="AA49" s="37"/>
      <c r="AB49" s="36"/>
      <c r="AC49" s="37"/>
      <c r="AD49" s="36"/>
      <c r="AE49" s="37"/>
      <c r="AF49" s="36"/>
      <c r="AG49" s="37"/>
      <c r="AH49" s="36"/>
      <c r="AI49" s="37"/>
      <c r="AJ49" s="36"/>
      <c r="AK49" s="37"/>
      <c r="AL49" s="36"/>
      <c r="AM49" s="37"/>
      <c r="AN49" s="36"/>
      <c r="AO49" s="37"/>
      <c r="AP49" s="36"/>
      <c r="AQ49" s="37"/>
      <c r="AR49" s="36"/>
      <c r="AS49" s="37"/>
      <c r="AT49" s="36"/>
      <c r="AU49" s="37"/>
      <c r="AV49" s="36"/>
      <c r="AW49" s="37"/>
      <c r="AX49" s="36"/>
      <c r="AY49" s="37"/>
      <c r="AZ49" s="36"/>
      <c r="BA49" s="37"/>
      <c r="BB49" s="36"/>
      <c r="BC49" s="37"/>
      <c r="BD49" s="36"/>
      <c r="BE49" s="37"/>
      <c r="BF49" s="36"/>
      <c r="BG49" s="37"/>
      <c r="BH49" s="36"/>
      <c r="BI49" s="37"/>
      <c r="BJ49" s="36"/>
      <c r="BK49" s="37"/>
      <c r="BL49" s="36"/>
      <c r="BM49" s="37"/>
      <c r="BN49" s="36"/>
      <c r="BO49" s="37"/>
      <c r="BP49" s="36"/>
      <c r="BQ49" s="37"/>
      <c r="BR49" s="36"/>
      <c r="BS49" s="37"/>
      <c r="BT49" s="36"/>
      <c r="BU49" s="37"/>
      <c r="BV49" s="36"/>
      <c r="BW49" s="37"/>
      <c r="BX49" s="36"/>
      <c r="BY49" s="37"/>
      <c r="BZ49" s="36"/>
      <c r="CA49" s="37"/>
      <c r="CB49" s="36"/>
      <c r="CC49" s="37"/>
      <c r="CD49" s="36"/>
      <c r="CE49" s="37"/>
      <c r="CF49" s="36"/>
      <c r="CG49" s="37"/>
      <c r="CH49" s="36"/>
      <c r="CI49" s="37"/>
      <c r="CJ49" s="36"/>
      <c r="CK49" s="37"/>
      <c r="CL49" s="36"/>
      <c r="CM49" s="37"/>
      <c r="CN49" s="36"/>
      <c r="CO49" s="37"/>
      <c r="CP49" s="36"/>
      <c r="CQ49" s="37"/>
      <c r="CR49" s="36"/>
      <c r="CS49" s="37"/>
      <c r="CT49" s="36"/>
      <c r="CU49" s="37"/>
      <c r="CV49" s="36"/>
      <c r="CW49" s="37"/>
      <c r="CX49" s="36"/>
      <c r="CY49" s="37"/>
      <c r="CZ49" s="36"/>
      <c r="DA49" s="37"/>
      <c r="DB49" s="36"/>
      <c r="DC49" s="37"/>
      <c r="DD49" s="36"/>
      <c r="DE49" s="37"/>
      <c r="DF49" s="36"/>
      <c r="DG49" s="37"/>
      <c r="DH49" s="36"/>
      <c r="DI49" s="37"/>
      <c r="DJ49" s="36"/>
      <c r="DK49" s="37"/>
      <c r="DL49" s="36"/>
      <c r="DM49" s="37"/>
      <c r="DN49" s="36"/>
      <c r="DO49" s="37"/>
      <c r="DP49" s="36"/>
      <c r="DQ49" s="37"/>
      <c r="DR49" s="36"/>
      <c r="DS49" s="37"/>
      <c r="DT49" s="36"/>
      <c r="DU49" s="37"/>
      <c r="DV49" s="36"/>
      <c r="DW49" s="37"/>
      <c r="DX49" s="36"/>
      <c r="DY49" s="37"/>
      <c r="DZ49" s="36"/>
      <c r="EA49" s="37"/>
      <c r="EB49" s="36"/>
      <c r="EC49" s="37"/>
      <c r="ED49" s="36"/>
      <c r="EE49" s="37"/>
      <c r="EF49" s="36"/>
      <c r="EG49" s="37"/>
      <c r="EH49" s="36"/>
      <c r="EI49" s="37"/>
      <c r="EJ49" s="36"/>
      <c r="EK49" s="37"/>
      <c r="EL49" s="36"/>
      <c r="EM49" s="37"/>
      <c r="EN49" s="36"/>
      <c r="EO49" s="37"/>
      <c r="EP49" s="36"/>
      <c r="EQ49" s="37"/>
      <c r="ER49" s="36"/>
      <c r="ES49" s="37"/>
      <c r="ET49" s="36"/>
      <c r="EU49" s="37"/>
      <c r="EV49" s="36"/>
      <c r="EW49" s="37"/>
      <c r="EX49" s="36"/>
      <c r="EY49" s="37"/>
      <c r="EZ49" s="36"/>
      <c r="FA49" s="37"/>
      <c r="FB49" s="36"/>
      <c r="FC49" s="37"/>
      <c r="FD49" s="36"/>
      <c r="FE49" s="37"/>
      <c r="FF49" s="36"/>
      <c r="FG49" s="37"/>
      <c r="FH49" s="36"/>
      <c r="FI49" s="37"/>
      <c r="FJ49" s="36"/>
      <c r="FK49" s="37"/>
      <c r="FL49" s="36"/>
      <c r="FM49" s="37"/>
      <c r="FN49" s="36"/>
      <c r="FO49" s="37"/>
      <c r="FP49" s="36"/>
      <c r="FQ49" s="37"/>
      <c r="FR49" s="36"/>
      <c r="FS49" s="37"/>
      <c r="FT49" s="36"/>
      <c r="FU49" s="37"/>
      <c r="FV49" s="36"/>
      <c r="FW49" s="37"/>
      <c r="FX49" s="36"/>
      <c r="FY49" s="37"/>
      <c r="FZ49" s="36"/>
      <c r="GA49" s="37"/>
      <c r="GB49" s="36"/>
      <c r="GC49" s="37"/>
      <c r="GD49" s="36"/>
      <c r="GE49" s="37"/>
      <c r="GF49" s="36"/>
      <c r="GG49" s="37"/>
      <c r="GH49" s="36"/>
      <c r="GI49" s="37"/>
      <c r="GJ49" s="36"/>
      <c r="GK49" s="37"/>
      <c r="GL49" s="36"/>
      <c r="GM49" s="37"/>
      <c r="GN49" s="36"/>
      <c r="GO49" s="37"/>
      <c r="GP49" s="36"/>
      <c r="GQ49" s="37"/>
      <c r="GR49" s="36"/>
      <c r="GS49" s="37"/>
      <c r="GT49" s="36"/>
      <c r="GU49" s="37"/>
      <c r="GV49" s="36"/>
      <c r="GW49" s="37"/>
      <c r="GX49" s="36"/>
      <c r="GY49" s="37"/>
      <c r="GZ49" s="36"/>
      <c r="HA49" s="37"/>
      <c r="HB49" s="36"/>
      <c r="HC49" s="37"/>
      <c r="HD49" s="36"/>
      <c r="HE49" s="37"/>
      <c r="HF49" s="36"/>
      <c r="HG49" s="37"/>
      <c r="HH49" s="36"/>
      <c r="HI49" s="37"/>
      <c r="HJ49" s="36"/>
      <c r="HK49" s="37"/>
      <c r="HL49" s="36"/>
      <c r="HM49" s="37"/>
      <c r="HN49" s="36"/>
      <c r="HO49" s="37"/>
      <c r="HP49" s="36"/>
      <c r="HQ49" s="37"/>
      <c r="HR49" s="36"/>
      <c r="HS49" s="37"/>
      <c r="HT49" s="36"/>
      <c r="HU49" s="37"/>
      <c r="HV49" s="36"/>
      <c r="HW49" s="37"/>
      <c r="HX49" s="36"/>
      <c r="HY49" s="37"/>
      <c r="HZ49" s="36"/>
      <c r="IA49" s="37"/>
      <c r="IB49" s="36"/>
      <c r="IC49" s="37"/>
      <c r="ID49" s="36"/>
      <c r="IE49" s="37"/>
      <c r="IF49" s="36"/>
      <c r="IG49" s="37"/>
      <c r="IH49" s="36"/>
      <c r="II49" s="37"/>
      <c r="IJ49" s="36"/>
      <c r="IK49" s="37"/>
      <c r="IL49" s="36"/>
      <c r="IM49" s="37"/>
      <c r="IN49" s="36"/>
      <c r="IO49" s="37"/>
      <c r="IP49" s="36"/>
      <c r="IQ49" s="37"/>
      <c r="IR49" s="36"/>
    </row>
    <row r="50" spans="1:252" s="16" customFormat="1" ht="43.5" customHeight="1" x14ac:dyDescent="0.25">
      <c r="A50" s="52" t="s">
        <v>25</v>
      </c>
      <c r="B50" s="29" t="s">
        <v>11</v>
      </c>
      <c r="C50" s="63">
        <f t="shared" si="18"/>
        <v>4600</v>
      </c>
      <c r="D50" s="66">
        <f>4600</f>
        <v>4600</v>
      </c>
      <c r="E50" s="63"/>
      <c r="F50" s="66"/>
      <c r="G50" s="64">
        <f t="shared" si="19"/>
        <v>0</v>
      </c>
      <c r="H50" s="67"/>
      <c r="I50" s="66"/>
      <c r="J50" s="64">
        <f t="shared" si="17"/>
        <v>4600</v>
      </c>
      <c r="K50" s="14"/>
      <c r="L50" s="15"/>
      <c r="M50" s="15"/>
    </row>
    <row r="51" spans="1:252" s="16" customFormat="1" ht="43.5" customHeight="1" x14ac:dyDescent="0.25">
      <c r="A51" s="52">
        <v>2230</v>
      </c>
      <c r="B51" s="29" t="s">
        <v>24</v>
      </c>
      <c r="C51" s="63">
        <f t="shared" ref="C51:C52" si="21">SUM(D51:F51)</f>
        <v>164150</v>
      </c>
      <c r="D51" s="66">
        <f>335*14*35</f>
        <v>164150</v>
      </c>
      <c r="E51" s="63"/>
      <c r="F51" s="66"/>
      <c r="G51" s="64">
        <f t="shared" si="19"/>
        <v>0</v>
      </c>
      <c r="H51" s="67"/>
      <c r="I51" s="66"/>
      <c r="J51" s="64">
        <f t="shared" si="17"/>
        <v>164150</v>
      </c>
      <c r="K51" s="14"/>
      <c r="L51" s="15"/>
      <c r="M51" s="15"/>
    </row>
    <row r="52" spans="1:252" s="16" customFormat="1" ht="43.5" customHeight="1" x14ac:dyDescent="0.25">
      <c r="A52" s="57">
        <v>2240</v>
      </c>
      <c r="B52" s="20" t="s">
        <v>20</v>
      </c>
      <c r="C52" s="63">
        <f t="shared" si="21"/>
        <v>63220</v>
      </c>
      <c r="D52" s="66">
        <f>3220+60000</f>
        <v>63220</v>
      </c>
      <c r="E52" s="63"/>
      <c r="F52" s="66"/>
      <c r="G52" s="64">
        <f t="shared" si="19"/>
        <v>0</v>
      </c>
      <c r="H52" s="67"/>
      <c r="I52" s="66"/>
      <c r="J52" s="64">
        <f t="shared" si="17"/>
        <v>63220</v>
      </c>
      <c r="K52" s="14"/>
      <c r="L52" s="15"/>
      <c r="M52" s="15"/>
    </row>
    <row r="53" spans="1:252" s="16" customFormat="1" ht="51" customHeight="1" x14ac:dyDescent="0.25">
      <c r="A53" s="54">
        <v>3110</v>
      </c>
      <c r="B53" s="70" t="s">
        <v>12</v>
      </c>
      <c r="C53" s="63">
        <f t="shared" ref="C53" si="22">SUM(D53:F53)</f>
        <v>0</v>
      </c>
      <c r="D53" s="66"/>
      <c r="E53" s="63"/>
      <c r="F53" s="66"/>
      <c r="G53" s="64">
        <f t="shared" si="19"/>
        <v>59604</v>
      </c>
      <c r="H53" s="67"/>
      <c r="I53" s="66">
        <v>59604</v>
      </c>
      <c r="J53" s="64">
        <f t="shared" si="17"/>
        <v>59604</v>
      </c>
      <c r="K53" s="14"/>
      <c r="L53" s="15"/>
      <c r="M53" s="15"/>
    </row>
    <row r="54" spans="1:252" s="19" customFormat="1" ht="29.25" customHeight="1" x14ac:dyDescent="0.2">
      <c r="A54" s="51" t="s">
        <v>50</v>
      </c>
      <c r="B54" s="25" t="s">
        <v>51</v>
      </c>
      <c r="C54" s="63">
        <f t="shared" si="18"/>
        <v>63710</v>
      </c>
      <c r="D54" s="64">
        <f>SUM(D55:D57)</f>
        <v>63710</v>
      </c>
      <c r="E54" s="64">
        <f>SUM(E55:E57)</f>
        <v>0</v>
      </c>
      <c r="F54" s="64">
        <f>SUM(F55:F57)</f>
        <v>0</v>
      </c>
      <c r="G54" s="64">
        <f t="shared" si="19"/>
        <v>0</v>
      </c>
      <c r="H54" s="64">
        <f>SUM(H57:H57)</f>
        <v>0</v>
      </c>
      <c r="I54" s="64">
        <f>SUM(I57:I57)</f>
        <v>0</v>
      </c>
      <c r="J54" s="64">
        <f t="shared" si="17"/>
        <v>63710</v>
      </c>
      <c r="K54" s="17"/>
      <c r="L54" s="18"/>
      <c r="M54" s="18"/>
    </row>
    <row r="55" spans="1:252" s="16" customFormat="1" ht="34.5" customHeight="1" x14ac:dyDescent="0.25">
      <c r="A55" s="57">
        <v>2210</v>
      </c>
      <c r="B55" s="20" t="s">
        <v>11</v>
      </c>
      <c r="C55" s="63">
        <f t="shared" ref="C55:C56" si="23">SUM(D55:F55)</f>
        <v>50100</v>
      </c>
      <c r="D55" s="66">
        <f>35000+15100</f>
        <v>50100</v>
      </c>
      <c r="E55" s="63"/>
      <c r="F55" s="67"/>
      <c r="G55" s="64">
        <f t="shared" si="19"/>
        <v>0</v>
      </c>
      <c r="H55" s="67"/>
      <c r="I55" s="67"/>
      <c r="J55" s="64">
        <f t="shared" si="17"/>
        <v>50100</v>
      </c>
      <c r="K55" s="14"/>
      <c r="L55" s="15"/>
      <c r="M55" s="15"/>
    </row>
    <row r="56" spans="1:252" s="16" customFormat="1" ht="34.5" customHeight="1" x14ac:dyDescent="0.25">
      <c r="A56" s="57">
        <v>2240</v>
      </c>
      <c r="B56" s="20" t="s">
        <v>20</v>
      </c>
      <c r="C56" s="63">
        <f t="shared" si="23"/>
        <v>11800</v>
      </c>
      <c r="D56" s="66">
        <f>2600+9200</f>
        <v>11800</v>
      </c>
      <c r="E56" s="63"/>
      <c r="F56" s="67"/>
      <c r="G56" s="64">
        <f t="shared" si="19"/>
        <v>0</v>
      </c>
      <c r="H56" s="67"/>
      <c r="I56" s="67"/>
      <c r="J56" s="64">
        <f t="shared" si="17"/>
        <v>11800</v>
      </c>
      <c r="K56" s="14"/>
      <c r="L56" s="15"/>
      <c r="M56" s="15"/>
    </row>
    <row r="57" spans="1:252" s="16" customFormat="1" ht="34.5" customHeight="1" x14ac:dyDescent="0.25">
      <c r="A57" s="58" t="s">
        <v>52</v>
      </c>
      <c r="B57" s="43" t="s">
        <v>53</v>
      </c>
      <c r="C57" s="63">
        <f t="shared" si="18"/>
        <v>1810</v>
      </c>
      <c r="D57" s="66">
        <v>1810</v>
      </c>
      <c r="E57" s="63"/>
      <c r="F57" s="67"/>
      <c r="G57" s="64">
        <f t="shared" si="19"/>
        <v>0</v>
      </c>
      <c r="H57" s="67"/>
      <c r="I57" s="67"/>
      <c r="J57" s="64">
        <f t="shared" si="17"/>
        <v>1810</v>
      </c>
      <c r="K57" s="14"/>
      <c r="L57" s="15"/>
      <c r="M57" s="15"/>
    </row>
    <row r="58" spans="1:252" s="19" customFormat="1" ht="57" customHeight="1" x14ac:dyDescent="0.3">
      <c r="A58" s="85" t="s">
        <v>2</v>
      </c>
      <c r="B58" s="86"/>
      <c r="C58" s="82">
        <f t="shared" ref="C58:I58" si="24">C11+C43</f>
        <v>667880</v>
      </c>
      <c r="D58" s="82">
        <f t="shared" si="24"/>
        <v>653980</v>
      </c>
      <c r="E58" s="82">
        <f t="shared" si="24"/>
        <v>13900</v>
      </c>
      <c r="F58" s="82">
        <f t="shared" si="24"/>
        <v>0</v>
      </c>
      <c r="G58" s="82">
        <f t="shared" si="24"/>
        <v>405624</v>
      </c>
      <c r="H58" s="82">
        <f t="shared" si="24"/>
        <v>346020</v>
      </c>
      <c r="I58" s="82">
        <f t="shared" si="24"/>
        <v>59604</v>
      </c>
      <c r="J58" s="82">
        <f t="shared" si="17"/>
        <v>1073504</v>
      </c>
      <c r="K58" s="18"/>
      <c r="L58" s="18"/>
      <c r="M58" s="18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</row>
    <row r="60" spans="1:252" ht="48" customHeight="1" x14ac:dyDescent="0.3">
      <c r="A60" s="83" t="s">
        <v>60</v>
      </c>
      <c r="B60" s="83"/>
      <c r="C60" s="83"/>
      <c r="D60" s="83"/>
      <c r="E60" s="83"/>
      <c r="F60" s="83"/>
      <c r="G60" s="83"/>
      <c r="H60" s="83"/>
      <c r="I60" s="83"/>
      <c r="J60" s="83"/>
      <c r="K60" s="9"/>
      <c r="N60" s="5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70" spans="7:7" ht="18.75" x14ac:dyDescent="0.3">
      <c r="G70" s="81"/>
    </row>
  </sheetData>
  <mergeCells count="16">
    <mergeCell ref="A60:J60"/>
    <mergeCell ref="A4:J4"/>
    <mergeCell ref="A58:B58"/>
    <mergeCell ref="J6:J9"/>
    <mergeCell ref="D8:D9"/>
    <mergeCell ref="G6:I6"/>
    <mergeCell ref="C7:F7"/>
    <mergeCell ref="G7:I7"/>
    <mergeCell ref="C8:C9"/>
    <mergeCell ref="E8:E9"/>
    <mergeCell ref="F8:F9"/>
    <mergeCell ref="G8:G9"/>
    <mergeCell ref="H8:I8"/>
    <mergeCell ref="A6:A9"/>
    <mergeCell ref="B6:B9"/>
    <mergeCell ref="C6:F6"/>
  </mergeCells>
  <phoneticPr fontId="0" type="noConversion"/>
  <pageMargins left="0.59055118110236227" right="0.11811023622047245" top="0.19685039370078741" bottom="0.19685039370078741" header="0" footer="0"/>
  <pageSetup paperSize="9" scale="45" fitToWidth="0" orientation="portrait" verticalDpi="200" r:id="rId1"/>
  <headerFooter alignWithMargins="0"/>
  <rowBreaks count="1" manualBreakCount="1">
    <brk id="4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розрахунок</vt:lpstr>
      <vt:lpstr>розрахунок!Область_печати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XTreme.ws</cp:lastModifiedBy>
  <cp:lastPrinted>2018-04-24T10:51:48Z</cp:lastPrinted>
  <dcterms:created xsi:type="dcterms:W3CDTF">1996-10-08T23:32:33Z</dcterms:created>
  <dcterms:modified xsi:type="dcterms:W3CDTF">2018-04-24T11:08:49Z</dcterms:modified>
</cp:coreProperties>
</file>