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7235" windowHeight="6225"/>
  </bookViews>
  <sheets>
    <sheet name="до 10.05.18" sheetId="1" r:id="rId1"/>
    <sheet name="після 10.05.18" sheetId="2" r:id="rId2"/>
    <sheet name="на 01.01.2018р" sheetId="3" r:id="rId3"/>
  </sheets>
  <calcPr calcId="144525"/>
</workbook>
</file>

<file path=xl/calcChain.xml><?xml version="1.0" encoding="utf-8"?>
<calcChain xmlns="http://schemas.openxmlformats.org/spreadsheetml/2006/main">
  <c r="P37" i="1" l="1"/>
  <c r="P36" i="1"/>
  <c r="P35" i="1"/>
  <c r="P34" i="1"/>
  <c r="P33" i="1"/>
  <c r="P31" i="1"/>
  <c r="L68" i="1"/>
  <c r="L70" i="1" s="1"/>
  <c r="L38" i="1"/>
  <c r="K38" i="1"/>
  <c r="P55" i="2"/>
  <c r="P54" i="2"/>
  <c r="L61" i="1" l="1"/>
  <c r="L60" i="1"/>
  <c r="L59" i="1"/>
  <c r="M56" i="2"/>
  <c r="P56" i="2" s="1"/>
  <c r="L53" i="2"/>
  <c r="L52" i="2"/>
  <c r="P51" i="2"/>
  <c r="M51" i="2"/>
  <c r="L60" i="2"/>
  <c r="L61" i="2"/>
  <c r="L62" i="2"/>
  <c r="K47" i="2"/>
  <c r="P47" i="2" s="1"/>
  <c r="L35" i="2"/>
  <c r="P35" i="2" s="1"/>
  <c r="L34" i="2"/>
  <c r="P34" i="2" s="1"/>
  <c r="K56" i="1"/>
  <c r="R67" i="1"/>
  <c r="R65" i="1"/>
  <c r="R66" i="1"/>
  <c r="R57" i="1"/>
  <c r="R41" i="1"/>
  <c r="R42" i="1"/>
  <c r="R43" i="1"/>
  <c r="R44" i="1"/>
  <c r="R45" i="1"/>
  <c r="R46" i="1"/>
  <c r="R49" i="1"/>
  <c r="R50" i="1"/>
  <c r="R51" i="1"/>
  <c r="R55" i="1"/>
  <c r="R40" i="1"/>
  <c r="R32" i="1"/>
  <c r="R24" i="1"/>
  <c r="R25" i="1"/>
  <c r="R26" i="1"/>
  <c r="R27" i="1"/>
  <c r="R23" i="1"/>
  <c r="R22" i="1"/>
  <c r="K50" i="2"/>
  <c r="Q21" i="1"/>
  <c r="L55" i="1"/>
  <c r="L51" i="1"/>
  <c r="K37" i="1" l="1"/>
  <c r="K36" i="1"/>
  <c r="K35" i="1"/>
  <c r="L34" i="1"/>
  <c r="L33" i="1"/>
  <c r="K38" i="2"/>
  <c r="P38" i="2" s="1"/>
  <c r="K37" i="2"/>
  <c r="P37" i="2" s="1"/>
  <c r="K36" i="2"/>
  <c r="P36" i="2" s="1"/>
  <c r="O56" i="1"/>
  <c r="N56" i="1"/>
  <c r="O30" i="1"/>
  <c r="N30" i="1"/>
  <c r="Q67" i="1" l="1"/>
  <c r="Q66" i="1"/>
  <c r="Q65" i="1"/>
  <c r="Q57" i="1"/>
  <c r="Q50" i="1"/>
  <c r="Q49" i="1"/>
  <c r="Q46" i="1"/>
  <c r="Q45" i="1"/>
  <c r="Q44" i="1"/>
  <c r="Q43" i="1"/>
  <c r="Q42" i="1"/>
  <c r="Q41" i="1"/>
  <c r="Q40" i="1"/>
  <c r="Q32" i="1"/>
  <c r="Q31" i="1"/>
  <c r="R31" i="1" s="1"/>
  <c r="Q27" i="1"/>
  <c r="Q26" i="1"/>
  <c r="Q25" i="1"/>
  <c r="Q24" i="1"/>
  <c r="Q23" i="1"/>
  <c r="Q22" i="1"/>
  <c r="M70" i="3"/>
  <c r="H70" i="3"/>
  <c r="F68" i="3"/>
  <c r="C68" i="3"/>
  <c r="P67" i="3"/>
  <c r="Q67" i="3" s="1"/>
  <c r="R67" i="3" s="1"/>
  <c r="N67" i="3"/>
  <c r="D66" i="3"/>
  <c r="P66" i="3" s="1"/>
  <c r="K65" i="3"/>
  <c r="P65" i="3" s="1"/>
  <c r="K64" i="3"/>
  <c r="P64" i="3" s="1"/>
  <c r="K63" i="3"/>
  <c r="P63" i="3" s="1"/>
  <c r="K62" i="3"/>
  <c r="P62" i="3" s="1"/>
  <c r="K61" i="3"/>
  <c r="P61" i="3" s="1"/>
  <c r="K60" i="3"/>
  <c r="G60" i="3"/>
  <c r="P60" i="3" s="1"/>
  <c r="K59" i="3"/>
  <c r="G59" i="3"/>
  <c r="P59" i="3" s="1"/>
  <c r="P58" i="3"/>
  <c r="Q58" i="3" s="1"/>
  <c r="R58" i="3" s="1"/>
  <c r="N58" i="3"/>
  <c r="K58" i="3"/>
  <c r="K57" i="3"/>
  <c r="K68" i="3" s="1"/>
  <c r="G57" i="3"/>
  <c r="P57" i="3" s="1"/>
  <c r="F56" i="3"/>
  <c r="C56" i="3"/>
  <c r="K55" i="3"/>
  <c r="D55" i="3"/>
  <c r="P55" i="3" s="1"/>
  <c r="P54" i="3"/>
  <c r="Q54" i="3" s="1"/>
  <c r="R54" i="3" s="1"/>
  <c r="N54" i="3"/>
  <c r="K54" i="3"/>
  <c r="D53" i="3"/>
  <c r="K52" i="3"/>
  <c r="D52" i="3"/>
  <c r="P52" i="3" s="1"/>
  <c r="P51" i="3"/>
  <c r="Q51" i="3" s="1"/>
  <c r="R51" i="3" s="1"/>
  <c r="N51" i="3"/>
  <c r="K51" i="3"/>
  <c r="D50" i="3"/>
  <c r="L49" i="3"/>
  <c r="G49" i="3"/>
  <c r="P49" i="3" s="1"/>
  <c r="P48" i="3"/>
  <c r="Q48" i="3" s="1"/>
  <c r="R48" i="3" s="1"/>
  <c r="N48" i="3"/>
  <c r="K48" i="3"/>
  <c r="P47" i="3"/>
  <c r="Q47" i="3" s="1"/>
  <c r="R47" i="3" s="1"/>
  <c r="N47" i="3"/>
  <c r="K47" i="3"/>
  <c r="P46" i="3"/>
  <c r="Q46" i="3" s="1"/>
  <c r="R46" i="3" s="1"/>
  <c r="N46" i="3"/>
  <c r="K46" i="3"/>
  <c r="P45" i="3"/>
  <c r="Q45" i="3" s="1"/>
  <c r="R45" i="3" s="1"/>
  <c r="N45" i="3"/>
  <c r="K45" i="3"/>
  <c r="D44" i="3"/>
  <c r="K43" i="3"/>
  <c r="D43" i="3"/>
  <c r="D56" i="3" s="1"/>
  <c r="K42" i="3"/>
  <c r="G42" i="3"/>
  <c r="P42" i="3" s="1"/>
  <c r="K41" i="3"/>
  <c r="P41" i="3" s="1"/>
  <c r="J40" i="3"/>
  <c r="J56" i="3" s="1"/>
  <c r="G40" i="3"/>
  <c r="G56" i="3" s="1"/>
  <c r="F38" i="3"/>
  <c r="D38" i="3"/>
  <c r="C38" i="3"/>
  <c r="J37" i="3"/>
  <c r="P37" i="3" s="1"/>
  <c r="P36" i="3"/>
  <c r="Q36" i="3" s="1"/>
  <c r="R36" i="3" s="1"/>
  <c r="N36" i="3"/>
  <c r="J36" i="3"/>
  <c r="P35" i="3"/>
  <c r="Q35" i="3" s="1"/>
  <c r="R35" i="3" s="1"/>
  <c r="N35" i="3"/>
  <c r="J35" i="3"/>
  <c r="P34" i="3"/>
  <c r="Q34" i="3" s="1"/>
  <c r="R34" i="3" s="1"/>
  <c r="N34" i="3"/>
  <c r="J34" i="3"/>
  <c r="P33" i="3"/>
  <c r="Q33" i="3" s="1"/>
  <c r="R33" i="3" s="1"/>
  <c r="N33" i="3"/>
  <c r="J33" i="3"/>
  <c r="J32" i="3"/>
  <c r="G32" i="3"/>
  <c r="G38" i="3" s="1"/>
  <c r="J31" i="3"/>
  <c r="J38" i="3" s="1"/>
  <c r="J70" i="3" s="1"/>
  <c r="G31" i="3"/>
  <c r="P31" i="3" s="1"/>
  <c r="F30" i="3"/>
  <c r="F70" i="3" s="1"/>
  <c r="D30" i="3"/>
  <c r="C30" i="3"/>
  <c r="C70" i="3" s="1"/>
  <c r="K29" i="3"/>
  <c r="P29" i="3" s="1"/>
  <c r="K28" i="3"/>
  <c r="P28" i="3" s="1"/>
  <c r="K27" i="3"/>
  <c r="G27" i="3"/>
  <c r="P27" i="3" s="1"/>
  <c r="K26" i="3"/>
  <c r="G26" i="3"/>
  <c r="P26" i="3" s="1"/>
  <c r="K25" i="3"/>
  <c r="P25" i="3" s="1"/>
  <c r="K24" i="3"/>
  <c r="G24" i="3"/>
  <c r="P24" i="3" s="1"/>
  <c r="P23" i="3"/>
  <c r="Q23" i="3" s="1"/>
  <c r="R23" i="3" s="1"/>
  <c r="K23" i="3"/>
  <c r="P22" i="3"/>
  <c r="Q22" i="3" s="1"/>
  <c r="R22" i="3" s="1"/>
  <c r="K22" i="3"/>
  <c r="K30" i="3" s="1"/>
  <c r="I21" i="3"/>
  <c r="I30" i="3" s="1"/>
  <c r="I70" i="3" s="1"/>
  <c r="G21" i="3"/>
  <c r="G30" i="3" s="1"/>
  <c r="Q26" i="3" l="1"/>
  <c r="R26" i="3" s="1"/>
  <c r="O26" i="3"/>
  <c r="N26" i="3"/>
  <c r="N27" i="3"/>
  <c r="Q27" i="3"/>
  <c r="R27" i="3" s="1"/>
  <c r="O27" i="3"/>
  <c r="N28" i="3"/>
  <c r="Q28" i="3"/>
  <c r="R28" i="3" s="1"/>
  <c r="O28" i="3"/>
  <c r="N24" i="3"/>
  <c r="Q24" i="3"/>
  <c r="R24" i="3" s="1"/>
  <c r="O24" i="3"/>
  <c r="N25" i="3"/>
  <c r="Q25" i="3"/>
  <c r="R25" i="3" s="1"/>
  <c r="O25" i="3"/>
  <c r="N29" i="3"/>
  <c r="Q29" i="3"/>
  <c r="R29" i="3" s="1"/>
  <c r="O29" i="3"/>
  <c r="N31" i="3"/>
  <c r="Q31" i="3"/>
  <c r="R31" i="3" s="1"/>
  <c r="O31" i="3"/>
  <c r="Q37" i="3"/>
  <c r="R37" i="3" s="1"/>
  <c r="O37" i="3"/>
  <c r="N37" i="3"/>
  <c r="P32" i="3"/>
  <c r="N42" i="3"/>
  <c r="Q42" i="3"/>
  <c r="R42" i="3" s="1"/>
  <c r="O42" i="3"/>
  <c r="K56" i="3"/>
  <c r="K70" i="3" s="1"/>
  <c r="Q59" i="3"/>
  <c r="R59" i="3" s="1"/>
  <c r="O59" i="3"/>
  <c r="N59" i="3"/>
  <c r="N60" i="3"/>
  <c r="Q60" i="3"/>
  <c r="R60" i="3" s="1"/>
  <c r="O60" i="3"/>
  <c r="N61" i="3"/>
  <c r="Q61" i="3"/>
  <c r="R61" i="3" s="1"/>
  <c r="O61" i="3"/>
  <c r="N63" i="3"/>
  <c r="Q63" i="3"/>
  <c r="R63" i="3" s="1"/>
  <c r="O63" i="3"/>
  <c r="N65" i="3"/>
  <c r="Q65" i="3"/>
  <c r="R65" i="3" s="1"/>
  <c r="O65" i="3"/>
  <c r="P21" i="3"/>
  <c r="O33" i="3"/>
  <c r="O34" i="3"/>
  <c r="O35" i="3"/>
  <c r="O36" i="3"/>
  <c r="Q41" i="3"/>
  <c r="R41" i="3" s="1"/>
  <c r="O41" i="3"/>
  <c r="N41" i="3"/>
  <c r="Q49" i="3"/>
  <c r="R49" i="3" s="1"/>
  <c r="O49" i="3"/>
  <c r="N49" i="3"/>
  <c r="Q52" i="3"/>
  <c r="R52" i="3" s="1"/>
  <c r="O52" i="3"/>
  <c r="N52" i="3"/>
  <c r="Q55" i="3"/>
  <c r="R55" i="3" s="1"/>
  <c r="O55" i="3"/>
  <c r="N55" i="3"/>
  <c r="N57" i="3"/>
  <c r="P68" i="3"/>
  <c r="Q68" i="3" s="1"/>
  <c r="Q57" i="3"/>
  <c r="R57" i="3" s="1"/>
  <c r="O57" i="3"/>
  <c r="N62" i="3"/>
  <c r="Q62" i="3"/>
  <c r="R62" i="3" s="1"/>
  <c r="O62" i="3"/>
  <c r="N64" i="3"/>
  <c r="Q64" i="3"/>
  <c r="R64" i="3" s="1"/>
  <c r="O64" i="3"/>
  <c r="N66" i="3"/>
  <c r="Q66" i="3"/>
  <c r="R66" i="3" s="1"/>
  <c r="O66" i="3"/>
  <c r="P40" i="3"/>
  <c r="P43" i="3"/>
  <c r="K44" i="3"/>
  <c r="P44" i="3" s="1"/>
  <c r="O45" i="3"/>
  <c r="O46" i="3"/>
  <c r="O47" i="3"/>
  <c r="O48" i="3"/>
  <c r="L50" i="3"/>
  <c r="L56" i="3" s="1"/>
  <c r="L70" i="3" s="1"/>
  <c r="O51" i="3"/>
  <c r="K53" i="3"/>
  <c r="P53" i="3" s="1"/>
  <c r="O54" i="3"/>
  <c r="O58" i="3"/>
  <c r="D68" i="3"/>
  <c r="D70" i="3" s="1"/>
  <c r="G68" i="3"/>
  <c r="G70" i="3" s="1"/>
  <c r="O67" i="3"/>
  <c r="M71" i="2"/>
  <c r="H71" i="2"/>
  <c r="F69" i="2"/>
  <c r="C69" i="2"/>
  <c r="P68" i="2"/>
  <c r="D67" i="2"/>
  <c r="P67" i="2" s="1"/>
  <c r="K66" i="2"/>
  <c r="P66" i="2" s="1"/>
  <c r="K65" i="2"/>
  <c r="P65" i="2" s="1"/>
  <c r="K64" i="2"/>
  <c r="P64" i="2" s="1"/>
  <c r="P63" i="2"/>
  <c r="P62" i="2"/>
  <c r="G61" i="2"/>
  <c r="P61" i="2" s="1"/>
  <c r="G60" i="2"/>
  <c r="P60" i="2" s="1"/>
  <c r="K59" i="2"/>
  <c r="P59" i="2" s="1"/>
  <c r="K58" i="2"/>
  <c r="G58" i="2"/>
  <c r="P58" i="2" s="1"/>
  <c r="F57" i="2"/>
  <c r="C57" i="2"/>
  <c r="P53" i="2"/>
  <c r="P52" i="2"/>
  <c r="G50" i="2"/>
  <c r="P50" i="2" s="1"/>
  <c r="K49" i="2"/>
  <c r="P49" i="2" s="1"/>
  <c r="K48" i="2"/>
  <c r="P48" i="2" s="1"/>
  <c r="K46" i="2"/>
  <c r="P46" i="2" s="1"/>
  <c r="K44" i="2"/>
  <c r="D57" i="2"/>
  <c r="K43" i="2"/>
  <c r="G43" i="2"/>
  <c r="P43" i="2" s="1"/>
  <c r="K42" i="2"/>
  <c r="P42" i="2" s="1"/>
  <c r="J41" i="2"/>
  <c r="J57" i="2" s="1"/>
  <c r="G41" i="2"/>
  <c r="G57" i="2" s="1"/>
  <c r="F39" i="2"/>
  <c r="D39" i="2"/>
  <c r="C39" i="2"/>
  <c r="J33" i="2"/>
  <c r="G33" i="2"/>
  <c r="P33" i="2" s="1"/>
  <c r="J32" i="2"/>
  <c r="G32" i="2"/>
  <c r="F31" i="2"/>
  <c r="F71" i="2" s="1"/>
  <c r="D31" i="2"/>
  <c r="C31" i="2"/>
  <c r="C71" i="2" s="1"/>
  <c r="P30" i="2"/>
  <c r="K29" i="2"/>
  <c r="P29" i="2" s="1"/>
  <c r="K28" i="2"/>
  <c r="G28" i="2"/>
  <c r="K27" i="2"/>
  <c r="G27" i="2"/>
  <c r="K26" i="2"/>
  <c r="P26" i="2" s="1"/>
  <c r="K25" i="2"/>
  <c r="G25" i="2"/>
  <c r="K24" i="2"/>
  <c r="P24" i="2" s="1"/>
  <c r="Q24" i="2" s="1"/>
  <c r="R24" i="2" s="1"/>
  <c r="K23" i="2"/>
  <c r="I22" i="2"/>
  <c r="I31" i="2" s="1"/>
  <c r="I71" i="2" s="1"/>
  <c r="G22" i="2"/>
  <c r="G31" i="2" s="1"/>
  <c r="N68" i="2" l="1"/>
  <c r="N38" i="2"/>
  <c r="N53" i="3"/>
  <c r="Q53" i="3"/>
  <c r="R53" i="3" s="1"/>
  <c r="O53" i="3"/>
  <c r="N44" i="3"/>
  <c r="Q44" i="3"/>
  <c r="R44" i="3" s="1"/>
  <c r="O44" i="3"/>
  <c r="Q40" i="3"/>
  <c r="R40" i="3" s="1"/>
  <c r="N40" i="3"/>
  <c r="O40" i="3"/>
  <c r="O68" i="3"/>
  <c r="P56" i="3"/>
  <c r="Q32" i="3"/>
  <c r="R32" i="3" s="1"/>
  <c r="O32" i="3"/>
  <c r="N32" i="3"/>
  <c r="O38" i="3"/>
  <c r="P38" i="3"/>
  <c r="Q38" i="3" s="1"/>
  <c r="Q43" i="3"/>
  <c r="R43" i="3" s="1"/>
  <c r="O43" i="3"/>
  <c r="N43" i="3"/>
  <c r="R68" i="3"/>
  <c r="N68" i="3"/>
  <c r="P50" i="3"/>
  <c r="Q21" i="3"/>
  <c r="R21" i="3" s="1"/>
  <c r="R30" i="3" s="1"/>
  <c r="P30" i="3"/>
  <c r="R38" i="3"/>
  <c r="N38" i="3"/>
  <c r="K69" i="2"/>
  <c r="N55" i="2"/>
  <c r="N52" i="2"/>
  <c r="N48" i="2"/>
  <c r="N47" i="2"/>
  <c r="N46" i="2"/>
  <c r="N37" i="2"/>
  <c r="N36" i="2"/>
  <c r="N35" i="2"/>
  <c r="J39" i="2"/>
  <c r="J71" i="2" s="1"/>
  <c r="N34" i="2"/>
  <c r="P28" i="2"/>
  <c r="P27" i="2"/>
  <c r="P25" i="2"/>
  <c r="K31" i="2"/>
  <c r="P23" i="2"/>
  <c r="Q23" i="2" s="1"/>
  <c r="R23" i="2" s="1"/>
  <c r="O27" i="2"/>
  <c r="N27" i="2"/>
  <c r="N28" i="2"/>
  <c r="O28" i="2"/>
  <c r="N29" i="2"/>
  <c r="O29" i="2"/>
  <c r="Q29" i="2" s="1"/>
  <c r="R29" i="2" s="1"/>
  <c r="N25" i="2"/>
  <c r="O25" i="2"/>
  <c r="N26" i="2"/>
  <c r="O26" i="2"/>
  <c r="Q26" i="2" s="1"/>
  <c r="R26" i="2" s="1"/>
  <c r="N30" i="2"/>
  <c r="O30" i="2"/>
  <c r="Q30" i="2" s="1"/>
  <c r="R30" i="2" s="1"/>
  <c r="O33" i="2"/>
  <c r="Q33" i="2" s="1"/>
  <c r="R33" i="2" s="1"/>
  <c r="N33" i="2"/>
  <c r="P22" i="2"/>
  <c r="Q22" i="2" s="1"/>
  <c r="O42" i="2"/>
  <c r="Q42" i="2" s="1"/>
  <c r="R42" i="2" s="1"/>
  <c r="N42" i="2"/>
  <c r="O50" i="2"/>
  <c r="Q50" i="2" s="1"/>
  <c r="R50" i="2" s="1"/>
  <c r="N50" i="2"/>
  <c r="O53" i="2"/>
  <c r="N53" i="2"/>
  <c r="O60" i="2"/>
  <c r="N60" i="2"/>
  <c r="N61" i="2"/>
  <c r="O61" i="2"/>
  <c r="Q61" i="2" s="1"/>
  <c r="R61" i="2" s="1"/>
  <c r="N62" i="2"/>
  <c r="O62" i="2"/>
  <c r="Q62" i="2" s="1"/>
  <c r="R62" i="2" s="1"/>
  <c r="N64" i="2"/>
  <c r="O64" i="2"/>
  <c r="Q64" i="2" s="1"/>
  <c r="R64" i="2" s="1"/>
  <c r="N66" i="2"/>
  <c r="O66" i="2"/>
  <c r="Q66" i="2" s="1"/>
  <c r="R66" i="2" s="1"/>
  <c r="G39" i="2"/>
  <c r="P32" i="2"/>
  <c r="O34" i="2"/>
  <c r="Q34" i="2" s="1"/>
  <c r="R34" i="2" s="1"/>
  <c r="O35" i="2"/>
  <c r="Q35" i="2" s="1"/>
  <c r="R35" i="2" s="1"/>
  <c r="O36" i="2"/>
  <c r="Q36" i="2" s="1"/>
  <c r="R36" i="2" s="1"/>
  <c r="O37" i="2"/>
  <c r="Q37" i="2" s="1"/>
  <c r="R37" i="2" s="1"/>
  <c r="O38" i="2"/>
  <c r="Q38" i="2" s="1"/>
  <c r="R38" i="2" s="1"/>
  <c r="N43" i="2"/>
  <c r="O43" i="2"/>
  <c r="Q43" i="2" s="1"/>
  <c r="R43" i="2" s="1"/>
  <c r="K57" i="2"/>
  <c r="N49" i="2"/>
  <c r="O49" i="2"/>
  <c r="Q49" i="2" s="1"/>
  <c r="R49" i="2" s="1"/>
  <c r="N58" i="2"/>
  <c r="P69" i="2"/>
  <c r="O58" i="2"/>
  <c r="Q58" i="2" s="1"/>
  <c r="R58" i="2" s="1"/>
  <c r="N59" i="2"/>
  <c r="O59" i="2"/>
  <c r="Q59" i="2" s="1"/>
  <c r="R59" i="2" s="1"/>
  <c r="N63" i="2"/>
  <c r="O63" i="2"/>
  <c r="N65" i="2"/>
  <c r="O65" i="2"/>
  <c r="Q65" i="2" s="1"/>
  <c r="R65" i="2" s="1"/>
  <c r="N67" i="2"/>
  <c r="O67" i="2"/>
  <c r="Q67" i="2" s="1"/>
  <c r="R67" i="2" s="1"/>
  <c r="P41" i="2"/>
  <c r="P44" i="2"/>
  <c r="K45" i="2"/>
  <c r="P45" i="2" s="1"/>
  <c r="O46" i="2"/>
  <c r="Q46" i="2" s="1"/>
  <c r="R46" i="2" s="1"/>
  <c r="O47" i="2"/>
  <c r="Q47" i="2" s="1"/>
  <c r="R47" i="2" s="1"/>
  <c r="O48" i="2"/>
  <c r="Q48" i="2" s="1"/>
  <c r="R48" i="2" s="1"/>
  <c r="O52" i="2"/>
  <c r="O55" i="2"/>
  <c r="Q55" i="2" s="1"/>
  <c r="R55" i="2" s="1"/>
  <c r="D69" i="2"/>
  <c r="D71" i="2" s="1"/>
  <c r="G69" i="2"/>
  <c r="O68" i="2"/>
  <c r="Q68" i="2" s="1"/>
  <c r="R68" i="2" s="1"/>
  <c r="R21" i="1"/>
  <c r="Q25" i="2" l="1"/>
  <c r="R25" i="2" s="1"/>
  <c r="Q28" i="2"/>
  <c r="R28" i="2" s="1"/>
  <c r="Q63" i="2"/>
  <c r="R63" i="2" s="1"/>
  <c r="Q60" i="2"/>
  <c r="R60" i="2" s="1"/>
  <c r="Q53" i="2"/>
  <c r="R53" i="2" s="1"/>
  <c r="Q27" i="2"/>
  <c r="R27" i="2" s="1"/>
  <c r="Q52" i="2"/>
  <c r="R52" i="2" s="1"/>
  <c r="Q69" i="2"/>
  <c r="P70" i="3"/>
  <c r="Q30" i="3"/>
  <c r="O30" i="3"/>
  <c r="N30" i="3"/>
  <c r="N50" i="3"/>
  <c r="Q50" i="3"/>
  <c r="R50" i="3" s="1"/>
  <c r="O50" i="3"/>
  <c r="Q56" i="3"/>
  <c r="O56" i="3"/>
  <c r="N56" i="3"/>
  <c r="R56" i="3"/>
  <c r="R70" i="3" s="1"/>
  <c r="G71" i="2"/>
  <c r="K71" i="2"/>
  <c r="N54" i="2"/>
  <c r="O54" i="2"/>
  <c r="N51" i="2"/>
  <c r="O51" i="2"/>
  <c r="Q51" i="2" s="1"/>
  <c r="R51" i="2" s="1"/>
  <c r="N45" i="2"/>
  <c r="O45" i="2"/>
  <c r="Q45" i="2" s="1"/>
  <c r="R45" i="2" s="1"/>
  <c r="O56" i="2"/>
  <c r="N56" i="2"/>
  <c r="O41" i="2"/>
  <c r="Q41" i="2" s="1"/>
  <c r="R41" i="2" s="1"/>
  <c r="N41" i="2"/>
  <c r="R69" i="2"/>
  <c r="N69" i="2"/>
  <c r="R22" i="2"/>
  <c r="R31" i="2" s="1"/>
  <c r="P31" i="2"/>
  <c r="Q31" i="2" s="1"/>
  <c r="O44" i="2"/>
  <c r="Q44" i="2" s="1"/>
  <c r="R44" i="2" s="1"/>
  <c r="N44" i="2"/>
  <c r="O69" i="2"/>
  <c r="L57" i="2"/>
  <c r="L71" i="2" s="1"/>
  <c r="P39" i="2"/>
  <c r="Q39" i="2" s="1"/>
  <c r="N32" i="2"/>
  <c r="N39" i="2" s="1"/>
  <c r="O32" i="2"/>
  <c r="O39" i="2" s="1"/>
  <c r="Q56" i="2" l="1"/>
  <c r="R56" i="2" s="1"/>
  <c r="Q32" i="2"/>
  <c r="R32" i="2" s="1"/>
  <c r="R39" i="2" s="1"/>
  <c r="Q54" i="2"/>
  <c r="R54" i="2" s="1"/>
  <c r="R57" i="2" s="1"/>
  <c r="R71" i="2" s="1"/>
  <c r="Q57" i="2"/>
  <c r="N70" i="3"/>
  <c r="Q70" i="3"/>
  <c r="O70" i="3"/>
  <c r="P57" i="2"/>
  <c r="O31" i="2"/>
  <c r="N31" i="2"/>
  <c r="H70" i="1"/>
  <c r="I70" i="1"/>
  <c r="M70" i="1"/>
  <c r="G70" i="1"/>
  <c r="F70" i="1"/>
  <c r="D70" i="1"/>
  <c r="C70" i="1"/>
  <c r="O68" i="1"/>
  <c r="N68" i="1"/>
  <c r="K68" i="1"/>
  <c r="G68" i="1"/>
  <c r="F68" i="1"/>
  <c r="D68" i="1"/>
  <c r="C68" i="1"/>
  <c r="P67" i="1"/>
  <c r="D66" i="1"/>
  <c r="P66" i="1" s="1"/>
  <c r="K65" i="1"/>
  <c r="P65" i="1" s="1"/>
  <c r="P64" i="1"/>
  <c r="Q64" i="1" s="1"/>
  <c r="R64" i="1" s="1"/>
  <c r="P63" i="1"/>
  <c r="Q63" i="1" s="1"/>
  <c r="R63" i="1" s="1"/>
  <c r="P62" i="1"/>
  <c r="Q62" i="1" s="1"/>
  <c r="R62" i="1" s="1"/>
  <c r="P59" i="1"/>
  <c r="Q59" i="1" s="1"/>
  <c r="R59" i="1" s="1"/>
  <c r="P60" i="1"/>
  <c r="Q60" i="1" s="1"/>
  <c r="R60" i="1" s="1"/>
  <c r="P61" i="1"/>
  <c r="Q61" i="1" s="1"/>
  <c r="R61" i="1" s="1"/>
  <c r="G60" i="1"/>
  <c r="G59" i="1"/>
  <c r="P58" i="1"/>
  <c r="Q58" i="1" s="1"/>
  <c r="R58" i="1" s="1"/>
  <c r="G57" i="1"/>
  <c r="D56" i="1"/>
  <c r="K57" i="1"/>
  <c r="P57" i="1" s="1"/>
  <c r="C56" i="1"/>
  <c r="C38" i="1"/>
  <c r="C30" i="1"/>
  <c r="D52" i="1"/>
  <c r="D50" i="1"/>
  <c r="D53" i="1"/>
  <c r="J56" i="1"/>
  <c r="G56" i="1"/>
  <c r="F56" i="1"/>
  <c r="G38" i="1"/>
  <c r="F38" i="1"/>
  <c r="K30" i="1"/>
  <c r="I30" i="1"/>
  <c r="G30" i="1"/>
  <c r="F30" i="1"/>
  <c r="P54" i="1"/>
  <c r="Q54" i="1" s="1"/>
  <c r="R54" i="1" s="1"/>
  <c r="P55" i="1"/>
  <c r="Q55" i="1" s="1"/>
  <c r="D55" i="1"/>
  <c r="P52" i="1"/>
  <c r="Q52" i="1" s="1"/>
  <c r="R52" i="1" s="1"/>
  <c r="P51" i="1"/>
  <c r="Q51" i="1" s="1"/>
  <c r="L50" i="1"/>
  <c r="P50" i="1" s="1"/>
  <c r="L49" i="1"/>
  <c r="G49" i="1"/>
  <c r="P49" i="1" s="1"/>
  <c r="P48" i="1"/>
  <c r="Q48" i="1" s="1"/>
  <c r="R48" i="1" s="1"/>
  <c r="P47" i="1"/>
  <c r="Q47" i="1" s="1"/>
  <c r="R47" i="1" s="1"/>
  <c r="K46" i="1"/>
  <c r="P46" i="1" s="1"/>
  <c r="D44" i="1"/>
  <c r="P44" i="1" s="1"/>
  <c r="D43" i="1"/>
  <c r="P43" i="1" s="1"/>
  <c r="K45" i="1"/>
  <c r="P45" i="1" s="1"/>
  <c r="K44" i="1"/>
  <c r="K43" i="1"/>
  <c r="K42" i="1"/>
  <c r="K41" i="1"/>
  <c r="P41" i="1" s="1"/>
  <c r="G42" i="1"/>
  <c r="P42" i="1" s="1"/>
  <c r="J40" i="1"/>
  <c r="G40" i="1"/>
  <c r="P40" i="1" s="1"/>
  <c r="D38" i="1"/>
  <c r="Q37" i="1"/>
  <c r="R37" i="1" s="1"/>
  <c r="Q36" i="1"/>
  <c r="R36" i="1" s="1"/>
  <c r="Q35" i="1"/>
  <c r="R35" i="1" s="1"/>
  <c r="Q34" i="1"/>
  <c r="R34" i="1" s="1"/>
  <c r="Q33" i="1"/>
  <c r="R33" i="1" s="1"/>
  <c r="J32" i="1"/>
  <c r="G32" i="1"/>
  <c r="P32" i="1" s="1"/>
  <c r="J31" i="1"/>
  <c r="G31" i="1"/>
  <c r="D30" i="1"/>
  <c r="G27" i="1"/>
  <c r="G26" i="1"/>
  <c r="K26" i="1"/>
  <c r="K27" i="1"/>
  <c r="P28" i="1"/>
  <c r="Q28" i="1" s="1"/>
  <c r="R28" i="1" s="1"/>
  <c r="P29" i="1"/>
  <c r="Q29" i="1" s="1"/>
  <c r="R29" i="1" s="1"/>
  <c r="R30" i="1" s="1"/>
  <c r="K25" i="1"/>
  <c r="P25" i="1" s="1"/>
  <c r="G24" i="1"/>
  <c r="K23" i="1"/>
  <c r="P23" i="1" s="1"/>
  <c r="K24" i="1"/>
  <c r="P24" i="1" s="1"/>
  <c r="K22" i="1"/>
  <c r="P22" i="1" s="1"/>
  <c r="I21" i="1"/>
  <c r="G21" i="1"/>
  <c r="K70" i="1" l="1"/>
  <c r="R68" i="1"/>
  <c r="P68" i="1"/>
  <c r="Q68" i="1" s="1"/>
  <c r="P71" i="2"/>
  <c r="R38" i="1"/>
  <c r="Q71" i="2"/>
  <c r="O57" i="2"/>
  <c r="O71" i="2" s="1"/>
  <c r="N57" i="2"/>
  <c r="N71" i="2" s="1"/>
  <c r="L56" i="1"/>
  <c r="P53" i="1"/>
  <c r="Q53" i="1" s="1"/>
  <c r="J38" i="1"/>
  <c r="J70" i="1" s="1"/>
  <c r="P38" i="1"/>
  <c r="P21" i="1"/>
  <c r="P26" i="1"/>
  <c r="P27" i="1"/>
  <c r="P30" i="1"/>
  <c r="Q30" i="1" s="1"/>
  <c r="P56" i="1" l="1"/>
  <c r="Q56" i="1" s="1"/>
  <c r="R56" i="1"/>
  <c r="R53" i="1"/>
  <c r="R70" i="1"/>
  <c r="Q38" i="1"/>
  <c r="Q70" i="1" s="1"/>
  <c r="P70" i="1"/>
  <c r="O38" i="1"/>
  <c r="O70" i="1" s="1"/>
  <c r="N38" i="1"/>
  <c r="N70" i="1" s="1"/>
</calcChain>
</file>

<file path=xl/sharedStrings.xml><?xml version="1.0" encoding="utf-8"?>
<sst xmlns="http://schemas.openxmlformats.org/spreadsheetml/2006/main" count="242" uniqueCount="76">
  <si>
    <t xml:space="preserve">                          (назва установи)                                                                            </t>
  </si>
  <si>
    <t>N з/п</t>
  </si>
  <si>
    <t>Назва структурного підрозділу та посад</t>
  </si>
  <si>
    <t>Кількість штатних посад</t>
  </si>
  <si>
    <t>Надбавки (грн.)</t>
  </si>
  <si>
    <t>Доплати (грн.)</t>
  </si>
  <si>
    <t>Премія</t>
  </si>
  <si>
    <t>Сільський голова</t>
  </si>
  <si>
    <t>Секретар виконкому</t>
  </si>
  <si>
    <t xml:space="preserve">Старости </t>
  </si>
  <si>
    <t xml:space="preserve">           </t>
  </si>
  <si>
    <t xml:space="preserve"> (підпис)                              (ініціали і прізвище)</t>
  </si>
  <si>
    <t xml:space="preserve">Головний бухгалтер                                                      </t>
  </si>
  <si>
    <t xml:space="preserve">            (підпис)                              (ініціали і прізвище)</t>
  </si>
  <si>
    <t xml:space="preserve"> </t>
  </si>
  <si>
    <t>Затверджую</t>
  </si>
  <si>
    <t>з місячним фондом оплати праці за посадовими окладами</t>
  </si>
  <si>
    <t>сільський голова</t>
  </si>
  <si>
    <t>01   січня    2018 року</t>
  </si>
  <si>
    <t>РОЗРАХУНОК ПО  ШТАТНОМУ  РОЗПИСУ    на   2018   рік</t>
  </si>
  <si>
    <r>
      <t>Мурованська сільська рада ОТГ</t>
    </r>
    <r>
      <rPr>
        <b/>
        <sz val="12"/>
        <color theme="1"/>
        <rFont val="Times New Roman"/>
        <family val="1"/>
        <charset val="204"/>
      </rPr>
      <t xml:space="preserve"> </t>
    </r>
  </si>
  <si>
    <t>Матдопомога  на оздоровлення</t>
  </si>
  <si>
    <t>Матдопомога  на соціально матеріальні потреби</t>
  </si>
  <si>
    <t>Фонд заробітної плати на місяць (грн.)</t>
  </si>
  <si>
    <r>
      <t xml:space="preserve">Фонд заробітної плати на </t>
    </r>
    <r>
      <rPr>
        <u/>
        <sz val="12"/>
        <color theme="1"/>
        <rFont val="Times New Roman"/>
        <family val="1"/>
        <charset val="204"/>
      </rPr>
      <t>2018р (грн)</t>
    </r>
  </si>
  <si>
    <t>за місяць</t>
  </si>
  <si>
    <t>ранг</t>
  </si>
  <si>
    <t>вислуга років</t>
  </si>
  <si>
    <t>Посадовий оклад (грн.)</t>
  </si>
  <si>
    <t>Секретар сільської ради</t>
  </si>
  <si>
    <t>Перший заступник сільського голови</t>
  </si>
  <si>
    <t>Другий заступник сільського голови</t>
  </si>
  <si>
    <t>Староста Гамаліївка</t>
  </si>
  <si>
    <t>Староста Ямпіль</t>
  </si>
  <si>
    <t>Керівник відділу бухг.обліку</t>
  </si>
  <si>
    <t>Керівник відділу юрид.відділ</t>
  </si>
  <si>
    <t>Керівник відділу архітектури</t>
  </si>
  <si>
    <t>Керівник відділу земел.ресур.</t>
  </si>
  <si>
    <t>Керівник відділу освіти</t>
  </si>
  <si>
    <t>Керівник відділу  культури</t>
  </si>
  <si>
    <t>Керівник відділу загальнй</t>
  </si>
  <si>
    <t>Головний спеціаліст бухгалтер</t>
  </si>
  <si>
    <t>Спеціаліст І категорії</t>
  </si>
  <si>
    <t xml:space="preserve">Провідний спеціаліст </t>
  </si>
  <si>
    <t>Провідний спеціаліст</t>
  </si>
  <si>
    <t>Головний спеціаліст юрист</t>
  </si>
  <si>
    <t>Провідний спеціаліст юрист</t>
  </si>
  <si>
    <t xml:space="preserve">Спеціаліст </t>
  </si>
  <si>
    <t>Провідний спеціаліст землеп.</t>
  </si>
  <si>
    <t>Спеціаліст І категорії землеп.</t>
  </si>
  <si>
    <t>Провідний спеціаліст освіти</t>
  </si>
  <si>
    <t>Спеціаліст ІІ кат/інспактор</t>
  </si>
  <si>
    <t>Спеціаліст культури</t>
  </si>
  <si>
    <t>Спеціаліст ІІ категорії</t>
  </si>
  <si>
    <t>Діловоди</t>
  </si>
  <si>
    <t>Державний реєстратор</t>
  </si>
  <si>
    <t>Інспектор військового обліку</t>
  </si>
  <si>
    <t>Архіваріус</t>
  </si>
  <si>
    <t>Спеціаліст з надзвичай.ситуацій</t>
  </si>
  <si>
    <t>Інспектор праці ІІ категорії</t>
  </si>
  <si>
    <t>Системний адміністратор</t>
  </si>
  <si>
    <t>Прибиральник служб.приміщ.</t>
  </si>
  <si>
    <t>ВСЬОГО</t>
  </si>
  <si>
    <t>разом</t>
  </si>
  <si>
    <t>чотири гривень 75 копійок)</t>
  </si>
  <si>
    <t xml:space="preserve">580 544,75  (П’ятсот вісімдесят тисяч п’ятсот сорок </t>
  </si>
  <si>
    <t>штат у кількості 56 (п’ятдесят шість) одиниць</t>
  </si>
  <si>
    <r>
      <t>Керівник  _________________________</t>
    </r>
    <r>
      <rPr>
        <u/>
        <sz val="11"/>
        <color theme="1"/>
        <rFont val="Times New Roman"/>
        <family val="1"/>
        <charset val="204"/>
      </rPr>
      <t>Петрух З.В.</t>
    </r>
  </si>
  <si>
    <r>
      <t xml:space="preserve">(начальник планово-фінансового відділу)   </t>
    </r>
    <r>
      <rPr>
        <u/>
        <sz val="11"/>
        <color theme="1"/>
        <rFont val="Times New Roman"/>
        <family val="1"/>
        <charset val="204"/>
      </rPr>
      <t xml:space="preserve">                                          </t>
    </r>
    <r>
      <rPr>
        <sz val="11"/>
        <color theme="1"/>
        <rFont val="Times New Roman"/>
        <family val="1"/>
        <charset val="204"/>
      </rPr>
      <t xml:space="preserve">   Війтович Г.Ю.</t>
    </r>
  </si>
  <si>
    <t>Інші виплати +15%+20%</t>
  </si>
  <si>
    <t>Петрух З.В.</t>
  </si>
  <si>
    <t>10   травня    2018 року</t>
  </si>
  <si>
    <t>на підставі додатку № 50 та додатку № 55 постанови №268 від 10.05.2018 року</t>
  </si>
  <si>
    <r>
      <t xml:space="preserve">Фонд заробітної плати на </t>
    </r>
    <r>
      <rPr>
        <u/>
        <sz val="11"/>
        <color theme="1"/>
        <rFont val="Times New Roman"/>
        <family val="1"/>
        <charset val="204"/>
      </rPr>
      <t>2018р (грн)</t>
    </r>
  </si>
  <si>
    <t xml:space="preserve">752 928,75  (Сімсот пятдесят дві тисячі  девя’ятсот  </t>
  </si>
  <si>
    <t>двадцять вісім гривень 75 копійок)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</si>
</sst>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₴_-;\-* #,##0.00\ _₴_-;_-* &quot;-&quot;??\ _₴_-;_-@_-"/>
    <numFmt numFmtId="164" formatCode="_-* #,##0\ _₴_-;\-* #,##0\ _₴_-;_-* &quot;-&quot;??\ _₴_-;_-@_-"/>
  </numFmts>
  <fonts count="1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8" fillId="0" borderId="0" xfId="0" applyFont="1"/>
    <xf numFmtId="0" fontId="3" fillId="0" borderId="0" xfId="0" applyFont="1"/>
    <xf numFmtId="0" fontId="5" fillId="0" borderId="0" xfId="0" applyFont="1"/>
    <xf numFmtId="0" fontId="9" fillId="0" borderId="0" xfId="0" applyFont="1"/>
    <xf numFmtId="0" fontId="3" fillId="0" borderId="14" xfId="0" applyFont="1" applyBorder="1"/>
    <xf numFmtId="0" fontId="9" fillId="0" borderId="14" xfId="0" applyFont="1" applyBorder="1"/>
    <xf numFmtId="0" fontId="3" fillId="0" borderId="15" xfId="0" applyFont="1" applyBorder="1"/>
    <xf numFmtId="0" fontId="9" fillId="0" borderId="15" xfId="0" applyFont="1" applyBorder="1"/>
    <xf numFmtId="0" fontId="3" fillId="0" borderId="0" xfId="0" applyFont="1" applyBorder="1"/>
    <xf numFmtId="0" fontId="9" fillId="0" borderId="0" xfId="0" applyFont="1" applyBorder="1"/>
    <xf numFmtId="0" fontId="10" fillId="0" borderId="0" xfId="0" applyFont="1"/>
    <xf numFmtId="0" fontId="12" fillId="0" borderId="0" xfId="0" applyFont="1" applyAlignment="1">
      <alignment vertical="center"/>
    </xf>
    <xf numFmtId="9" fontId="2" fillId="0" borderId="7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vertical="center" wrapText="1"/>
    </xf>
    <xf numFmtId="0" fontId="13" fillId="3" borderId="3" xfId="0" applyFont="1" applyFill="1" applyBorder="1" applyAlignment="1">
      <alignment vertical="center" wrapText="1"/>
    </xf>
    <xf numFmtId="0" fontId="13" fillId="3" borderId="7" xfId="0" applyFont="1" applyFill="1" applyBorder="1" applyAlignment="1">
      <alignment vertical="center" wrapText="1"/>
    </xf>
    <xf numFmtId="0" fontId="13" fillId="3" borderId="7" xfId="0" applyFont="1" applyFill="1" applyBorder="1" applyAlignment="1">
      <alignment horizontal="center" vertical="center" wrapText="1"/>
    </xf>
    <xf numFmtId="2" fontId="13" fillId="3" borderId="7" xfId="0" applyNumberFormat="1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2" fontId="5" fillId="0" borderId="9" xfId="0" applyNumberFormat="1" applyFont="1" applyBorder="1" applyAlignment="1">
      <alignment vertical="center" wrapText="1"/>
    </xf>
    <xf numFmtId="2" fontId="6" fillId="2" borderId="9" xfId="0" applyNumberFormat="1" applyFont="1" applyFill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2" fontId="5" fillId="0" borderId="0" xfId="0" applyNumberFormat="1" applyFont="1" applyBorder="1" applyAlignment="1">
      <alignment vertical="center" wrapText="1"/>
    </xf>
    <xf numFmtId="0" fontId="0" fillId="0" borderId="2" xfId="0" applyBorder="1"/>
    <xf numFmtId="2" fontId="13" fillId="3" borderId="16" xfId="0" applyNumberFormat="1" applyFont="1" applyFill="1" applyBorder="1" applyAlignment="1">
      <alignment vertical="center" wrapText="1"/>
    </xf>
    <xf numFmtId="0" fontId="0" fillId="0" borderId="17" xfId="0" applyBorder="1"/>
    <xf numFmtId="2" fontId="2" fillId="0" borderId="18" xfId="1" applyNumberFormat="1" applyFont="1" applyBorder="1"/>
    <xf numFmtId="0" fontId="2" fillId="0" borderId="19" xfId="0" applyFont="1" applyBorder="1"/>
    <xf numFmtId="0" fontId="2" fillId="0" borderId="2" xfId="0" applyFont="1" applyBorder="1"/>
    <xf numFmtId="2" fontId="3" fillId="2" borderId="17" xfId="0" applyNumberFormat="1" applyFont="1" applyFill="1" applyBorder="1"/>
    <xf numFmtId="0" fontId="3" fillId="2" borderId="17" xfId="0" applyFont="1" applyFill="1" applyBorder="1"/>
    <xf numFmtId="2" fontId="15" fillId="3" borderId="17" xfId="0" applyNumberFormat="1" applyFont="1" applyFill="1" applyBorder="1"/>
    <xf numFmtId="0" fontId="0" fillId="0" borderId="3" xfId="0" applyBorder="1"/>
    <xf numFmtId="2" fontId="5" fillId="0" borderId="16" xfId="0" applyNumberFormat="1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vertical="center" wrapText="1"/>
    </xf>
    <xf numFmtId="0" fontId="2" fillId="0" borderId="2" xfId="0" applyFont="1" applyFill="1" applyBorder="1"/>
    <xf numFmtId="0" fontId="5" fillId="0" borderId="1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vertical="center" wrapText="1"/>
    </xf>
    <xf numFmtId="2" fontId="5" fillId="0" borderId="13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7" xfId="0" applyFont="1" applyBorder="1"/>
    <xf numFmtId="0" fontId="16" fillId="0" borderId="0" xfId="0" applyFont="1"/>
    <xf numFmtId="0" fontId="2" fillId="0" borderId="3" xfId="0" applyFont="1" applyBorder="1"/>
    <xf numFmtId="2" fontId="2" fillId="0" borderId="19" xfId="0" applyNumberFormat="1" applyFont="1" applyBorder="1"/>
    <xf numFmtId="2" fontId="2" fillId="0" borderId="18" xfId="0" applyNumberFormat="1" applyFont="1" applyBorder="1"/>
    <xf numFmtId="2" fontId="2" fillId="0" borderId="17" xfId="0" applyNumberFormat="1" applyFont="1" applyBorder="1"/>
    <xf numFmtId="2" fontId="2" fillId="0" borderId="2" xfId="0" applyNumberFormat="1" applyFont="1" applyBorder="1"/>
    <xf numFmtId="164" fontId="15" fillId="3" borderId="17" xfId="2" applyNumberFormat="1" applyFont="1" applyFill="1" applyBorder="1"/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wrapText="1"/>
    </xf>
    <xf numFmtId="0" fontId="17" fillId="0" borderId="12" xfId="0" applyFont="1" applyBorder="1" applyAlignment="1">
      <alignment wrapText="1"/>
    </xf>
  </cellXfs>
  <cellStyles count="3">
    <cellStyle name="Відсотковий" xfId="1" builtinId="5"/>
    <cellStyle name="Звичайний" xfId="0" builtinId="0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82"/>
  <sheetViews>
    <sheetView tabSelected="1" topLeftCell="A50" zoomScaleNormal="100" workbookViewId="0">
      <selection activeCell="G78" sqref="G78"/>
    </sheetView>
  </sheetViews>
  <sheetFormatPr defaultRowHeight="12.75" x14ac:dyDescent="0.2"/>
  <cols>
    <col min="1" max="1" width="6.140625" customWidth="1"/>
    <col min="2" max="2" width="30.140625" customWidth="1"/>
    <col min="3" max="3" width="11.140625" customWidth="1"/>
    <col min="4" max="4" width="11.5703125" customWidth="1"/>
    <col min="9" max="9" width="10.28515625" customWidth="1"/>
    <col min="10" max="10" width="10.140625" customWidth="1"/>
    <col min="11" max="11" width="11.7109375" customWidth="1"/>
    <col min="12" max="12" width="10.28515625" customWidth="1"/>
    <col min="14" max="14" width="15" customWidth="1"/>
    <col min="15" max="16" width="14.140625" customWidth="1"/>
    <col min="17" max="17" width="14" customWidth="1"/>
    <col min="18" max="18" width="16.140625" customWidth="1"/>
  </cols>
  <sheetData>
    <row r="3" spans="1:19" ht="18.75" x14ac:dyDescent="0.3">
      <c r="N3" s="21" t="s">
        <v>15</v>
      </c>
      <c r="O3" s="11"/>
      <c r="P3" s="11"/>
      <c r="Q3" s="11"/>
    </row>
    <row r="4" spans="1:19" ht="15.75" x14ac:dyDescent="0.25">
      <c r="N4" s="12" t="s">
        <v>66</v>
      </c>
      <c r="O4" s="14"/>
      <c r="P4" s="14"/>
      <c r="Q4" s="14"/>
    </row>
    <row r="5" spans="1:19" ht="15.75" x14ac:dyDescent="0.25">
      <c r="N5" s="12" t="s">
        <v>16</v>
      </c>
      <c r="O5" s="14"/>
      <c r="P5" s="14"/>
      <c r="Q5" s="14"/>
    </row>
    <row r="6" spans="1:19" ht="15.75" x14ac:dyDescent="0.25">
      <c r="N6" s="15" t="s">
        <v>65</v>
      </c>
      <c r="O6" s="16"/>
      <c r="P6" s="16"/>
      <c r="Q6" s="16"/>
    </row>
    <row r="7" spans="1:19" ht="15.75" x14ac:dyDescent="0.25">
      <c r="A7" s="1"/>
      <c r="N7" s="17" t="s">
        <v>64</v>
      </c>
      <c r="O7" s="18"/>
      <c r="P7" s="18"/>
      <c r="Q7" s="18"/>
    </row>
    <row r="8" spans="1:19" ht="15.75" x14ac:dyDescent="0.25">
      <c r="A8" s="1"/>
      <c r="N8" s="19"/>
      <c r="O8" s="20"/>
      <c r="P8" s="20"/>
      <c r="Q8" s="20"/>
    </row>
    <row r="9" spans="1:19" ht="15.75" x14ac:dyDescent="0.25">
      <c r="A9" s="1"/>
      <c r="N9" s="15" t="s">
        <v>17</v>
      </c>
      <c r="O9" s="15"/>
      <c r="P9" s="15"/>
      <c r="Q9" s="15" t="s">
        <v>70</v>
      </c>
    </row>
    <row r="10" spans="1:19" ht="15.75" x14ac:dyDescent="0.25">
      <c r="A10" s="1"/>
      <c r="N10" s="17" t="s">
        <v>18</v>
      </c>
      <c r="O10" s="17"/>
      <c r="P10" s="19"/>
      <c r="Q10" s="19"/>
    </row>
    <row r="11" spans="1:19" ht="15.75" x14ac:dyDescent="0.25">
      <c r="A11" s="1"/>
      <c r="N11" s="19"/>
      <c r="O11" s="19"/>
      <c r="P11" s="19"/>
      <c r="Q11" s="19"/>
    </row>
    <row r="12" spans="1:19" ht="15.75" x14ac:dyDescent="0.25">
      <c r="A12" s="1"/>
      <c r="N12" s="19"/>
      <c r="O12" s="19"/>
      <c r="P12" s="19"/>
      <c r="Q12" s="19"/>
    </row>
    <row r="13" spans="1:19" ht="18.75" x14ac:dyDescent="0.3">
      <c r="A13" s="87" t="s">
        <v>19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</row>
    <row r="14" spans="1:19" ht="15.75" x14ac:dyDescent="0.25">
      <c r="A14" s="22" t="s">
        <v>20</v>
      </c>
      <c r="N14" s="13"/>
    </row>
    <row r="15" spans="1:19" ht="16.5" thickBot="1" x14ac:dyDescent="0.25">
      <c r="A15" s="2" t="s">
        <v>0</v>
      </c>
    </row>
    <row r="16" spans="1:19" ht="15.75" x14ac:dyDescent="0.2">
      <c r="A16" s="80" t="s">
        <v>1</v>
      </c>
      <c r="B16" s="80" t="s">
        <v>2</v>
      </c>
      <c r="C16" s="80" t="s">
        <v>3</v>
      </c>
      <c r="D16" s="80" t="s">
        <v>28</v>
      </c>
      <c r="E16" s="71" t="s">
        <v>4</v>
      </c>
      <c r="F16" s="72"/>
      <c r="G16" s="72"/>
      <c r="H16" s="73"/>
      <c r="I16" s="71" t="s">
        <v>5</v>
      </c>
      <c r="J16" s="72"/>
      <c r="K16" s="72"/>
      <c r="L16" s="72"/>
      <c r="M16" s="73"/>
      <c r="N16" s="80" t="s">
        <v>21</v>
      </c>
      <c r="O16" s="80" t="s">
        <v>22</v>
      </c>
      <c r="P16" s="80" t="s">
        <v>23</v>
      </c>
      <c r="Q16" s="71" t="s">
        <v>24</v>
      </c>
      <c r="R16" s="84" t="s">
        <v>69</v>
      </c>
      <c r="S16" s="7"/>
    </row>
    <row r="17" spans="1:19" ht="15.75" x14ac:dyDescent="0.2">
      <c r="A17" s="98"/>
      <c r="B17" s="98"/>
      <c r="C17" s="98"/>
      <c r="D17" s="93"/>
      <c r="E17" s="74"/>
      <c r="F17" s="75"/>
      <c r="G17" s="75"/>
      <c r="H17" s="76"/>
      <c r="I17" s="74"/>
      <c r="J17" s="75"/>
      <c r="K17" s="75"/>
      <c r="L17" s="75"/>
      <c r="M17" s="76"/>
      <c r="N17" s="93"/>
      <c r="O17" s="93"/>
      <c r="P17" s="93"/>
      <c r="Q17" s="95"/>
      <c r="R17" s="85"/>
      <c r="S17" s="7"/>
    </row>
    <row r="18" spans="1:19" ht="16.5" thickBot="1" x14ac:dyDescent="0.25">
      <c r="A18" s="98"/>
      <c r="B18" s="98"/>
      <c r="C18" s="98"/>
      <c r="D18" s="93"/>
      <c r="E18" s="77"/>
      <c r="F18" s="78"/>
      <c r="G18" s="78"/>
      <c r="H18" s="79"/>
      <c r="I18" s="77"/>
      <c r="J18" s="78"/>
      <c r="K18" s="78"/>
      <c r="L18" s="78"/>
      <c r="M18" s="79"/>
      <c r="N18" s="93"/>
      <c r="O18" s="93"/>
      <c r="P18" s="93"/>
      <c r="Q18" s="95"/>
      <c r="R18" s="85"/>
      <c r="S18" s="7"/>
    </row>
    <row r="19" spans="1:19" ht="16.5" thickBot="1" x14ac:dyDescent="0.25">
      <c r="A19" s="98"/>
      <c r="B19" s="98"/>
      <c r="C19" s="98"/>
      <c r="D19" s="93"/>
      <c r="E19" s="80" t="s">
        <v>25</v>
      </c>
      <c r="F19" s="80" t="s">
        <v>26</v>
      </c>
      <c r="G19" s="80" t="s">
        <v>27</v>
      </c>
      <c r="H19" s="82">
        <v>0.5</v>
      </c>
      <c r="I19" s="89" t="s">
        <v>6</v>
      </c>
      <c r="J19" s="90"/>
      <c r="K19" s="91"/>
      <c r="L19" s="91"/>
      <c r="M19" s="92"/>
      <c r="N19" s="93"/>
      <c r="O19" s="93"/>
      <c r="P19" s="93"/>
      <c r="Q19" s="95"/>
      <c r="R19" s="85"/>
    </row>
    <row r="20" spans="1:19" ht="16.5" thickBot="1" x14ac:dyDescent="0.25">
      <c r="A20" s="81"/>
      <c r="B20" s="81"/>
      <c r="C20" s="81"/>
      <c r="D20" s="94"/>
      <c r="E20" s="97"/>
      <c r="F20" s="81"/>
      <c r="G20" s="97"/>
      <c r="H20" s="83"/>
      <c r="I20" s="23">
        <v>5</v>
      </c>
      <c r="J20" s="23">
        <v>3</v>
      </c>
      <c r="K20" s="23">
        <v>2</v>
      </c>
      <c r="L20" s="23">
        <v>1.5</v>
      </c>
      <c r="M20" s="23">
        <v>1</v>
      </c>
      <c r="N20" s="94"/>
      <c r="O20" s="94"/>
      <c r="P20" s="94"/>
      <c r="Q20" s="96"/>
      <c r="R20" s="86"/>
    </row>
    <row r="21" spans="1:19" ht="16.5" thickBot="1" x14ac:dyDescent="0.3">
      <c r="A21" s="3">
        <v>1</v>
      </c>
      <c r="B21" s="4" t="s">
        <v>7</v>
      </c>
      <c r="C21" s="5">
        <v>1</v>
      </c>
      <c r="D21" s="24">
        <v>5100</v>
      </c>
      <c r="E21" s="24"/>
      <c r="F21" s="24">
        <v>110</v>
      </c>
      <c r="G21" s="24">
        <f>(D21+F21)*15%</f>
        <v>781.5</v>
      </c>
      <c r="H21" s="24"/>
      <c r="I21" s="24">
        <f>(D21)*500%</f>
        <v>25500</v>
      </c>
      <c r="J21" s="24"/>
      <c r="K21" s="24"/>
      <c r="L21" s="24"/>
      <c r="M21" s="24"/>
      <c r="N21" s="24"/>
      <c r="O21" s="24"/>
      <c r="P21" s="24">
        <f>D21+F21+G21+I21</f>
        <v>31491.5</v>
      </c>
      <c r="Q21" s="36">
        <f>P21*4+N21+O21</f>
        <v>125966</v>
      </c>
      <c r="R21" s="43">
        <f>Q21</f>
        <v>125966</v>
      </c>
    </row>
    <row r="22" spans="1:19" ht="16.5" thickBot="1" x14ac:dyDescent="0.3">
      <c r="A22" s="3">
        <v>2</v>
      </c>
      <c r="B22" s="4" t="s">
        <v>29</v>
      </c>
      <c r="C22" s="5">
        <v>1</v>
      </c>
      <c r="D22" s="24">
        <v>4700</v>
      </c>
      <c r="E22" s="24"/>
      <c r="F22" s="24">
        <v>55</v>
      </c>
      <c r="G22" s="24"/>
      <c r="H22" s="24"/>
      <c r="I22" s="24"/>
      <c r="J22" s="24"/>
      <c r="K22" s="24">
        <f>D22*200%</f>
        <v>9400</v>
      </c>
      <c r="L22" s="24"/>
      <c r="M22" s="24"/>
      <c r="N22" s="24"/>
      <c r="O22" s="24"/>
      <c r="P22" s="24">
        <f>D22+F22+K22</f>
        <v>14155</v>
      </c>
      <c r="Q22" s="36">
        <f t="shared" ref="Q22:Q38" si="0">P22*4</f>
        <v>56620</v>
      </c>
      <c r="R22" s="43">
        <f>Q22</f>
        <v>56620</v>
      </c>
    </row>
    <row r="23" spans="1:19" ht="30.75" thickBot="1" x14ac:dyDescent="0.3">
      <c r="A23" s="3">
        <v>3</v>
      </c>
      <c r="B23" s="4" t="s">
        <v>30</v>
      </c>
      <c r="C23" s="5">
        <v>1</v>
      </c>
      <c r="D23" s="24">
        <v>4800</v>
      </c>
      <c r="E23" s="24"/>
      <c r="F23" s="24">
        <v>70</v>
      </c>
      <c r="G23" s="24"/>
      <c r="H23" s="24"/>
      <c r="I23" s="24"/>
      <c r="J23" s="24"/>
      <c r="K23" s="24">
        <f t="shared" ref="K23:K27" si="1">D23*200%</f>
        <v>9600</v>
      </c>
      <c r="L23" s="24"/>
      <c r="M23" s="24"/>
      <c r="N23" s="24"/>
      <c r="O23" s="24"/>
      <c r="P23" s="24">
        <f>D23+F23+K23</f>
        <v>14470</v>
      </c>
      <c r="Q23" s="36">
        <f t="shared" si="0"/>
        <v>57880</v>
      </c>
      <c r="R23" s="43">
        <f>Q23</f>
        <v>57880</v>
      </c>
    </row>
    <row r="24" spans="1:19" ht="30.75" thickBot="1" x14ac:dyDescent="0.3">
      <c r="A24" s="3">
        <v>4</v>
      </c>
      <c r="B24" s="4" t="s">
        <v>31</v>
      </c>
      <c r="C24" s="5">
        <v>1</v>
      </c>
      <c r="D24" s="24">
        <v>4700</v>
      </c>
      <c r="E24" s="24"/>
      <c r="F24" s="24">
        <v>90</v>
      </c>
      <c r="G24" s="24">
        <f>(D24+F24)*25%</f>
        <v>1197.5</v>
      </c>
      <c r="H24" s="24"/>
      <c r="I24" s="24"/>
      <c r="J24" s="24"/>
      <c r="K24" s="24">
        <f t="shared" si="1"/>
        <v>9400</v>
      </c>
      <c r="L24" s="24"/>
      <c r="M24" s="24"/>
      <c r="N24" s="24"/>
      <c r="O24" s="24"/>
      <c r="P24" s="24">
        <f t="shared" ref="P24:P29" si="2">D24+F24+G24+K24</f>
        <v>15387.5</v>
      </c>
      <c r="Q24" s="36">
        <f t="shared" si="0"/>
        <v>61550</v>
      </c>
      <c r="R24" s="43">
        <f t="shared" ref="R24:R29" si="3">Q24</f>
        <v>61550</v>
      </c>
    </row>
    <row r="25" spans="1:19" ht="16.5" thickBot="1" x14ac:dyDescent="0.3">
      <c r="A25" s="3">
        <v>5</v>
      </c>
      <c r="B25" s="4" t="s">
        <v>8</v>
      </c>
      <c r="C25" s="5">
        <v>1</v>
      </c>
      <c r="D25" s="24">
        <v>4700</v>
      </c>
      <c r="E25" s="24"/>
      <c r="F25" s="24">
        <v>55</v>
      </c>
      <c r="G25" s="24"/>
      <c r="H25" s="24"/>
      <c r="I25" s="24"/>
      <c r="J25" s="24"/>
      <c r="K25" s="24">
        <f t="shared" si="1"/>
        <v>9400</v>
      </c>
      <c r="L25" s="24"/>
      <c r="M25" s="24"/>
      <c r="N25" s="24"/>
      <c r="O25" s="24"/>
      <c r="P25" s="24">
        <f t="shared" si="2"/>
        <v>14155</v>
      </c>
      <c r="Q25" s="36">
        <f t="shared" si="0"/>
        <v>56620</v>
      </c>
      <c r="R25" s="43">
        <f t="shared" si="3"/>
        <v>56620</v>
      </c>
    </row>
    <row r="26" spans="1:19" ht="16.5" thickBot="1" x14ac:dyDescent="0.3">
      <c r="A26" s="3">
        <v>6</v>
      </c>
      <c r="B26" s="4" t="s">
        <v>32</v>
      </c>
      <c r="C26" s="5">
        <v>1</v>
      </c>
      <c r="D26" s="24">
        <v>4700</v>
      </c>
      <c r="E26" s="24"/>
      <c r="F26" s="24">
        <v>110</v>
      </c>
      <c r="G26" s="24">
        <f>(D26+F26)*15%</f>
        <v>721.5</v>
      </c>
      <c r="H26" s="24"/>
      <c r="I26" s="24"/>
      <c r="J26" s="24"/>
      <c r="K26" s="24">
        <f t="shared" si="1"/>
        <v>9400</v>
      </c>
      <c r="L26" s="24"/>
      <c r="M26" s="24"/>
      <c r="N26" s="24"/>
      <c r="O26" s="24"/>
      <c r="P26" s="24">
        <f t="shared" si="2"/>
        <v>14931.5</v>
      </c>
      <c r="Q26" s="36">
        <f t="shared" si="0"/>
        <v>59726</v>
      </c>
      <c r="R26" s="43">
        <f t="shared" si="3"/>
        <v>59726</v>
      </c>
    </row>
    <row r="27" spans="1:19" ht="16.5" thickBot="1" x14ac:dyDescent="0.3">
      <c r="A27" s="3">
        <v>7</v>
      </c>
      <c r="B27" s="4" t="s">
        <v>33</v>
      </c>
      <c r="C27" s="5">
        <v>1</v>
      </c>
      <c r="D27" s="24">
        <v>4700</v>
      </c>
      <c r="E27" s="24"/>
      <c r="F27" s="24">
        <v>90</v>
      </c>
      <c r="G27" s="24">
        <f>(D27+F27)*15%</f>
        <v>718.5</v>
      </c>
      <c r="H27" s="24"/>
      <c r="I27" s="24"/>
      <c r="J27" s="24"/>
      <c r="K27" s="24">
        <f t="shared" si="1"/>
        <v>9400</v>
      </c>
      <c r="L27" s="24"/>
      <c r="M27" s="24"/>
      <c r="N27" s="24"/>
      <c r="O27" s="24"/>
      <c r="P27" s="24">
        <f t="shared" si="2"/>
        <v>14908.5</v>
      </c>
      <c r="Q27" s="36">
        <f t="shared" si="0"/>
        <v>59634</v>
      </c>
      <c r="R27" s="43">
        <f t="shared" si="3"/>
        <v>59634</v>
      </c>
    </row>
    <row r="28" spans="1:19" ht="16.5" thickBot="1" x14ac:dyDescent="0.3">
      <c r="A28" s="3">
        <v>8</v>
      </c>
      <c r="B28" s="4" t="s">
        <v>9</v>
      </c>
      <c r="C28" s="5">
        <v>1</v>
      </c>
      <c r="D28" s="24">
        <v>4700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>
        <f t="shared" si="2"/>
        <v>4700</v>
      </c>
      <c r="Q28" s="36">
        <f t="shared" si="0"/>
        <v>18800</v>
      </c>
      <c r="R28" s="43">
        <f t="shared" si="3"/>
        <v>18800</v>
      </c>
    </row>
    <row r="29" spans="1:19" ht="16.5" thickBot="1" x14ac:dyDescent="0.3">
      <c r="A29" s="3">
        <v>9</v>
      </c>
      <c r="B29" s="4" t="s">
        <v>9</v>
      </c>
      <c r="C29" s="5">
        <v>1</v>
      </c>
      <c r="D29" s="24">
        <v>4700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>
        <f t="shared" si="2"/>
        <v>4700</v>
      </c>
      <c r="Q29" s="36">
        <f t="shared" si="0"/>
        <v>18800</v>
      </c>
      <c r="R29" s="43">
        <f t="shared" si="3"/>
        <v>18800</v>
      </c>
    </row>
    <row r="30" spans="1:19" ht="16.5" thickBot="1" x14ac:dyDescent="0.3">
      <c r="A30" s="25"/>
      <c r="B30" s="32" t="s">
        <v>63</v>
      </c>
      <c r="C30" s="26">
        <f>SUM(C21:C29)</f>
        <v>9</v>
      </c>
      <c r="D30" s="27">
        <f>SUM(D21:D29)</f>
        <v>42800</v>
      </c>
      <c r="E30" s="27"/>
      <c r="F30" s="27">
        <f>SUM(F21:F29)</f>
        <v>580</v>
      </c>
      <c r="G30" s="27">
        <f>SUM(G21:G29)</f>
        <v>3419</v>
      </c>
      <c r="H30" s="27"/>
      <c r="I30" s="27">
        <f>SUM(I21:I29)</f>
        <v>25500</v>
      </c>
      <c r="J30" s="27"/>
      <c r="K30" s="27">
        <f>SUM(K21:K29)</f>
        <v>56600</v>
      </c>
      <c r="L30" s="27"/>
      <c r="M30" s="27"/>
      <c r="N30" s="27">
        <f>SUM(N21:N29)</f>
        <v>0</v>
      </c>
      <c r="O30" s="27">
        <f>SUM(O21:O29)</f>
        <v>0</v>
      </c>
      <c r="P30" s="27">
        <f>SUM(P21:P29)</f>
        <v>128899</v>
      </c>
      <c r="Q30" s="37">
        <f t="shared" si="0"/>
        <v>515596</v>
      </c>
      <c r="R30" s="46">
        <f>SUM(R21:R29)</f>
        <v>515596</v>
      </c>
    </row>
    <row r="31" spans="1:19" ht="16.5" thickBot="1" x14ac:dyDescent="0.3">
      <c r="A31" s="3">
        <v>10</v>
      </c>
      <c r="B31" s="4" t="s">
        <v>34</v>
      </c>
      <c r="C31" s="5">
        <v>1</v>
      </c>
      <c r="D31" s="24">
        <v>3400</v>
      </c>
      <c r="E31" s="24"/>
      <c r="F31" s="24">
        <v>55</v>
      </c>
      <c r="G31" s="24">
        <f>(D31+F31)*25%</f>
        <v>863.75</v>
      </c>
      <c r="H31" s="24"/>
      <c r="I31" s="24"/>
      <c r="J31" s="24">
        <f t="shared" ref="J31:J32" si="4">D31*300%</f>
        <v>10200</v>
      </c>
      <c r="K31" s="24"/>
      <c r="L31" s="24"/>
      <c r="M31" s="24"/>
      <c r="N31" s="24"/>
      <c r="O31" s="24"/>
      <c r="P31" s="24">
        <f>SUM(D31:O31)</f>
        <v>14518.75</v>
      </c>
      <c r="Q31" s="36">
        <f t="shared" si="0"/>
        <v>58075</v>
      </c>
      <c r="R31" s="66">
        <f>Q31</f>
        <v>58075</v>
      </c>
    </row>
    <row r="32" spans="1:19" ht="16.5" thickBot="1" x14ac:dyDescent="0.3">
      <c r="A32" s="3">
        <v>11</v>
      </c>
      <c r="B32" s="4" t="s">
        <v>35</v>
      </c>
      <c r="C32" s="5">
        <v>1</v>
      </c>
      <c r="D32" s="24">
        <v>3400</v>
      </c>
      <c r="E32" s="24"/>
      <c r="F32" s="24">
        <v>55</v>
      </c>
      <c r="G32" s="24">
        <f>(D32+F32)*15%</f>
        <v>518.25</v>
      </c>
      <c r="H32" s="24"/>
      <c r="I32" s="24"/>
      <c r="J32" s="24">
        <f t="shared" si="4"/>
        <v>10200</v>
      </c>
      <c r="K32" s="24"/>
      <c r="L32" s="24"/>
      <c r="M32" s="24"/>
      <c r="N32" s="24"/>
      <c r="O32" s="24"/>
      <c r="P32" s="24">
        <f t="shared" ref="P32" si="5">D32+F32+G32+J32</f>
        <v>14173.25</v>
      </c>
      <c r="Q32" s="36">
        <f t="shared" si="0"/>
        <v>56693</v>
      </c>
      <c r="R32" s="66">
        <f t="shared" ref="R32:R37" si="6">Q32</f>
        <v>56693</v>
      </c>
    </row>
    <row r="33" spans="1:18" ht="16.5" thickBot="1" x14ac:dyDescent="0.3">
      <c r="A33" s="3">
        <v>12</v>
      </c>
      <c r="B33" s="4" t="s">
        <v>36</v>
      </c>
      <c r="C33" s="5">
        <v>1</v>
      </c>
      <c r="D33" s="24">
        <v>3400</v>
      </c>
      <c r="E33" s="24"/>
      <c r="F33" s="24"/>
      <c r="G33" s="24"/>
      <c r="H33" s="24"/>
      <c r="I33" s="24"/>
      <c r="J33" s="24"/>
      <c r="K33" s="24"/>
      <c r="L33" s="24">
        <f>D33*L20</f>
        <v>5100</v>
      </c>
      <c r="M33" s="24"/>
      <c r="N33" s="24"/>
      <c r="O33" s="24"/>
      <c r="P33" s="24">
        <f>D33+F33+G33+J33+L33</f>
        <v>8500</v>
      </c>
      <c r="Q33" s="36">
        <f t="shared" si="0"/>
        <v>34000</v>
      </c>
      <c r="R33" s="66">
        <f t="shared" si="6"/>
        <v>34000</v>
      </c>
    </row>
    <row r="34" spans="1:18" ht="17.25" customHeight="1" thickBot="1" x14ac:dyDescent="0.3">
      <c r="A34" s="3">
        <v>13</v>
      </c>
      <c r="B34" s="4" t="s">
        <v>37</v>
      </c>
      <c r="C34" s="5">
        <v>1</v>
      </c>
      <c r="D34" s="24">
        <v>3400</v>
      </c>
      <c r="E34" s="24"/>
      <c r="F34" s="24"/>
      <c r="G34" s="24"/>
      <c r="H34" s="24"/>
      <c r="I34" s="24"/>
      <c r="J34" s="24"/>
      <c r="K34" s="24"/>
      <c r="L34" s="24">
        <f>D34*L20</f>
        <v>5100</v>
      </c>
      <c r="M34" s="24"/>
      <c r="N34" s="24"/>
      <c r="O34" s="24"/>
      <c r="P34" s="24">
        <f>D34+F34+G34+J34+L34</f>
        <v>8500</v>
      </c>
      <c r="Q34" s="36">
        <f t="shared" si="0"/>
        <v>34000</v>
      </c>
      <c r="R34" s="66">
        <f t="shared" si="6"/>
        <v>34000</v>
      </c>
    </row>
    <row r="35" spans="1:18" ht="16.5" thickBot="1" x14ac:dyDescent="0.3">
      <c r="A35" s="3">
        <v>14</v>
      </c>
      <c r="B35" s="4" t="s">
        <v>38</v>
      </c>
      <c r="C35" s="5">
        <v>1</v>
      </c>
      <c r="D35" s="24">
        <v>3400</v>
      </c>
      <c r="E35" s="24"/>
      <c r="F35" s="24"/>
      <c r="G35" s="24"/>
      <c r="H35" s="24"/>
      <c r="I35" s="24"/>
      <c r="J35" s="24"/>
      <c r="K35" s="24">
        <f>D35*K20</f>
        <v>6800</v>
      </c>
      <c r="L35" s="24"/>
      <c r="M35" s="24"/>
      <c r="N35" s="24"/>
      <c r="O35" s="24"/>
      <c r="P35" s="24">
        <f>D35+F35+G35+J35+K35</f>
        <v>10200</v>
      </c>
      <c r="Q35" s="36">
        <f t="shared" si="0"/>
        <v>40800</v>
      </c>
      <c r="R35" s="66">
        <f t="shared" si="6"/>
        <v>40800</v>
      </c>
    </row>
    <row r="36" spans="1:18" ht="16.5" thickBot="1" x14ac:dyDescent="0.3">
      <c r="A36" s="3">
        <v>15</v>
      </c>
      <c r="B36" s="4" t="s">
        <v>39</v>
      </c>
      <c r="C36" s="5">
        <v>1</v>
      </c>
      <c r="D36" s="24">
        <v>3400</v>
      </c>
      <c r="E36" s="24"/>
      <c r="F36" s="24"/>
      <c r="G36" s="24"/>
      <c r="H36" s="24"/>
      <c r="I36" s="24"/>
      <c r="J36" s="24"/>
      <c r="K36" s="24">
        <f>D36*K20</f>
        <v>6800</v>
      </c>
      <c r="L36" s="24"/>
      <c r="M36" s="24"/>
      <c r="N36" s="24"/>
      <c r="O36" s="24"/>
      <c r="P36" s="24">
        <f>D36+F36+G36+J36+K36</f>
        <v>10200</v>
      </c>
      <c r="Q36" s="36">
        <f t="shared" si="0"/>
        <v>40800</v>
      </c>
      <c r="R36" s="66">
        <f t="shared" si="6"/>
        <v>40800</v>
      </c>
    </row>
    <row r="37" spans="1:18" ht="16.5" thickBot="1" x14ac:dyDescent="0.3">
      <c r="A37" s="3">
        <v>16</v>
      </c>
      <c r="B37" s="4" t="s">
        <v>40</v>
      </c>
      <c r="C37" s="5">
        <v>1</v>
      </c>
      <c r="D37" s="24">
        <v>3400</v>
      </c>
      <c r="E37" s="24"/>
      <c r="F37" s="24"/>
      <c r="G37" s="24"/>
      <c r="H37" s="24"/>
      <c r="I37" s="24"/>
      <c r="J37" s="24"/>
      <c r="K37" s="24">
        <f>D37*K20</f>
        <v>6800</v>
      </c>
      <c r="L37" s="24"/>
      <c r="M37" s="24"/>
      <c r="N37" s="24"/>
      <c r="O37" s="24"/>
      <c r="P37" s="24">
        <f>D37+F37+G37+J37+K37</f>
        <v>10200</v>
      </c>
      <c r="Q37" s="36">
        <f t="shared" si="0"/>
        <v>40800</v>
      </c>
      <c r="R37" s="66">
        <f t="shared" si="6"/>
        <v>40800</v>
      </c>
    </row>
    <row r="38" spans="1:18" ht="16.5" thickBot="1" x14ac:dyDescent="0.3">
      <c r="A38" s="25"/>
      <c r="B38" s="32" t="s">
        <v>63</v>
      </c>
      <c r="C38" s="26">
        <f>SUM(C31:C37)</f>
        <v>7</v>
      </c>
      <c r="D38" s="27">
        <f>SUM(D31:D37)</f>
        <v>23800</v>
      </c>
      <c r="E38" s="27"/>
      <c r="F38" s="27">
        <f>SUM(F31:F37)</f>
        <v>110</v>
      </c>
      <c r="G38" s="27">
        <f>SUM(G31:G37)</f>
        <v>1382</v>
      </c>
      <c r="H38" s="27"/>
      <c r="I38" s="27"/>
      <c r="J38" s="27">
        <f>SUM(J31:J37)</f>
        <v>20400</v>
      </c>
      <c r="K38" s="27">
        <f>SUM(K35:K37)</f>
        <v>20400</v>
      </c>
      <c r="L38" s="27">
        <f>SUM(L33:L37)</f>
        <v>10200</v>
      </c>
      <c r="M38" s="27"/>
      <c r="N38" s="27">
        <f>SUM(N31:N37)</f>
        <v>0</v>
      </c>
      <c r="O38" s="27">
        <f>SUM(O31:O37)</f>
        <v>0</v>
      </c>
      <c r="P38" s="27">
        <f>SUM(P31:P37)</f>
        <v>76292</v>
      </c>
      <c r="Q38" s="37">
        <f t="shared" si="0"/>
        <v>305168</v>
      </c>
      <c r="R38" s="47">
        <f>SUM(R31:R37)</f>
        <v>305168</v>
      </c>
    </row>
    <row r="39" spans="1:18" s="33" customFormat="1" ht="16.5" thickBot="1" x14ac:dyDescent="0.3">
      <c r="A39" s="51"/>
      <c r="B39" s="52"/>
      <c r="C39" s="53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5"/>
      <c r="R39" s="56"/>
    </row>
    <row r="40" spans="1:18" ht="19.5" customHeight="1" thickBot="1" x14ac:dyDescent="0.3">
      <c r="A40" s="57">
        <v>17</v>
      </c>
      <c r="B40" s="58" t="s">
        <v>41</v>
      </c>
      <c r="C40" s="59">
        <v>1</v>
      </c>
      <c r="D40" s="60">
        <v>3350</v>
      </c>
      <c r="E40" s="60"/>
      <c r="F40" s="60">
        <v>55</v>
      </c>
      <c r="G40" s="60">
        <f>(D40+F40)*25%</f>
        <v>851.25</v>
      </c>
      <c r="H40" s="60"/>
      <c r="I40" s="60"/>
      <c r="J40" s="60">
        <f>D40*300%</f>
        <v>10050</v>
      </c>
      <c r="K40" s="60"/>
      <c r="L40" s="60"/>
      <c r="M40" s="60"/>
      <c r="N40" s="60"/>
      <c r="O40" s="60"/>
      <c r="P40" s="60">
        <f>D40+F40+G40+J40</f>
        <v>14306.25</v>
      </c>
      <c r="Q40" s="61">
        <f t="shared" ref="Q40:Q68" si="7">P40*4</f>
        <v>57225</v>
      </c>
      <c r="R40" s="67">
        <f>Q40</f>
        <v>57225</v>
      </c>
    </row>
    <row r="41" spans="1:18" ht="16.5" thickBot="1" x14ac:dyDescent="0.3">
      <c r="A41" s="3">
        <v>18</v>
      </c>
      <c r="B41" s="4" t="s">
        <v>41</v>
      </c>
      <c r="C41" s="5">
        <v>1</v>
      </c>
      <c r="D41" s="24">
        <v>3350</v>
      </c>
      <c r="E41" s="24"/>
      <c r="F41" s="24">
        <v>45</v>
      </c>
      <c r="G41" s="24"/>
      <c r="H41" s="24"/>
      <c r="I41" s="24"/>
      <c r="J41" s="24"/>
      <c r="K41" s="24">
        <f t="shared" ref="K41:K46" si="8">D41*200%</f>
        <v>6700</v>
      </c>
      <c r="L41" s="24"/>
      <c r="M41" s="24"/>
      <c r="N41" s="24"/>
      <c r="O41" s="24"/>
      <c r="P41" s="24">
        <f>D41+F41+K41</f>
        <v>10095</v>
      </c>
      <c r="Q41" s="36">
        <f t="shared" si="7"/>
        <v>40380</v>
      </c>
      <c r="R41" s="67">
        <f t="shared" ref="R41:R55" si="9">Q41</f>
        <v>40380</v>
      </c>
    </row>
    <row r="42" spans="1:18" ht="16.5" thickBot="1" x14ac:dyDescent="0.3">
      <c r="A42" s="3">
        <v>19</v>
      </c>
      <c r="B42" s="4" t="s">
        <v>43</v>
      </c>
      <c r="C42" s="5">
        <v>1</v>
      </c>
      <c r="D42" s="24">
        <v>3200</v>
      </c>
      <c r="E42" s="24"/>
      <c r="F42" s="24">
        <v>45</v>
      </c>
      <c r="G42" s="24">
        <f>(D42+F42)*25%</f>
        <v>811.25</v>
      </c>
      <c r="H42" s="24"/>
      <c r="I42" s="24"/>
      <c r="J42" s="24"/>
      <c r="K42" s="24">
        <f t="shared" si="8"/>
        <v>6400</v>
      </c>
      <c r="L42" s="24"/>
      <c r="M42" s="24"/>
      <c r="N42" s="24"/>
      <c r="O42" s="24"/>
      <c r="P42" s="24">
        <f>D42+F42+G42+K42</f>
        <v>10456.25</v>
      </c>
      <c r="Q42" s="36">
        <f t="shared" si="7"/>
        <v>41825</v>
      </c>
      <c r="R42" s="67">
        <f t="shared" si="9"/>
        <v>41825</v>
      </c>
    </row>
    <row r="43" spans="1:18" ht="16.5" thickBot="1" x14ac:dyDescent="0.3">
      <c r="A43" s="3">
        <v>20</v>
      </c>
      <c r="B43" s="4" t="s">
        <v>44</v>
      </c>
      <c r="C43" s="5">
        <v>3</v>
      </c>
      <c r="D43" s="24">
        <f>3*3200</f>
        <v>9600</v>
      </c>
      <c r="E43" s="24"/>
      <c r="F43" s="24">
        <v>45</v>
      </c>
      <c r="G43" s="24"/>
      <c r="H43" s="24"/>
      <c r="I43" s="24"/>
      <c r="J43" s="24"/>
      <c r="K43" s="24">
        <f t="shared" si="8"/>
        <v>19200</v>
      </c>
      <c r="L43" s="24"/>
      <c r="M43" s="24"/>
      <c r="N43" s="24"/>
      <c r="O43" s="24"/>
      <c r="P43" s="24">
        <f>(D43+F43+G43+K43)</f>
        <v>28845</v>
      </c>
      <c r="Q43" s="36">
        <f t="shared" si="7"/>
        <v>115380</v>
      </c>
      <c r="R43" s="67">
        <f t="shared" si="9"/>
        <v>115380</v>
      </c>
    </row>
    <row r="44" spans="1:18" ht="16.5" thickBot="1" x14ac:dyDescent="0.3">
      <c r="A44" s="3">
        <v>21</v>
      </c>
      <c r="B44" s="4" t="s">
        <v>42</v>
      </c>
      <c r="C44" s="5">
        <v>4</v>
      </c>
      <c r="D44" s="24">
        <f>4*3100</f>
        <v>12400</v>
      </c>
      <c r="E44" s="24"/>
      <c r="F44" s="24">
        <v>45</v>
      </c>
      <c r="G44" s="24"/>
      <c r="H44" s="24"/>
      <c r="I44" s="24"/>
      <c r="J44" s="24"/>
      <c r="K44" s="24">
        <f t="shared" si="8"/>
        <v>24800</v>
      </c>
      <c r="L44" s="24"/>
      <c r="M44" s="24"/>
      <c r="N44" s="24"/>
      <c r="O44" s="24"/>
      <c r="P44" s="24">
        <f>(D44+F44+G44+K44)</f>
        <v>37245</v>
      </c>
      <c r="Q44" s="36">
        <f t="shared" si="7"/>
        <v>148980</v>
      </c>
      <c r="R44" s="67">
        <f t="shared" si="9"/>
        <v>148980</v>
      </c>
    </row>
    <row r="45" spans="1:18" ht="16.5" thickBot="1" x14ac:dyDescent="0.3">
      <c r="A45" s="3">
        <v>22</v>
      </c>
      <c r="B45" s="4" t="s">
        <v>45</v>
      </c>
      <c r="C45" s="5">
        <v>1</v>
      </c>
      <c r="D45" s="24">
        <v>3350</v>
      </c>
      <c r="E45" s="24"/>
      <c r="F45" s="24"/>
      <c r="G45" s="24"/>
      <c r="H45" s="24"/>
      <c r="I45" s="24"/>
      <c r="J45" s="24"/>
      <c r="K45" s="24">
        <f t="shared" si="8"/>
        <v>6700</v>
      </c>
      <c r="L45" s="24"/>
      <c r="M45" s="24"/>
      <c r="N45" s="24"/>
      <c r="O45" s="24"/>
      <c r="P45" s="24">
        <f>D45+F45+K45</f>
        <v>10050</v>
      </c>
      <c r="Q45" s="36">
        <f t="shared" si="7"/>
        <v>40200</v>
      </c>
      <c r="R45" s="67">
        <f t="shared" si="9"/>
        <v>40200</v>
      </c>
    </row>
    <row r="46" spans="1:18" ht="16.5" thickBot="1" x14ac:dyDescent="0.3">
      <c r="A46" s="3">
        <v>23</v>
      </c>
      <c r="B46" s="4" t="s">
        <v>46</v>
      </c>
      <c r="C46" s="5">
        <v>1</v>
      </c>
      <c r="D46" s="24">
        <v>3200</v>
      </c>
      <c r="E46" s="24"/>
      <c r="F46" s="24">
        <v>90</v>
      </c>
      <c r="G46" s="24"/>
      <c r="H46" s="24"/>
      <c r="I46" s="24"/>
      <c r="J46" s="24"/>
      <c r="K46" s="24">
        <f t="shared" si="8"/>
        <v>6400</v>
      </c>
      <c r="L46" s="24"/>
      <c r="M46" s="24"/>
      <c r="N46" s="24"/>
      <c r="O46" s="24"/>
      <c r="P46" s="24">
        <f>D46+F46+K46</f>
        <v>9690</v>
      </c>
      <c r="Q46" s="36">
        <f t="shared" si="7"/>
        <v>38760</v>
      </c>
      <c r="R46" s="67">
        <f t="shared" si="9"/>
        <v>38760</v>
      </c>
    </row>
    <row r="47" spans="1:18" ht="16.5" thickBot="1" x14ac:dyDescent="0.3">
      <c r="A47" s="3">
        <v>24</v>
      </c>
      <c r="B47" s="4" t="s">
        <v>42</v>
      </c>
      <c r="C47" s="5">
        <v>1</v>
      </c>
      <c r="D47" s="24">
        <v>3100</v>
      </c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>
        <f t="shared" ref="P47:P48" si="10">D47+F47+K47</f>
        <v>3100</v>
      </c>
      <c r="Q47" s="36">
        <f t="shared" si="7"/>
        <v>12400</v>
      </c>
      <c r="R47" s="67">
        <f t="shared" si="9"/>
        <v>12400</v>
      </c>
    </row>
    <row r="48" spans="1:18" ht="16.5" thickBot="1" x14ac:dyDescent="0.3">
      <c r="A48" s="3">
        <v>25</v>
      </c>
      <c r="B48" s="4" t="s">
        <v>47</v>
      </c>
      <c r="C48" s="5">
        <v>1</v>
      </c>
      <c r="D48" s="24">
        <v>2200</v>
      </c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>
        <f t="shared" si="10"/>
        <v>2200</v>
      </c>
      <c r="Q48" s="36">
        <f t="shared" si="7"/>
        <v>8800</v>
      </c>
      <c r="R48" s="67">
        <f t="shared" si="9"/>
        <v>8800</v>
      </c>
    </row>
    <row r="49" spans="1:18" ht="16.5" thickBot="1" x14ac:dyDescent="0.3">
      <c r="A49" s="3">
        <v>26</v>
      </c>
      <c r="B49" s="4" t="s">
        <v>48</v>
      </c>
      <c r="C49" s="5">
        <v>1</v>
      </c>
      <c r="D49" s="24">
        <v>3200</v>
      </c>
      <c r="E49" s="24"/>
      <c r="F49" s="24">
        <v>55</v>
      </c>
      <c r="G49" s="24">
        <f>(D49+F49)*25%</f>
        <v>813.75</v>
      </c>
      <c r="H49" s="24"/>
      <c r="I49" s="24"/>
      <c r="J49" s="24"/>
      <c r="K49" s="24"/>
      <c r="L49" s="24">
        <f>D49*150%</f>
        <v>4800</v>
      </c>
      <c r="M49" s="24"/>
      <c r="N49" s="24"/>
      <c r="O49" s="24"/>
      <c r="P49" s="24">
        <f>D49+F49+G49+L49</f>
        <v>8868.75</v>
      </c>
      <c r="Q49" s="36">
        <f t="shared" si="7"/>
        <v>35475</v>
      </c>
      <c r="R49" s="67">
        <f t="shared" si="9"/>
        <v>35475</v>
      </c>
    </row>
    <row r="50" spans="1:18" ht="16.5" thickBot="1" x14ac:dyDescent="0.3">
      <c r="A50" s="3">
        <v>27</v>
      </c>
      <c r="B50" s="4" t="s">
        <v>49</v>
      </c>
      <c r="C50" s="5">
        <v>2</v>
      </c>
      <c r="D50" s="24">
        <f>2*3100</f>
        <v>6200</v>
      </c>
      <c r="E50" s="24"/>
      <c r="F50" s="24"/>
      <c r="G50" s="24"/>
      <c r="H50" s="24"/>
      <c r="I50" s="24"/>
      <c r="J50" s="24"/>
      <c r="K50" s="24"/>
      <c r="L50" s="24">
        <f>D50*150%</f>
        <v>9300</v>
      </c>
      <c r="M50" s="24"/>
      <c r="N50" s="24"/>
      <c r="O50" s="24"/>
      <c r="P50" s="24">
        <f>D50+F50+G50+L50</f>
        <v>15500</v>
      </c>
      <c r="Q50" s="36">
        <f t="shared" si="7"/>
        <v>62000</v>
      </c>
      <c r="R50" s="67">
        <f t="shared" si="9"/>
        <v>62000</v>
      </c>
    </row>
    <row r="51" spans="1:18" ht="16.5" thickBot="1" x14ac:dyDescent="0.3">
      <c r="A51" s="3">
        <v>28</v>
      </c>
      <c r="B51" s="4" t="s">
        <v>50</v>
      </c>
      <c r="C51" s="5">
        <v>1</v>
      </c>
      <c r="D51" s="24">
        <v>3200</v>
      </c>
      <c r="E51" s="24"/>
      <c r="F51" s="24"/>
      <c r="G51" s="24"/>
      <c r="H51" s="24"/>
      <c r="I51" s="24"/>
      <c r="J51" s="24"/>
      <c r="K51" s="24"/>
      <c r="L51" s="24">
        <f>D51*L20</f>
        <v>4800</v>
      </c>
      <c r="M51" s="24"/>
      <c r="N51" s="24"/>
      <c r="O51" s="24"/>
      <c r="P51" s="24">
        <f>D51+F51+G51+J51+K51+L51</f>
        <v>8000</v>
      </c>
      <c r="Q51" s="36">
        <f t="shared" si="7"/>
        <v>32000</v>
      </c>
      <c r="R51" s="67">
        <f t="shared" si="9"/>
        <v>32000</v>
      </c>
    </row>
    <row r="52" spans="1:18" ht="16.5" thickBot="1" x14ac:dyDescent="0.3">
      <c r="A52" s="3">
        <v>29</v>
      </c>
      <c r="B52" s="4" t="s">
        <v>51</v>
      </c>
      <c r="C52" s="5">
        <v>2</v>
      </c>
      <c r="D52" s="24">
        <f>2*2700</f>
        <v>5400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>
        <f>D52+F52+G52+J52+K52+L52</f>
        <v>5400</v>
      </c>
      <c r="Q52" s="36">
        <f t="shared" si="7"/>
        <v>21600</v>
      </c>
      <c r="R52" s="67">
        <f t="shared" si="9"/>
        <v>21600</v>
      </c>
    </row>
    <row r="53" spans="1:18" ht="16.5" thickBot="1" x14ac:dyDescent="0.3">
      <c r="A53" s="3">
        <v>30</v>
      </c>
      <c r="B53" s="4" t="s">
        <v>52</v>
      </c>
      <c r="C53" s="5">
        <v>2</v>
      </c>
      <c r="D53" s="24">
        <f>2*2200</f>
        <v>4400</v>
      </c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>
        <f>D53+F53+G53+J53+K53+L53</f>
        <v>4400</v>
      </c>
      <c r="Q53" s="36">
        <f t="shared" si="7"/>
        <v>17600</v>
      </c>
      <c r="R53" s="67">
        <f t="shared" si="9"/>
        <v>17600</v>
      </c>
    </row>
    <row r="54" spans="1:18" ht="16.5" thickBot="1" x14ac:dyDescent="0.3">
      <c r="A54" s="3">
        <v>31</v>
      </c>
      <c r="B54" s="4" t="s">
        <v>53</v>
      </c>
      <c r="C54" s="5">
        <v>1</v>
      </c>
      <c r="D54" s="24">
        <v>2700</v>
      </c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>
        <f t="shared" ref="P54:P56" si="11">D54+F54+G54+J54+K54+L54</f>
        <v>2700</v>
      </c>
      <c r="Q54" s="36">
        <f t="shared" si="7"/>
        <v>10800</v>
      </c>
      <c r="R54" s="67">
        <f t="shared" si="9"/>
        <v>10800</v>
      </c>
    </row>
    <row r="55" spans="1:18" ht="16.5" thickBot="1" x14ac:dyDescent="0.3">
      <c r="A55" s="3">
        <v>32</v>
      </c>
      <c r="B55" s="4" t="s">
        <v>54</v>
      </c>
      <c r="C55" s="5">
        <v>5</v>
      </c>
      <c r="D55" s="24">
        <f>5*1895</f>
        <v>9475</v>
      </c>
      <c r="E55" s="24"/>
      <c r="F55" s="24"/>
      <c r="G55" s="24"/>
      <c r="H55" s="24"/>
      <c r="I55" s="24"/>
      <c r="J55" s="24"/>
      <c r="K55" s="24"/>
      <c r="L55" s="24">
        <f>D55*L20</f>
        <v>14212.5</v>
      </c>
      <c r="M55" s="24"/>
      <c r="N55" s="24"/>
      <c r="O55" s="24"/>
      <c r="P55" s="24">
        <f t="shared" si="11"/>
        <v>23687.5</v>
      </c>
      <c r="Q55" s="36">
        <f t="shared" si="7"/>
        <v>94750</v>
      </c>
      <c r="R55" s="67">
        <f t="shared" si="9"/>
        <v>94750</v>
      </c>
    </row>
    <row r="56" spans="1:18" ht="16.5" thickBot="1" x14ac:dyDescent="0.3">
      <c r="A56" s="25"/>
      <c r="B56" s="32" t="s">
        <v>63</v>
      </c>
      <c r="C56" s="26">
        <f>SUM(C40:C55)</f>
        <v>28</v>
      </c>
      <c r="D56" s="27">
        <f>SUM(D40:D55)</f>
        <v>78325</v>
      </c>
      <c r="E56" s="27"/>
      <c r="F56" s="27">
        <f>SUM(F40:F55)</f>
        <v>380</v>
      </c>
      <c r="G56" s="27">
        <f>SUM(G40:G55)</f>
        <v>2476.25</v>
      </c>
      <c r="H56" s="27"/>
      <c r="I56" s="27"/>
      <c r="J56" s="27">
        <f>SUM(J40:J55)</f>
        <v>10050</v>
      </c>
      <c r="K56" s="27">
        <f>SUM(K40:K55)</f>
        <v>70200</v>
      </c>
      <c r="L56" s="27">
        <f>SUM(L41:L55)</f>
        <v>33112.5</v>
      </c>
      <c r="M56" s="27"/>
      <c r="N56" s="27">
        <f>SUM(N40:N55)</f>
        <v>0</v>
      </c>
      <c r="O56" s="27">
        <f>SUM(O40:O55)</f>
        <v>0</v>
      </c>
      <c r="P56" s="27">
        <f t="shared" si="11"/>
        <v>194543.75</v>
      </c>
      <c r="Q56" s="37">
        <f t="shared" si="7"/>
        <v>778175</v>
      </c>
      <c r="R56" s="47">
        <f>SUM(R40:R55)</f>
        <v>778175</v>
      </c>
    </row>
    <row r="57" spans="1:18" ht="16.5" thickBot="1" x14ac:dyDescent="0.3">
      <c r="A57" s="3">
        <v>33</v>
      </c>
      <c r="B57" s="4" t="s">
        <v>55</v>
      </c>
      <c r="C57" s="5">
        <v>1</v>
      </c>
      <c r="D57" s="24">
        <v>3350</v>
      </c>
      <c r="E57" s="24"/>
      <c r="F57" s="24">
        <v>70</v>
      </c>
      <c r="G57" s="24">
        <f>D57*40%</f>
        <v>1340</v>
      </c>
      <c r="H57" s="24"/>
      <c r="I57" s="24"/>
      <c r="J57" s="24"/>
      <c r="K57" s="24">
        <f t="shared" ref="K57:K65" si="12">D57*200%</f>
        <v>6700</v>
      </c>
      <c r="L57" s="24"/>
      <c r="M57" s="24"/>
      <c r="N57" s="24"/>
      <c r="O57" s="24"/>
      <c r="P57" s="24">
        <f>D57+F57+G57+I57+J57+K57+L57</f>
        <v>11460</v>
      </c>
      <c r="Q57" s="36">
        <f t="shared" si="7"/>
        <v>45840</v>
      </c>
      <c r="R57" s="66">
        <f>Q57</f>
        <v>45840</v>
      </c>
    </row>
    <row r="58" spans="1:18" ht="16.5" thickBot="1" x14ac:dyDescent="0.3">
      <c r="A58" s="3">
        <v>34</v>
      </c>
      <c r="B58" s="4" t="s">
        <v>55</v>
      </c>
      <c r="C58" s="5">
        <v>1</v>
      </c>
      <c r="D58" s="24">
        <v>3350</v>
      </c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>
        <f>D58+F58+G58+I58+J58+K58+L58</f>
        <v>3350</v>
      </c>
      <c r="Q58" s="36">
        <f t="shared" si="7"/>
        <v>13400</v>
      </c>
      <c r="R58" s="66">
        <f t="shared" ref="R58:R67" si="13">Q58</f>
        <v>13400</v>
      </c>
    </row>
    <row r="59" spans="1:18" ht="16.5" thickBot="1" x14ac:dyDescent="0.3">
      <c r="A59" s="3">
        <v>35</v>
      </c>
      <c r="B59" s="4" t="s">
        <v>56</v>
      </c>
      <c r="C59" s="5">
        <v>1</v>
      </c>
      <c r="D59" s="24">
        <v>2118</v>
      </c>
      <c r="E59" s="24"/>
      <c r="F59" s="24"/>
      <c r="G59" s="24">
        <f>D59*20%</f>
        <v>423.6</v>
      </c>
      <c r="H59" s="24"/>
      <c r="I59" s="24"/>
      <c r="J59" s="24"/>
      <c r="K59" s="24"/>
      <c r="L59" s="24">
        <f>D59*L20</f>
        <v>3177</v>
      </c>
      <c r="M59" s="24"/>
      <c r="N59" s="24"/>
      <c r="O59" s="24"/>
      <c r="P59" s="24">
        <f t="shared" ref="P59:P67" si="14">D59+F59+G59+I59+J59+K59+L59</f>
        <v>5718.6</v>
      </c>
      <c r="Q59" s="36">
        <f t="shared" si="7"/>
        <v>22874.400000000001</v>
      </c>
      <c r="R59" s="66">
        <f t="shared" si="13"/>
        <v>22874.400000000001</v>
      </c>
    </row>
    <row r="60" spans="1:18" ht="16.5" thickBot="1" x14ac:dyDescent="0.3">
      <c r="A60" s="3">
        <v>36</v>
      </c>
      <c r="B60" s="4" t="s">
        <v>56</v>
      </c>
      <c r="C60" s="5">
        <v>1</v>
      </c>
      <c r="D60" s="24">
        <v>2118</v>
      </c>
      <c r="E60" s="24"/>
      <c r="F60" s="24"/>
      <c r="G60" s="24">
        <f>D60*15%</f>
        <v>317.7</v>
      </c>
      <c r="H60" s="24"/>
      <c r="I60" s="24"/>
      <c r="J60" s="24"/>
      <c r="K60" s="24"/>
      <c r="L60" s="24">
        <f>D60*L20</f>
        <v>3177</v>
      </c>
      <c r="M60" s="24"/>
      <c r="N60" s="24"/>
      <c r="O60" s="24"/>
      <c r="P60" s="24">
        <f t="shared" si="14"/>
        <v>5612.7</v>
      </c>
      <c r="Q60" s="36">
        <f t="shared" si="7"/>
        <v>22450.799999999999</v>
      </c>
      <c r="R60" s="66">
        <f t="shared" si="13"/>
        <v>22450.799999999999</v>
      </c>
    </row>
    <row r="61" spans="1:18" ht="16.5" thickBot="1" x14ac:dyDescent="0.3">
      <c r="A61" s="3">
        <v>37</v>
      </c>
      <c r="B61" s="4" t="s">
        <v>56</v>
      </c>
      <c r="C61" s="5">
        <v>1</v>
      </c>
      <c r="D61" s="24">
        <v>2118</v>
      </c>
      <c r="E61" s="24"/>
      <c r="F61" s="24"/>
      <c r="G61" s="24"/>
      <c r="H61" s="24"/>
      <c r="I61" s="24"/>
      <c r="J61" s="24"/>
      <c r="K61" s="24"/>
      <c r="L61" s="24">
        <f>D61*L20</f>
        <v>3177</v>
      </c>
      <c r="M61" s="24"/>
      <c r="N61" s="24"/>
      <c r="O61" s="24"/>
      <c r="P61" s="24">
        <f t="shared" si="14"/>
        <v>5295</v>
      </c>
      <c r="Q61" s="36">
        <f t="shared" si="7"/>
        <v>21180</v>
      </c>
      <c r="R61" s="66">
        <f t="shared" si="13"/>
        <v>21180</v>
      </c>
    </row>
    <row r="62" spans="1:18" ht="16.5" thickBot="1" x14ac:dyDescent="0.3">
      <c r="A62" s="3">
        <v>38</v>
      </c>
      <c r="B62" s="4" t="s">
        <v>57</v>
      </c>
      <c r="C62" s="5">
        <v>1</v>
      </c>
      <c r="D62" s="24">
        <v>1895</v>
      </c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>
        <f t="shared" si="14"/>
        <v>1895</v>
      </c>
      <c r="Q62" s="36">
        <f t="shared" si="7"/>
        <v>7580</v>
      </c>
      <c r="R62" s="66">
        <f t="shared" si="13"/>
        <v>7580</v>
      </c>
    </row>
    <row r="63" spans="1:18" ht="16.5" customHeight="1" thickBot="1" x14ac:dyDescent="0.3">
      <c r="A63" s="3">
        <v>39</v>
      </c>
      <c r="B63" s="4" t="s">
        <v>58</v>
      </c>
      <c r="C63" s="5">
        <v>1</v>
      </c>
      <c r="D63" s="24">
        <v>2200</v>
      </c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>
        <f t="shared" si="14"/>
        <v>2200</v>
      </c>
      <c r="Q63" s="36">
        <f t="shared" si="7"/>
        <v>8800</v>
      </c>
      <c r="R63" s="66">
        <f t="shared" si="13"/>
        <v>8800</v>
      </c>
    </row>
    <row r="64" spans="1:18" ht="16.5" thickBot="1" x14ac:dyDescent="0.3">
      <c r="A64" s="3">
        <v>40</v>
      </c>
      <c r="B64" s="4" t="s">
        <v>59</v>
      </c>
      <c r="C64" s="5">
        <v>1</v>
      </c>
      <c r="D64" s="24">
        <v>2700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>
        <f t="shared" si="14"/>
        <v>2700</v>
      </c>
      <c r="Q64" s="36">
        <f t="shared" si="7"/>
        <v>10800</v>
      </c>
      <c r="R64" s="66">
        <f t="shared" si="13"/>
        <v>10800</v>
      </c>
    </row>
    <row r="65" spans="1:18" ht="16.5" thickBot="1" x14ac:dyDescent="0.3">
      <c r="A65" s="3">
        <v>41</v>
      </c>
      <c r="B65" s="4" t="s">
        <v>60</v>
      </c>
      <c r="C65" s="5">
        <v>1</v>
      </c>
      <c r="D65" s="24">
        <v>2200</v>
      </c>
      <c r="E65" s="24"/>
      <c r="F65" s="24"/>
      <c r="G65" s="24"/>
      <c r="H65" s="24"/>
      <c r="I65" s="24"/>
      <c r="J65" s="24"/>
      <c r="K65" s="24">
        <f t="shared" si="12"/>
        <v>4400</v>
      </c>
      <c r="L65" s="24"/>
      <c r="M65" s="24"/>
      <c r="N65" s="24"/>
      <c r="O65" s="24"/>
      <c r="P65" s="24">
        <f t="shared" si="14"/>
        <v>6600</v>
      </c>
      <c r="Q65" s="36">
        <f t="shared" si="7"/>
        <v>26400</v>
      </c>
      <c r="R65" s="66">
        <f t="shared" si="13"/>
        <v>26400</v>
      </c>
    </row>
    <row r="66" spans="1:18" ht="16.5" thickBot="1" x14ac:dyDescent="0.3">
      <c r="A66" s="3">
        <v>42</v>
      </c>
      <c r="B66" s="4" t="s">
        <v>61</v>
      </c>
      <c r="C66" s="5">
        <v>2</v>
      </c>
      <c r="D66" s="24">
        <f>2*1958</f>
        <v>3916</v>
      </c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>
        <f t="shared" si="14"/>
        <v>3916</v>
      </c>
      <c r="Q66" s="36">
        <f t="shared" si="7"/>
        <v>15664</v>
      </c>
      <c r="R66" s="66">
        <f t="shared" si="13"/>
        <v>15664</v>
      </c>
    </row>
    <row r="67" spans="1:18" ht="16.5" thickBot="1" x14ac:dyDescent="0.3">
      <c r="A67" s="3">
        <v>43</v>
      </c>
      <c r="B67" s="4" t="s">
        <v>61</v>
      </c>
      <c r="C67" s="5">
        <v>1</v>
      </c>
      <c r="D67" s="24">
        <v>1958</v>
      </c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>
        <f t="shared" si="14"/>
        <v>1958</v>
      </c>
      <c r="Q67" s="36">
        <f t="shared" si="7"/>
        <v>7832</v>
      </c>
      <c r="R67" s="66">
        <f t="shared" si="13"/>
        <v>7832</v>
      </c>
    </row>
    <row r="68" spans="1:18" ht="16.5" thickBot="1" x14ac:dyDescent="0.3">
      <c r="A68" s="25"/>
      <c r="B68" s="32" t="s">
        <v>63</v>
      </c>
      <c r="C68" s="26">
        <f>SUM(C57:C67)</f>
        <v>12</v>
      </c>
      <c r="D68" s="27">
        <f>SUM(D57:D67)</f>
        <v>27923</v>
      </c>
      <c r="E68" s="27"/>
      <c r="F68" s="27">
        <f>SUM(F57:F67)</f>
        <v>70</v>
      </c>
      <c r="G68" s="27">
        <f>SUM(G57:G67)</f>
        <v>2081.2999999999997</v>
      </c>
      <c r="H68" s="27"/>
      <c r="I68" s="27"/>
      <c r="J68" s="27"/>
      <c r="K68" s="27">
        <f>SUM(K57:K67)</f>
        <v>11100</v>
      </c>
      <c r="L68" s="27">
        <f>SUM(L59:L67)</f>
        <v>9531</v>
      </c>
      <c r="M68" s="27"/>
      <c r="N68" s="27">
        <f>SUM(N57:N67)</f>
        <v>0</v>
      </c>
      <c r="O68" s="27">
        <f>SUM(O57:O67)</f>
        <v>0</v>
      </c>
      <c r="P68" s="27">
        <f>SUM(P57:P67)</f>
        <v>50705.3</v>
      </c>
      <c r="Q68" s="37">
        <f t="shared" si="7"/>
        <v>202821.2</v>
      </c>
      <c r="R68" s="47">
        <f>SUM(R57:R67)</f>
        <v>202821.2</v>
      </c>
    </row>
    <row r="69" spans="1:18" ht="16.5" thickBot="1" x14ac:dyDescent="0.3">
      <c r="A69" s="3"/>
      <c r="B69" s="4"/>
      <c r="C69" s="5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39"/>
      <c r="R69" s="45"/>
    </row>
    <row r="70" spans="1:18" ht="16.5" thickBot="1" x14ac:dyDescent="0.3">
      <c r="A70" s="28"/>
      <c r="B70" s="29" t="s">
        <v>62</v>
      </c>
      <c r="C70" s="30">
        <f>C30+C38+C56+C68</f>
        <v>56</v>
      </c>
      <c r="D70" s="31">
        <f>D30+D38+D56+D68</f>
        <v>172848</v>
      </c>
      <c r="E70" s="31"/>
      <c r="F70" s="31">
        <f>F30+F38+F56+F68</f>
        <v>1140</v>
      </c>
      <c r="G70" s="31">
        <f>G30+G38+G56+G68</f>
        <v>9358.5499999999993</v>
      </c>
      <c r="H70" s="31">
        <f t="shared" ref="H70:Q70" si="15">H30+H38+H56+H68</f>
        <v>0</v>
      </c>
      <c r="I70" s="31">
        <f t="shared" si="15"/>
        <v>25500</v>
      </c>
      <c r="J70" s="31">
        <f t="shared" si="15"/>
        <v>30450</v>
      </c>
      <c r="K70" s="31">
        <f t="shared" si="15"/>
        <v>158300</v>
      </c>
      <c r="L70" s="31">
        <f>L30+L38+L56+L68</f>
        <v>52843.5</v>
      </c>
      <c r="M70" s="31">
        <f t="shared" si="15"/>
        <v>0</v>
      </c>
      <c r="N70" s="31">
        <f t="shared" si="15"/>
        <v>0</v>
      </c>
      <c r="O70" s="31">
        <f t="shared" si="15"/>
        <v>0</v>
      </c>
      <c r="P70" s="31">
        <f t="shared" si="15"/>
        <v>450440.05</v>
      </c>
      <c r="Q70" s="41">
        <f t="shared" si="15"/>
        <v>1801760.2</v>
      </c>
      <c r="R70" s="70">
        <f>R30+R38+R56+R68</f>
        <v>1801760.2</v>
      </c>
    </row>
    <row r="71" spans="1:18" ht="15.75" thickBot="1" x14ac:dyDescent="0.25">
      <c r="A71" s="3"/>
      <c r="B71" s="4"/>
      <c r="C71" s="5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39"/>
      <c r="R71" s="40"/>
    </row>
    <row r="72" spans="1:18" ht="15.75" thickBot="1" x14ac:dyDescent="0.25">
      <c r="A72" s="3"/>
      <c r="B72" s="4"/>
      <c r="C72" s="5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50"/>
      <c r="R72" s="42"/>
    </row>
    <row r="73" spans="1:18" ht="15.75" thickBot="1" x14ac:dyDescent="0.25">
      <c r="A73" s="3"/>
      <c r="B73" s="4"/>
      <c r="C73" s="4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38"/>
      <c r="R73" s="49"/>
    </row>
    <row r="74" spans="1:18" ht="15" x14ac:dyDescent="0.2">
      <c r="A74" s="34"/>
      <c r="B74" s="34"/>
      <c r="C74" s="34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</row>
    <row r="75" spans="1:18" ht="15" x14ac:dyDescent="0.2">
      <c r="A75" s="8" t="s">
        <v>67</v>
      </c>
      <c r="B75" s="8"/>
    </row>
    <row r="76" spans="1:18" ht="15" x14ac:dyDescent="0.2">
      <c r="A76" s="8" t="s">
        <v>10</v>
      </c>
      <c r="B76" s="8" t="s">
        <v>11</v>
      </c>
      <c r="K76" s="8"/>
    </row>
    <row r="77" spans="1:18" ht="15" x14ac:dyDescent="0.2">
      <c r="A77" s="8" t="s">
        <v>12</v>
      </c>
    </row>
    <row r="78" spans="1:18" ht="15" x14ac:dyDescent="0.2">
      <c r="A78" s="8" t="s">
        <v>68</v>
      </c>
      <c r="B78" s="8"/>
    </row>
    <row r="79" spans="1:18" ht="15" x14ac:dyDescent="0.2">
      <c r="A79" s="9" t="s">
        <v>13</v>
      </c>
    </row>
    <row r="80" spans="1:18" x14ac:dyDescent="0.2">
      <c r="A80" s="10"/>
    </row>
    <row r="81" spans="1:1" x14ac:dyDescent="0.2">
      <c r="A81" s="10"/>
    </row>
    <row r="82" spans="1:1" x14ac:dyDescent="0.2">
      <c r="A82" s="10" t="s">
        <v>14</v>
      </c>
    </row>
  </sheetData>
  <mergeCells count="17">
    <mergeCell ref="E16:H18"/>
    <mergeCell ref="I16:M18"/>
    <mergeCell ref="F19:F20"/>
    <mergeCell ref="H19:H20"/>
    <mergeCell ref="R16:R20"/>
    <mergeCell ref="A13:Q13"/>
    <mergeCell ref="I19:M19"/>
    <mergeCell ref="N16:N20"/>
    <mergeCell ref="O16:O20"/>
    <mergeCell ref="P16:P20"/>
    <mergeCell ref="Q16:Q20"/>
    <mergeCell ref="E19:E20"/>
    <mergeCell ref="G19:G20"/>
    <mergeCell ref="D16:D20"/>
    <mergeCell ref="A16:A20"/>
    <mergeCell ref="B16:B20"/>
    <mergeCell ref="C16:C20"/>
  </mergeCells>
  <printOptions horizontalCentered="1" verticalCentered="1"/>
  <pageMargins left="0" right="0" top="0" bottom="0" header="0" footer="0"/>
  <pageSetup scale="62" orientation="landscape" r:id="rId1"/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80"/>
  <sheetViews>
    <sheetView topLeftCell="A35" zoomScaleNormal="100" workbookViewId="0">
      <selection activeCell="F35" sqref="F35"/>
    </sheetView>
  </sheetViews>
  <sheetFormatPr defaultRowHeight="12.75" x14ac:dyDescent="0.2"/>
  <cols>
    <col min="1" max="1" width="4.42578125" customWidth="1"/>
    <col min="2" max="2" width="39.42578125" customWidth="1"/>
    <col min="4" max="4" width="14" customWidth="1"/>
    <col min="7" max="7" width="12.140625" customWidth="1"/>
    <col min="9" max="9" width="11.140625" customWidth="1"/>
    <col min="10" max="10" width="12.7109375" customWidth="1"/>
    <col min="11" max="11" width="12.140625" customWidth="1"/>
    <col min="12" max="12" width="10.5703125" customWidth="1"/>
    <col min="13" max="13" width="10.85546875" customWidth="1"/>
    <col min="14" max="14" width="11.85546875" customWidth="1"/>
    <col min="15" max="15" width="11.7109375" customWidth="1"/>
    <col min="16" max="16" width="12.7109375" customWidth="1"/>
    <col min="17" max="17" width="13.42578125" customWidth="1"/>
    <col min="18" max="18" width="14.7109375" customWidth="1"/>
  </cols>
  <sheetData>
    <row r="4" spans="1:17" ht="18.75" x14ac:dyDescent="0.3">
      <c r="N4" s="21" t="s">
        <v>15</v>
      </c>
      <c r="O4" s="11"/>
      <c r="P4" s="11"/>
      <c r="Q4" s="11"/>
    </row>
    <row r="5" spans="1:17" ht="15.75" x14ac:dyDescent="0.25">
      <c r="N5" s="12" t="s">
        <v>66</v>
      </c>
      <c r="O5" s="14"/>
      <c r="P5" s="14"/>
      <c r="Q5" s="14"/>
    </row>
    <row r="6" spans="1:17" ht="15.75" x14ac:dyDescent="0.25">
      <c r="N6" s="12" t="s">
        <v>16</v>
      </c>
      <c r="O6" s="14"/>
      <c r="P6" s="14"/>
      <c r="Q6" s="14"/>
    </row>
    <row r="7" spans="1:17" ht="15.75" x14ac:dyDescent="0.25">
      <c r="N7" s="15" t="s">
        <v>74</v>
      </c>
      <c r="O7" s="16"/>
      <c r="P7" s="16"/>
      <c r="Q7" s="16"/>
    </row>
    <row r="8" spans="1:17" ht="15.75" x14ac:dyDescent="0.25">
      <c r="N8" s="17" t="s">
        <v>75</v>
      </c>
      <c r="O8" s="18"/>
      <c r="P8" s="18"/>
      <c r="Q8" s="18"/>
    </row>
    <row r="10" spans="1:17" ht="15.75" x14ac:dyDescent="0.25">
      <c r="A10" s="1"/>
      <c r="N10" s="15" t="s">
        <v>17</v>
      </c>
      <c r="O10" s="15"/>
      <c r="P10" s="15"/>
      <c r="Q10" s="15" t="s">
        <v>70</v>
      </c>
    </row>
    <row r="11" spans="1:17" ht="15.75" x14ac:dyDescent="0.25">
      <c r="A11" s="1"/>
      <c r="N11" s="17" t="s">
        <v>71</v>
      </c>
      <c r="O11" s="17"/>
      <c r="P11" s="19"/>
      <c r="Q11" s="19"/>
    </row>
    <row r="12" spans="1:17" ht="15.75" x14ac:dyDescent="0.25">
      <c r="A12" s="1"/>
      <c r="N12" s="19"/>
      <c r="O12" s="19"/>
      <c r="P12" s="19"/>
      <c r="Q12" s="19"/>
    </row>
    <row r="13" spans="1:17" ht="15.75" x14ac:dyDescent="0.25">
      <c r="A13" s="1"/>
      <c r="N13" s="19"/>
      <c r="O13" s="19"/>
      <c r="P13" s="19"/>
      <c r="Q13" s="19"/>
    </row>
    <row r="14" spans="1:17" ht="18.75" x14ac:dyDescent="0.3">
      <c r="A14" s="87" t="s">
        <v>19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</row>
    <row r="15" spans="1:17" ht="15.75" x14ac:dyDescent="0.25">
      <c r="A15" s="22" t="s">
        <v>20</v>
      </c>
      <c r="E15" s="64" t="s">
        <v>72</v>
      </c>
      <c r="N15" s="13"/>
    </row>
    <row r="16" spans="1:17" ht="16.5" thickBot="1" x14ac:dyDescent="0.25">
      <c r="A16" s="2" t="s">
        <v>0</v>
      </c>
    </row>
    <row r="17" spans="1:18" x14ac:dyDescent="0.2">
      <c r="A17" s="80" t="s">
        <v>1</v>
      </c>
      <c r="B17" s="80" t="s">
        <v>2</v>
      </c>
      <c r="C17" s="102" t="s">
        <v>3</v>
      </c>
      <c r="D17" s="102" t="s">
        <v>28</v>
      </c>
      <c r="E17" s="71" t="s">
        <v>4</v>
      </c>
      <c r="F17" s="72"/>
      <c r="G17" s="72"/>
      <c r="H17" s="73"/>
      <c r="I17" s="71" t="s">
        <v>5</v>
      </c>
      <c r="J17" s="72"/>
      <c r="K17" s="72"/>
      <c r="L17" s="72"/>
      <c r="M17" s="73"/>
      <c r="N17" s="102" t="s">
        <v>21</v>
      </c>
      <c r="O17" s="102" t="s">
        <v>22</v>
      </c>
      <c r="P17" s="102" t="s">
        <v>23</v>
      </c>
      <c r="Q17" s="107" t="s">
        <v>73</v>
      </c>
      <c r="R17" s="99" t="s">
        <v>69</v>
      </c>
    </row>
    <row r="18" spans="1:18" x14ac:dyDescent="0.2">
      <c r="A18" s="98"/>
      <c r="B18" s="98"/>
      <c r="C18" s="103"/>
      <c r="D18" s="105"/>
      <c r="E18" s="74"/>
      <c r="F18" s="75"/>
      <c r="G18" s="75"/>
      <c r="H18" s="76"/>
      <c r="I18" s="74"/>
      <c r="J18" s="75"/>
      <c r="K18" s="75"/>
      <c r="L18" s="75"/>
      <c r="M18" s="76"/>
      <c r="N18" s="105"/>
      <c r="O18" s="105"/>
      <c r="P18" s="105"/>
      <c r="Q18" s="108"/>
      <c r="R18" s="100"/>
    </row>
    <row r="19" spans="1:18" ht="13.5" thickBot="1" x14ac:dyDescent="0.25">
      <c r="A19" s="98"/>
      <c r="B19" s="98"/>
      <c r="C19" s="103"/>
      <c r="D19" s="105"/>
      <c r="E19" s="77"/>
      <c r="F19" s="78"/>
      <c r="G19" s="78"/>
      <c r="H19" s="79"/>
      <c r="I19" s="77"/>
      <c r="J19" s="78"/>
      <c r="K19" s="78"/>
      <c r="L19" s="78"/>
      <c r="M19" s="79"/>
      <c r="N19" s="105"/>
      <c r="O19" s="105"/>
      <c r="P19" s="105"/>
      <c r="Q19" s="108"/>
      <c r="R19" s="100"/>
    </row>
    <row r="20" spans="1:18" ht="16.5" thickBot="1" x14ac:dyDescent="0.25">
      <c r="A20" s="98"/>
      <c r="B20" s="98"/>
      <c r="C20" s="103"/>
      <c r="D20" s="105"/>
      <c r="E20" s="80" t="s">
        <v>25</v>
      </c>
      <c r="F20" s="80" t="s">
        <v>26</v>
      </c>
      <c r="G20" s="80" t="s">
        <v>27</v>
      </c>
      <c r="H20" s="82">
        <v>0.5</v>
      </c>
      <c r="I20" s="89" t="s">
        <v>6</v>
      </c>
      <c r="J20" s="90"/>
      <c r="K20" s="91"/>
      <c r="L20" s="91"/>
      <c r="M20" s="92"/>
      <c r="N20" s="105"/>
      <c r="O20" s="105"/>
      <c r="P20" s="105"/>
      <c r="Q20" s="108"/>
      <c r="R20" s="100"/>
    </row>
    <row r="21" spans="1:18" ht="16.5" thickBot="1" x14ac:dyDescent="0.25">
      <c r="A21" s="81"/>
      <c r="B21" s="81"/>
      <c r="C21" s="104"/>
      <c r="D21" s="106"/>
      <c r="E21" s="97"/>
      <c r="F21" s="81"/>
      <c r="G21" s="97"/>
      <c r="H21" s="83"/>
      <c r="I21" s="23">
        <v>5</v>
      </c>
      <c r="J21" s="23">
        <v>3</v>
      </c>
      <c r="K21" s="23">
        <v>2</v>
      </c>
      <c r="L21" s="23">
        <v>1.5</v>
      </c>
      <c r="M21" s="23">
        <v>1</v>
      </c>
      <c r="N21" s="106"/>
      <c r="O21" s="106"/>
      <c r="P21" s="106"/>
      <c r="Q21" s="109"/>
      <c r="R21" s="101"/>
    </row>
    <row r="22" spans="1:18" ht="18.75" customHeight="1" thickBot="1" x14ac:dyDescent="0.3">
      <c r="A22" s="3">
        <v>1</v>
      </c>
      <c r="B22" s="4" t="s">
        <v>7</v>
      </c>
      <c r="C22" s="5">
        <v>1</v>
      </c>
      <c r="D22" s="24">
        <v>7500</v>
      </c>
      <c r="E22" s="24"/>
      <c r="F22" s="24">
        <v>110</v>
      </c>
      <c r="G22" s="24">
        <f>(D22+F22)*15%</f>
        <v>1141.5</v>
      </c>
      <c r="H22" s="24"/>
      <c r="I22" s="24">
        <f>(D22)*500%</f>
        <v>37500</v>
      </c>
      <c r="J22" s="24"/>
      <c r="K22" s="24"/>
      <c r="L22" s="24"/>
      <c r="M22" s="24"/>
      <c r="N22" s="24">
        <v>46251.5</v>
      </c>
      <c r="O22" s="24">
        <v>46251.5</v>
      </c>
      <c r="P22" s="24">
        <f>D22+F22+G22+I22</f>
        <v>46251.5</v>
      </c>
      <c r="Q22" s="36">
        <f>P22*8+N22+O22</f>
        <v>462515</v>
      </c>
      <c r="R22" s="43">
        <f t="shared" ref="R22:R30" si="0">Q22</f>
        <v>462515</v>
      </c>
    </row>
    <row r="23" spans="1:18" ht="18" customHeight="1" thickBot="1" x14ac:dyDescent="0.3">
      <c r="A23" s="3">
        <v>2</v>
      </c>
      <c r="B23" s="4" t="s">
        <v>29</v>
      </c>
      <c r="C23" s="5">
        <v>1</v>
      </c>
      <c r="D23" s="24">
        <v>6600</v>
      </c>
      <c r="E23" s="24"/>
      <c r="F23" s="24">
        <v>55</v>
      </c>
      <c r="G23" s="24"/>
      <c r="H23" s="24"/>
      <c r="I23" s="24"/>
      <c r="J23" s="24"/>
      <c r="K23" s="24">
        <f>D23*200%</f>
        <v>13200</v>
      </c>
      <c r="L23" s="24"/>
      <c r="M23" s="24"/>
      <c r="N23" s="24">
        <v>19855</v>
      </c>
      <c r="O23" s="24">
        <v>19855</v>
      </c>
      <c r="P23" s="24">
        <f>D23+F23+K23</f>
        <v>19855</v>
      </c>
      <c r="Q23" s="36">
        <f>P23*8+N23+O23</f>
        <v>198550</v>
      </c>
      <c r="R23" s="43">
        <f t="shared" si="0"/>
        <v>198550</v>
      </c>
    </row>
    <row r="24" spans="1:18" ht="18.75" customHeight="1" thickBot="1" x14ac:dyDescent="0.3">
      <c r="A24" s="3">
        <v>3</v>
      </c>
      <c r="B24" s="4" t="s">
        <v>30</v>
      </c>
      <c r="C24" s="5">
        <v>1</v>
      </c>
      <c r="D24" s="24">
        <v>7000</v>
      </c>
      <c r="E24" s="24"/>
      <c r="F24" s="24">
        <v>70</v>
      </c>
      <c r="G24" s="24"/>
      <c r="H24" s="24"/>
      <c r="I24" s="24"/>
      <c r="J24" s="24"/>
      <c r="K24" s="24">
        <f t="shared" ref="K24:K29" si="1">D24*200%</f>
        <v>14000</v>
      </c>
      <c r="L24" s="24"/>
      <c r="M24" s="24"/>
      <c r="N24" s="24">
        <v>21070</v>
      </c>
      <c r="O24" s="24">
        <v>21070</v>
      </c>
      <c r="P24" s="24">
        <f>D24+F24+K24</f>
        <v>21070</v>
      </c>
      <c r="Q24" s="36">
        <f t="shared" ref="Q24:Q30" si="2">P24*8+O24+N24</f>
        <v>210700</v>
      </c>
      <c r="R24" s="43">
        <f t="shared" si="0"/>
        <v>210700</v>
      </c>
    </row>
    <row r="25" spans="1:18" ht="21" customHeight="1" thickBot="1" x14ac:dyDescent="0.3">
      <c r="A25" s="3">
        <v>4</v>
      </c>
      <c r="B25" s="4" t="s">
        <v>31</v>
      </c>
      <c r="C25" s="5">
        <v>1</v>
      </c>
      <c r="D25" s="24">
        <v>6600</v>
      </c>
      <c r="E25" s="24"/>
      <c r="F25" s="24">
        <v>90</v>
      </c>
      <c r="G25" s="24">
        <f>(D25+F25)*25%</f>
        <v>1672.5</v>
      </c>
      <c r="H25" s="24"/>
      <c r="I25" s="24"/>
      <c r="J25" s="24"/>
      <c r="K25" s="24">
        <f t="shared" si="1"/>
        <v>13200</v>
      </c>
      <c r="L25" s="24"/>
      <c r="M25" s="24"/>
      <c r="N25" s="24">
        <f>P25</f>
        <v>21562.5</v>
      </c>
      <c r="O25" s="24">
        <f>P25</f>
        <v>21562.5</v>
      </c>
      <c r="P25" s="24">
        <f t="shared" ref="P25:P30" si="3">D25+F25+G25+K25</f>
        <v>21562.5</v>
      </c>
      <c r="Q25" s="36">
        <f t="shared" si="2"/>
        <v>215625</v>
      </c>
      <c r="R25" s="43">
        <f t="shared" si="0"/>
        <v>215625</v>
      </c>
    </row>
    <row r="26" spans="1:18" ht="19.5" customHeight="1" thickBot="1" x14ac:dyDescent="0.3">
      <c r="A26" s="3">
        <v>5</v>
      </c>
      <c r="B26" s="4" t="s">
        <v>8</v>
      </c>
      <c r="C26" s="5">
        <v>1</v>
      </c>
      <c r="D26" s="24">
        <v>6600</v>
      </c>
      <c r="E26" s="24"/>
      <c r="F26" s="24">
        <v>55</v>
      </c>
      <c r="G26" s="24"/>
      <c r="H26" s="24"/>
      <c r="I26" s="24"/>
      <c r="J26" s="24"/>
      <c r="K26" s="24">
        <f t="shared" si="1"/>
        <v>13200</v>
      </c>
      <c r="L26" s="24"/>
      <c r="M26" s="24"/>
      <c r="N26" s="24">
        <f>P26</f>
        <v>19855</v>
      </c>
      <c r="O26" s="24">
        <f>P26</f>
        <v>19855</v>
      </c>
      <c r="P26" s="24">
        <f t="shared" si="3"/>
        <v>19855</v>
      </c>
      <c r="Q26" s="36">
        <f t="shared" si="2"/>
        <v>198550</v>
      </c>
      <c r="R26" s="43">
        <f t="shared" si="0"/>
        <v>198550</v>
      </c>
    </row>
    <row r="27" spans="1:18" ht="21" customHeight="1" thickBot="1" x14ac:dyDescent="0.3">
      <c r="A27" s="3">
        <v>6</v>
      </c>
      <c r="B27" s="4" t="s">
        <v>32</v>
      </c>
      <c r="C27" s="5">
        <v>1</v>
      </c>
      <c r="D27" s="24">
        <v>6600</v>
      </c>
      <c r="E27" s="24"/>
      <c r="F27" s="24">
        <v>110</v>
      </c>
      <c r="G27" s="24">
        <f>(D27+F27)*15%</f>
        <v>1006.5</v>
      </c>
      <c r="H27" s="24"/>
      <c r="I27" s="24"/>
      <c r="J27" s="24"/>
      <c r="K27" s="24">
        <f t="shared" si="1"/>
        <v>13200</v>
      </c>
      <c r="L27" s="24"/>
      <c r="M27" s="24"/>
      <c r="N27" s="24">
        <f t="shared" ref="N27:N38" si="4">P27</f>
        <v>20916.5</v>
      </c>
      <c r="O27" s="24">
        <f t="shared" ref="O27:O38" si="5">P27</f>
        <v>20916.5</v>
      </c>
      <c r="P27" s="24">
        <f t="shared" si="3"/>
        <v>20916.5</v>
      </c>
      <c r="Q27" s="36">
        <f t="shared" si="2"/>
        <v>209165</v>
      </c>
      <c r="R27" s="43">
        <f t="shared" si="0"/>
        <v>209165</v>
      </c>
    </row>
    <row r="28" spans="1:18" ht="18.75" customHeight="1" thickBot="1" x14ac:dyDescent="0.3">
      <c r="A28" s="3">
        <v>7</v>
      </c>
      <c r="B28" s="4" t="s">
        <v>33</v>
      </c>
      <c r="C28" s="5">
        <v>1</v>
      </c>
      <c r="D28" s="24">
        <v>6600</v>
      </c>
      <c r="E28" s="24"/>
      <c r="F28" s="24">
        <v>90</v>
      </c>
      <c r="G28" s="24">
        <f>(D28+F28)*15%</f>
        <v>1003.5</v>
      </c>
      <c r="H28" s="24"/>
      <c r="I28" s="24"/>
      <c r="J28" s="24"/>
      <c r="K28" s="24">
        <f t="shared" si="1"/>
        <v>13200</v>
      </c>
      <c r="L28" s="24"/>
      <c r="M28" s="24"/>
      <c r="N28" s="24">
        <f t="shared" si="4"/>
        <v>20893.5</v>
      </c>
      <c r="O28" s="24">
        <f t="shared" si="5"/>
        <v>20893.5</v>
      </c>
      <c r="P28" s="24">
        <f t="shared" si="3"/>
        <v>20893.5</v>
      </c>
      <c r="Q28" s="36">
        <f t="shared" si="2"/>
        <v>208935</v>
      </c>
      <c r="R28" s="43">
        <f t="shared" si="0"/>
        <v>208935</v>
      </c>
    </row>
    <row r="29" spans="1:18" ht="20.25" customHeight="1" thickBot="1" x14ac:dyDescent="0.3">
      <c r="A29" s="3">
        <v>8</v>
      </c>
      <c r="B29" s="4" t="s">
        <v>9</v>
      </c>
      <c r="C29" s="5">
        <v>1</v>
      </c>
      <c r="D29" s="24">
        <v>6600</v>
      </c>
      <c r="E29" s="24"/>
      <c r="F29" s="24"/>
      <c r="G29" s="24"/>
      <c r="H29" s="24"/>
      <c r="I29" s="24"/>
      <c r="J29" s="24"/>
      <c r="K29" s="24">
        <f t="shared" si="1"/>
        <v>13200</v>
      </c>
      <c r="L29" s="24"/>
      <c r="M29" s="24"/>
      <c r="N29" s="24">
        <f t="shared" si="4"/>
        <v>19800</v>
      </c>
      <c r="O29" s="24">
        <f t="shared" si="5"/>
        <v>19800</v>
      </c>
      <c r="P29" s="24">
        <f t="shared" si="3"/>
        <v>19800</v>
      </c>
      <c r="Q29" s="36">
        <f t="shared" si="2"/>
        <v>198000</v>
      </c>
      <c r="R29" s="43">
        <f t="shared" si="0"/>
        <v>198000</v>
      </c>
    </row>
    <row r="30" spans="1:18" ht="18.75" customHeight="1" thickBot="1" x14ac:dyDescent="0.3">
      <c r="A30" s="3">
        <v>9</v>
      </c>
      <c r="B30" s="4" t="s">
        <v>9</v>
      </c>
      <c r="C30" s="5">
        <v>1</v>
      </c>
      <c r="D30" s="24">
        <v>6600</v>
      </c>
      <c r="E30" s="24"/>
      <c r="F30" s="24"/>
      <c r="G30" s="24"/>
      <c r="H30" s="24"/>
      <c r="I30" s="24"/>
      <c r="J30" s="24"/>
      <c r="K30" s="24"/>
      <c r="L30" s="24"/>
      <c r="M30" s="24"/>
      <c r="N30" s="24">
        <f t="shared" si="4"/>
        <v>6600</v>
      </c>
      <c r="O30" s="24">
        <f t="shared" si="5"/>
        <v>6600</v>
      </c>
      <c r="P30" s="24">
        <f t="shared" si="3"/>
        <v>6600</v>
      </c>
      <c r="Q30" s="36">
        <f t="shared" si="2"/>
        <v>66000</v>
      </c>
      <c r="R30" s="43">
        <f t="shared" si="0"/>
        <v>66000</v>
      </c>
    </row>
    <row r="31" spans="1:18" ht="16.5" thickBot="1" x14ac:dyDescent="0.3">
      <c r="A31" s="25"/>
      <c r="B31" s="32" t="s">
        <v>63</v>
      </c>
      <c r="C31" s="26">
        <f>SUM(C22:C30)</f>
        <v>9</v>
      </c>
      <c r="D31" s="27">
        <f>SUM(D22:D30)</f>
        <v>60700</v>
      </c>
      <c r="E31" s="27"/>
      <c r="F31" s="27">
        <f>SUM(F22:F30)</f>
        <v>580</v>
      </c>
      <c r="G31" s="27">
        <f>SUM(G22:G30)</f>
        <v>4824</v>
      </c>
      <c r="H31" s="27"/>
      <c r="I31" s="27">
        <f>SUM(I22:I30)</f>
        <v>37500</v>
      </c>
      <c r="J31" s="27"/>
      <c r="K31" s="27">
        <f>SUM(K22:K30)</f>
        <v>93200</v>
      </c>
      <c r="L31" s="27"/>
      <c r="M31" s="27"/>
      <c r="N31" s="27">
        <f t="shared" si="4"/>
        <v>196804</v>
      </c>
      <c r="O31" s="27">
        <f t="shared" si="5"/>
        <v>196804</v>
      </c>
      <c r="P31" s="27">
        <f>SUM(P22:P30)</f>
        <v>196804</v>
      </c>
      <c r="Q31" s="37">
        <f t="shared" ref="Q31:Q39" si="6">P31*8</f>
        <v>1574432</v>
      </c>
      <c r="R31" s="46">
        <f>SUM(R22:R30)</f>
        <v>1968040</v>
      </c>
    </row>
    <row r="32" spans="1:18" ht="21" customHeight="1" thickBot="1" x14ac:dyDescent="0.3">
      <c r="A32" s="3">
        <v>10</v>
      </c>
      <c r="B32" s="4" t="s">
        <v>34</v>
      </c>
      <c r="C32" s="5">
        <v>1</v>
      </c>
      <c r="D32" s="24">
        <v>5800</v>
      </c>
      <c r="E32" s="24"/>
      <c r="F32" s="24">
        <v>55</v>
      </c>
      <c r="G32" s="24">
        <f>(D32+F32)*25%</f>
        <v>1463.75</v>
      </c>
      <c r="H32" s="24"/>
      <c r="I32" s="24"/>
      <c r="J32" s="24">
        <f t="shared" ref="J32:J33" si="7">D32*300%</f>
        <v>17400</v>
      </c>
      <c r="K32" s="24"/>
      <c r="L32" s="24"/>
      <c r="M32" s="24"/>
      <c r="N32" s="24">
        <f t="shared" si="4"/>
        <v>24718.75</v>
      </c>
      <c r="O32" s="24">
        <f t="shared" si="5"/>
        <v>24718.75</v>
      </c>
      <c r="P32" s="24">
        <f t="shared" ref="P32:P33" si="8">D32+F32+G32+J32</f>
        <v>24718.75</v>
      </c>
      <c r="Q32" s="36">
        <f>P32*8+O32+N32</f>
        <v>247187.5</v>
      </c>
      <c r="R32" s="63">
        <f>Q32+Q32*20%</f>
        <v>296625</v>
      </c>
    </row>
    <row r="33" spans="1:18" ht="21" customHeight="1" thickBot="1" x14ac:dyDescent="0.3">
      <c r="A33" s="3">
        <v>11</v>
      </c>
      <c r="B33" s="4" t="s">
        <v>35</v>
      </c>
      <c r="C33" s="5">
        <v>1</v>
      </c>
      <c r="D33" s="24">
        <v>5800</v>
      </c>
      <c r="E33" s="24"/>
      <c r="F33" s="24">
        <v>55</v>
      </c>
      <c r="G33" s="24">
        <f>(D33+F33)*15%</f>
        <v>878.25</v>
      </c>
      <c r="H33" s="24"/>
      <c r="I33" s="24"/>
      <c r="J33" s="24">
        <f t="shared" si="7"/>
        <v>17400</v>
      </c>
      <c r="K33" s="24"/>
      <c r="L33" s="24"/>
      <c r="M33" s="24"/>
      <c r="N33" s="24">
        <f t="shared" si="4"/>
        <v>24133.25</v>
      </c>
      <c r="O33" s="24">
        <f t="shared" si="5"/>
        <v>24133.25</v>
      </c>
      <c r="P33" s="24">
        <f t="shared" si="8"/>
        <v>24133.25</v>
      </c>
      <c r="Q33" s="36">
        <f t="shared" ref="Q33:Q38" si="9">P33*8+O33+N33</f>
        <v>241332.5</v>
      </c>
      <c r="R33" s="63">
        <f t="shared" ref="R33:R38" si="10">Q33+Q33*20%</f>
        <v>289599</v>
      </c>
    </row>
    <row r="34" spans="1:18" ht="20.25" customHeight="1" thickBot="1" x14ac:dyDescent="0.3">
      <c r="A34" s="3">
        <v>12</v>
      </c>
      <c r="B34" s="4" t="s">
        <v>36</v>
      </c>
      <c r="C34" s="5">
        <v>1</v>
      </c>
      <c r="D34" s="24">
        <v>5800</v>
      </c>
      <c r="E34" s="24"/>
      <c r="F34" s="24"/>
      <c r="G34" s="24"/>
      <c r="H34" s="24"/>
      <c r="I34" s="24"/>
      <c r="J34" s="24"/>
      <c r="K34" s="24"/>
      <c r="L34" s="24">
        <f>D34*L21</f>
        <v>8700</v>
      </c>
      <c r="M34" s="24"/>
      <c r="N34" s="24">
        <f t="shared" si="4"/>
        <v>14500</v>
      </c>
      <c r="O34" s="24">
        <f t="shared" si="5"/>
        <v>14500</v>
      </c>
      <c r="P34" s="24">
        <f>D34+F34+G34+J34+K34+L34</f>
        <v>14500</v>
      </c>
      <c r="Q34" s="36">
        <f t="shared" si="9"/>
        <v>145000</v>
      </c>
      <c r="R34" s="63">
        <f t="shared" si="10"/>
        <v>174000</v>
      </c>
    </row>
    <row r="35" spans="1:18" ht="20.25" customHeight="1" thickBot="1" x14ac:dyDescent="0.3">
      <c r="A35" s="3">
        <v>13</v>
      </c>
      <c r="B35" s="4" t="s">
        <v>37</v>
      </c>
      <c r="C35" s="5">
        <v>1</v>
      </c>
      <c r="D35" s="24">
        <v>5800</v>
      </c>
      <c r="E35" s="24"/>
      <c r="F35" s="24"/>
      <c r="G35" s="24"/>
      <c r="H35" s="24"/>
      <c r="I35" s="24"/>
      <c r="J35" s="24"/>
      <c r="K35" s="24"/>
      <c r="L35" s="24">
        <f>D35*L21</f>
        <v>8700</v>
      </c>
      <c r="M35" s="24"/>
      <c r="N35" s="24">
        <f t="shared" si="4"/>
        <v>14500</v>
      </c>
      <c r="O35" s="24">
        <f t="shared" si="5"/>
        <v>14500</v>
      </c>
      <c r="P35" s="24">
        <f>D35+F35+G35+J35+K35+L35</f>
        <v>14500</v>
      </c>
      <c r="Q35" s="36">
        <f t="shared" si="9"/>
        <v>145000</v>
      </c>
      <c r="R35" s="63">
        <f t="shared" si="10"/>
        <v>174000</v>
      </c>
    </row>
    <row r="36" spans="1:18" ht="18.75" customHeight="1" thickBot="1" x14ac:dyDescent="0.3">
      <c r="A36" s="3">
        <v>14</v>
      </c>
      <c r="B36" s="4" t="s">
        <v>38</v>
      </c>
      <c r="C36" s="5">
        <v>1</v>
      </c>
      <c r="D36" s="24">
        <v>5800</v>
      </c>
      <c r="E36" s="24"/>
      <c r="F36" s="24"/>
      <c r="G36" s="24"/>
      <c r="H36" s="24"/>
      <c r="I36" s="24"/>
      <c r="J36" s="24"/>
      <c r="K36" s="24">
        <f>D36*K21</f>
        <v>11600</v>
      </c>
      <c r="L36" s="24"/>
      <c r="M36" s="24"/>
      <c r="N36" s="24">
        <f t="shared" si="4"/>
        <v>17400</v>
      </c>
      <c r="O36" s="24">
        <f t="shared" si="5"/>
        <v>17400</v>
      </c>
      <c r="P36" s="24">
        <f>D36+F36+G36+J36+K36</f>
        <v>17400</v>
      </c>
      <c r="Q36" s="36">
        <f t="shared" si="9"/>
        <v>174000</v>
      </c>
      <c r="R36" s="68">
        <f>Q36+P36*20%</f>
        <v>177480</v>
      </c>
    </row>
    <row r="37" spans="1:18" ht="19.5" customHeight="1" thickBot="1" x14ac:dyDescent="0.3">
      <c r="A37" s="3">
        <v>15</v>
      </c>
      <c r="B37" s="4" t="s">
        <v>39</v>
      </c>
      <c r="C37" s="5">
        <v>1</v>
      </c>
      <c r="D37" s="24">
        <v>5800</v>
      </c>
      <c r="E37" s="24"/>
      <c r="F37" s="24"/>
      <c r="G37" s="24"/>
      <c r="H37" s="24"/>
      <c r="I37" s="24"/>
      <c r="J37" s="24"/>
      <c r="K37" s="24">
        <f>D37*K21</f>
        <v>11600</v>
      </c>
      <c r="L37" s="24"/>
      <c r="M37" s="24"/>
      <c r="N37" s="24">
        <f t="shared" si="4"/>
        <v>17400</v>
      </c>
      <c r="O37" s="24">
        <f t="shared" si="5"/>
        <v>17400</v>
      </c>
      <c r="P37" s="24">
        <f>D37+F37+G37+J37+K37</f>
        <v>17400</v>
      </c>
      <c r="Q37" s="36">
        <f t="shared" si="9"/>
        <v>174000</v>
      </c>
      <c r="R37" s="68">
        <f>Q37+P37*20%</f>
        <v>177480</v>
      </c>
    </row>
    <row r="38" spans="1:18" ht="21" customHeight="1" thickBot="1" x14ac:dyDescent="0.3">
      <c r="A38" s="3">
        <v>16</v>
      </c>
      <c r="B38" s="4" t="s">
        <v>40</v>
      </c>
      <c r="C38" s="5">
        <v>1</v>
      </c>
      <c r="D38" s="24">
        <v>5800</v>
      </c>
      <c r="E38" s="24"/>
      <c r="F38" s="24"/>
      <c r="G38" s="24"/>
      <c r="H38" s="24"/>
      <c r="I38" s="24"/>
      <c r="J38" s="24"/>
      <c r="K38" s="24">
        <f>D38*K21</f>
        <v>11600</v>
      </c>
      <c r="L38" s="24"/>
      <c r="M38" s="24"/>
      <c r="N38" s="24">
        <f t="shared" si="4"/>
        <v>17400</v>
      </c>
      <c r="O38" s="24">
        <f t="shared" si="5"/>
        <v>17400</v>
      </c>
      <c r="P38" s="24">
        <f>D38+F38+G38+J38+K38</f>
        <v>17400</v>
      </c>
      <c r="Q38" s="36">
        <f t="shared" si="9"/>
        <v>174000</v>
      </c>
      <c r="R38" s="63">
        <f t="shared" si="10"/>
        <v>208800</v>
      </c>
    </row>
    <row r="39" spans="1:18" ht="16.5" thickBot="1" x14ac:dyDescent="0.3">
      <c r="A39" s="25"/>
      <c r="B39" s="32" t="s">
        <v>63</v>
      </c>
      <c r="C39" s="26">
        <f>SUM(C32:C38)</f>
        <v>7</v>
      </c>
      <c r="D39" s="27">
        <f>SUM(D32:D38)</f>
        <v>40600</v>
      </c>
      <c r="E39" s="27"/>
      <c r="F39" s="27">
        <f>SUM(F32:F38)</f>
        <v>110</v>
      </c>
      <c r="G39" s="27">
        <f>SUM(G32:G38)</f>
        <v>2342</v>
      </c>
      <c r="H39" s="27"/>
      <c r="I39" s="27"/>
      <c r="J39" s="27">
        <f>SUM(J32:J38)</f>
        <v>34800</v>
      </c>
      <c r="K39" s="27"/>
      <c r="L39" s="27"/>
      <c r="M39" s="27"/>
      <c r="N39" s="27">
        <f>SUM(N32:N38)</f>
        <v>130052</v>
      </c>
      <c r="O39" s="27">
        <f>SUM(O32:O38)</f>
        <v>130052</v>
      </c>
      <c r="P39" s="27">
        <f>SUM(P32:P38)</f>
        <v>130052</v>
      </c>
      <c r="Q39" s="37">
        <f t="shared" si="6"/>
        <v>1040416</v>
      </c>
      <c r="R39" s="47">
        <f>SUM(R32:R38)</f>
        <v>1497984</v>
      </c>
    </row>
    <row r="40" spans="1:18" ht="16.5" thickBot="1" x14ac:dyDescent="0.3">
      <c r="A40" s="51"/>
      <c r="B40" s="52"/>
      <c r="C40" s="53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56"/>
    </row>
    <row r="41" spans="1:18" ht="21.75" customHeight="1" thickBot="1" x14ac:dyDescent="0.3">
      <c r="A41" s="57">
        <v>17</v>
      </c>
      <c r="B41" s="58" t="s">
        <v>41</v>
      </c>
      <c r="C41" s="59">
        <v>1</v>
      </c>
      <c r="D41" s="60">
        <v>4400</v>
      </c>
      <c r="E41" s="60"/>
      <c r="F41" s="60">
        <v>55</v>
      </c>
      <c r="G41" s="60">
        <f>(D41+F41)*25%</f>
        <v>1113.75</v>
      </c>
      <c r="H41" s="60"/>
      <c r="I41" s="60"/>
      <c r="J41" s="60">
        <f>D41*300%</f>
        <v>13200</v>
      </c>
      <c r="K41" s="60"/>
      <c r="L41" s="60"/>
      <c r="M41" s="60"/>
      <c r="N41" s="60">
        <f>P41</f>
        <v>18768.75</v>
      </c>
      <c r="O41" s="60">
        <f>P41</f>
        <v>18768.75</v>
      </c>
      <c r="P41" s="60">
        <f>D41+F41+G41+J41</f>
        <v>18768.75</v>
      </c>
      <c r="Q41" s="61">
        <f>P41*8+O41+N41</f>
        <v>187687.5</v>
      </c>
      <c r="R41" s="63">
        <f t="shared" ref="R41:R47" si="11">Q41+Q41*20%</f>
        <v>225225</v>
      </c>
    </row>
    <row r="42" spans="1:18" ht="19.5" customHeight="1" thickBot="1" x14ac:dyDescent="0.3">
      <c r="A42" s="3">
        <v>18</v>
      </c>
      <c r="B42" s="4" t="s">
        <v>41</v>
      </c>
      <c r="C42" s="5">
        <v>1</v>
      </c>
      <c r="D42" s="24">
        <v>4400</v>
      </c>
      <c r="E42" s="24"/>
      <c r="F42" s="24">
        <v>45</v>
      </c>
      <c r="G42" s="24"/>
      <c r="H42" s="24"/>
      <c r="I42" s="24"/>
      <c r="J42" s="24"/>
      <c r="K42" s="24">
        <f t="shared" ref="K42:K50" si="12">D42*200%</f>
        <v>8800</v>
      </c>
      <c r="L42" s="24"/>
      <c r="M42" s="24"/>
      <c r="N42" s="24">
        <f>P42</f>
        <v>13245</v>
      </c>
      <c r="O42" s="24">
        <f>P42</f>
        <v>13245</v>
      </c>
      <c r="P42" s="24">
        <f>D42+F42+K42</f>
        <v>13245</v>
      </c>
      <c r="Q42" s="61">
        <f t="shared" ref="Q42:Q56" si="13">P42*8+O42+N42</f>
        <v>132450</v>
      </c>
      <c r="R42" s="63">
        <f t="shared" si="11"/>
        <v>158940</v>
      </c>
    </row>
    <row r="43" spans="1:18" ht="20.25" customHeight="1" thickBot="1" x14ac:dyDescent="0.3">
      <c r="A43" s="3">
        <v>19</v>
      </c>
      <c r="B43" s="4" t="s">
        <v>43</v>
      </c>
      <c r="C43" s="5">
        <v>1</v>
      </c>
      <c r="D43" s="24">
        <v>4100</v>
      </c>
      <c r="E43" s="24"/>
      <c r="F43" s="24">
        <v>45</v>
      </c>
      <c r="G43" s="24">
        <f>(D43+F43)*25%</f>
        <v>1036.25</v>
      </c>
      <c r="H43" s="24"/>
      <c r="I43" s="24"/>
      <c r="J43" s="24"/>
      <c r="K43" s="24">
        <f t="shared" si="12"/>
        <v>8200</v>
      </c>
      <c r="L43" s="24"/>
      <c r="M43" s="24"/>
      <c r="N43" s="24">
        <f>P43</f>
        <v>13381.25</v>
      </c>
      <c r="O43" s="24">
        <f>P43</f>
        <v>13381.25</v>
      </c>
      <c r="P43" s="24">
        <f>D43+F43+G43+K43</f>
        <v>13381.25</v>
      </c>
      <c r="Q43" s="61">
        <f t="shared" si="13"/>
        <v>133812.5</v>
      </c>
      <c r="R43" s="63">
        <f t="shared" si="11"/>
        <v>160575</v>
      </c>
    </row>
    <row r="44" spans="1:18" ht="21" customHeight="1" thickBot="1" x14ac:dyDescent="0.3">
      <c r="A44" s="3">
        <v>20</v>
      </c>
      <c r="B44" s="4" t="s">
        <v>44</v>
      </c>
      <c r="C44" s="5">
        <v>3</v>
      </c>
      <c r="D44" s="24">
        <v>12300</v>
      </c>
      <c r="E44" s="24"/>
      <c r="F44" s="24">
        <v>45</v>
      </c>
      <c r="G44" s="24"/>
      <c r="H44" s="24"/>
      <c r="I44" s="24"/>
      <c r="J44" s="24"/>
      <c r="K44" s="24">
        <f t="shared" si="12"/>
        <v>24600</v>
      </c>
      <c r="L44" s="24"/>
      <c r="M44" s="24"/>
      <c r="N44" s="24">
        <f t="shared" ref="N44:N45" si="14">P44</f>
        <v>36945</v>
      </c>
      <c r="O44" s="24">
        <f t="shared" ref="O44:O45" si="15">P44</f>
        <v>36945</v>
      </c>
      <c r="P44" s="24">
        <f>(D44+F44+G44+K44)</f>
        <v>36945</v>
      </c>
      <c r="Q44" s="61">
        <f t="shared" si="13"/>
        <v>369450</v>
      </c>
      <c r="R44" s="63">
        <f t="shared" si="11"/>
        <v>443340</v>
      </c>
    </row>
    <row r="45" spans="1:18" ht="19.5" customHeight="1" thickBot="1" x14ac:dyDescent="0.3">
      <c r="A45" s="3">
        <v>21</v>
      </c>
      <c r="B45" s="4" t="s">
        <v>42</v>
      </c>
      <c r="C45" s="5">
        <v>4</v>
      </c>
      <c r="D45" s="24">
        <v>16000</v>
      </c>
      <c r="E45" s="24"/>
      <c r="F45" s="24">
        <v>45</v>
      </c>
      <c r="G45" s="24"/>
      <c r="H45" s="24"/>
      <c r="I45" s="24"/>
      <c r="J45" s="24"/>
      <c r="K45" s="24">
        <f t="shared" si="12"/>
        <v>32000</v>
      </c>
      <c r="L45" s="24"/>
      <c r="M45" s="24"/>
      <c r="N45" s="24">
        <f t="shared" si="14"/>
        <v>48045</v>
      </c>
      <c r="O45" s="24">
        <f t="shared" si="15"/>
        <v>48045</v>
      </c>
      <c r="P45" s="24">
        <f>(D45+F45+G45+K45)</f>
        <v>48045</v>
      </c>
      <c r="Q45" s="61">
        <f t="shared" si="13"/>
        <v>480450</v>
      </c>
      <c r="R45" s="63">
        <f t="shared" si="11"/>
        <v>576540</v>
      </c>
    </row>
    <row r="46" spans="1:18" ht="19.5" customHeight="1" thickBot="1" x14ac:dyDescent="0.3">
      <c r="A46" s="3">
        <v>22</v>
      </c>
      <c r="B46" s="4" t="s">
        <v>45</v>
      </c>
      <c r="C46" s="5">
        <v>1</v>
      </c>
      <c r="D46" s="24">
        <v>4400</v>
      </c>
      <c r="E46" s="24"/>
      <c r="F46" s="24"/>
      <c r="G46" s="24"/>
      <c r="H46" s="24"/>
      <c r="I46" s="24"/>
      <c r="J46" s="24"/>
      <c r="K46" s="24">
        <f t="shared" si="12"/>
        <v>8800</v>
      </c>
      <c r="L46" s="24"/>
      <c r="M46" s="24"/>
      <c r="N46" s="24">
        <f>P46</f>
        <v>13200</v>
      </c>
      <c r="O46" s="24">
        <f>P46</f>
        <v>13200</v>
      </c>
      <c r="P46" s="24">
        <f>D46+F46+K46</f>
        <v>13200</v>
      </c>
      <c r="Q46" s="61">
        <f t="shared" si="13"/>
        <v>132000</v>
      </c>
      <c r="R46" s="63">
        <f t="shared" si="11"/>
        <v>158400</v>
      </c>
    </row>
    <row r="47" spans="1:18" ht="18.75" customHeight="1" thickBot="1" x14ac:dyDescent="0.3">
      <c r="A47" s="3">
        <v>23</v>
      </c>
      <c r="B47" s="4" t="s">
        <v>46</v>
      </c>
      <c r="C47" s="5">
        <v>1</v>
      </c>
      <c r="D47" s="24">
        <v>4100</v>
      </c>
      <c r="E47" s="24"/>
      <c r="F47" s="24">
        <v>90</v>
      </c>
      <c r="G47" s="24"/>
      <c r="H47" s="24"/>
      <c r="I47" s="24"/>
      <c r="J47" s="24"/>
      <c r="K47" s="24">
        <f t="shared" si="12"/>
        <v>8200</v>
      </c>
      <c r="L47" s="24"/>
      <c r="M47" s="24"/>
      <c r="N47" s="24">
        <f>P47</f>
        <v>12390</v>
      </c>
      <c r="O47" s="24">
        <f>P47</f>
        <v>12390</v>
      </c>
      <c r="P47" s="24">
        <f>D47+F47+K47</f>
        <v>12390</v>
      </c>
      <c r="Q47" s="61">
        <f t="shared" si="13"/>
        <v>123900</v>
      </c>
      <c r="R47" s="63">
        <f t="shared" si="11"/>
        <v>148680</v>
      </c>
    </row>
    <row r="48" spans="1:18" ht="18.75" customHeight="1" thickBot="1" x14ac:dyDescent="0.3">
      <c r="A48" s="3">
        <v>24</v>
      </c>
      <c r="B48" s="4" t="s">
        <v>42</v>
      </c>
      <c r="C48" s="5">
        <v>1</v>
      </c>
      <c r="D48" s="24">
        <v>4000</v>
      </c>
      <c r="E48" s="24"/>
      <c r="F48" s="24"/>
      <c r="G48" s="24"/>
      <c r="H48" s="24"/>
      <c r="I48" s="24"/>
      <c r="J48" s="24"/>
      <c r="K48" s="24">
        <f t="shared" si="12"/>
        <v>8000</v>
      </c>
      <c r="L48" s="24"/>
      <c r="M48" s="24"/>
      <c r="N48" s="24">
        <f t="shared" ref="N48:N68" si="16">P48</f>
        <v>12000</v>
      </c>
      <c r="O48" s="24">
        <f t="shared" ref="O48:O68" si="17">P48</f>
        <v>12000</v>
      </c>
      <c r="P48" s="24">
        <f t="shared" ref="P48:P49" si="18">D48+F48+K48</f>
        <v>12000</v>
      </c>
      <c r="Q48" s="61">
        <f t="shared" si="13"/>
        <v>120000</v>
      </c>
      <c r="R48" s="69">
        <f t="shared" ref="R48:R53" si="19">Q48</f>
        <v>120000</v>
      </c>
    </row>
    <row r="49" spans="1:18" ht="18.75" customHeight="1" thickBot="1" x14ac:dyDescent="0.3">
      <c r="A49" s="3">
        <v>25</v>
      </c>
      <c r="B49" s="4" t="s">
        <v>47</v>
      </c>
      <c r="C49" s="5">
        <v>1</v>
      </c>
      <c r="D49" s="24">
        <v>2900</v>
      </c>
      <c r="E49" s="24"/>
      <c r="F49" s="24"/>
      <c r="G49" s="24"/>
      <c r="H49" s="24"/>
      <c r="I49" s="24"/>
      <c r="J49" s="24"/>
      <c r="K49" s="24">
        <f t="shared" si="12"/>
        <v>5800</v>
      </c>
      <c r="L49" s="24"/>
      <c r="M49" s="24"/>
      <c r="N49" s="24">
        <f t="shared" si="16"/>
        <v>8700</v>
      </c>
      <c r="O49" s="24">
        <f t="shared" si="17"/>
        <v>8700</v>
      </c>
      <c r="P49" s="24">
        <f t="shared" si="18"/>
        <v>8700</v>
      </c>
      <c r="Q49" s="61">
        <f t="shared" si="13"/>
        <v>87000</v>
      </c>
      <c r="R49" s="68">
        <f t="shared" si="19"/>
        <v>87000</v>
      </c>
    </row>
    <row r="50" spans="1:18" ht="21.75" customHeight="1" thickBot="1" x14ac:dyDescent="0.3">
      <c r="A50" s="3">
        <v>26</v>
      </c>
      <c r="B50" s="4" t="s">
        <v>48</v>
      </c>
      <c r="C50" s="5">
        <v>1</v>
      </c>
      <c r="D50" s="24">
        <v>4100</v>
      </c>
      <c r="E50" s="24"/>
      <c r="F50" s="24">
        <v>55</v>
      </c>
      <c r="G50" s="24">
        <f>(D50+F50)*25%</f>
        <v>1038.75</v>
      </c>
      <c r="H50" s="24"/>
      <c r="I50" s="24"/>
      <c r="J50" s="24"/>
      <c r="K50" s="24">
        <f t="shared" si="12"/>
        <v>8200</v>
      </c>
      <c r="L50" s="24"/>
      <c r="M50" s="24"/>
      <c r="N50" s="24">
        <f t="shared" si="16"/>
        <v>5193.75</v>
      </c>
      <c r="O50" s="24">
        <f t="shared" si="17"/>
        <v>5193.75</v>
      </c>
      <c r="P50" s="24">
        <f>D50+F50+G50+L50</f>
        <v>5193.75</v>
      </c>
      <c r="Q50" s="61">
        <f t="shared" si="13"/>
        <v>51937.5</v>
      </c>
      <c r="R50" s="68">
        <f t="shared" si="19"/>
        <v>51937.5</v>
      </c>
    </row>
    <row r="51" spans="1:18" ht="21" customHeight="1" thickBot="1" x14ac:dyDescent="0.3">
      <c r="A51" s="3">
        <v>27</v>
      </c>
      <c r="B51" s="4" t="s">
        <v>49</v>
      </c>
      <c r="C51" s="5">
        <v>2</v>
      </c>
      <c r="D51" s="24">
        <v>8000</v>
      </c>
      <c r="E51" s="24"/>
      <c r="F51" s="24"/>
      <c r="G51" s="24"/>
      <c r="H51" s="24"/>
      <c r="I51" s="24"/>
      <c r="J51" s="24"/>
      <c r="K51" s="24"/>
      <c r="L51" s="24"/>
      <c r="M51" s="24">
        <f>D51*M21</f>
        <v>8000</v>
      </c>
      <c r="N51" s="24">
        <f t="shared" si="16"/>
        <v>16000</v>
      </c>
      <c r="O51" s="24">
        <f t="shared" si="17"/>
        <v>16000</v>
      </c>
      <c r="P51" s="24">
        <f>D51+F51+G51+L51+M51</f>
        <v>16000</v>
      </c>
      <c r="Q51" s="61">
        <f t="shared" si="13"/>
        <v>160000</v>
      </c>
      <c r="R51" s="68">
        <f t="shared" si="19"/>
        <v>160000</v>
      </c>
    </row>
    <row r="52" spans="1:18" ht="19.5" customHeight="1" thickBot="1" x14ac:dyDescent="0.3">
      <c r="A52" s="3">
        <v>28</v>
      </c>
      <c r="B52" s="4" t="s">
        <v>50</v>
      </c>
      <c r="C52" s="5">
        <v>1</v>
      </c>
      <c r="D52" s="24">
        <v>4100</v>
      </c>
      <c r="E52" s="24"/>
      <c r="F52" s="24"/>
      <c r="G52" s="24"/>
      <c r="H52" s="24"/>
      <c r="I52" s="24"/>
      <c r="J52" s="24"/>
      <c r="K52" s="24"/>
      <c r="L52" s="24">
        <f>D52*L21</f>
        <v>6150</v>
      </c>
      <c r="M52" s="24"/>
      <c r="N52" s="24">
        <f t="shared" si="16"/>
        <v>10250</v>
      </c>
      <c r="O52" s="24">
        <f t="shared" si="17"/>
        <v>10250</v>
      </c>
      <c r="P52" s="24">
        <f>D52+F52+G52+J52+K52+L52</f>
        <v>10250</v>
      </c>
      <c r="Q52" s="61">
        <f t="shared" si="13"/>
        <v>102500</v>
      </c>
      <c r="R52" s="68">
        <f t="shared" si="19"/>
        <v>102500</v>
      </c>
    </row>
    <row r="53" spans="1:18" ht="21" customHeight="1" thickBot="1" x14ac:dyDescent="0.3">
      <c r="A53" s="3">
        <v>29</v>
      </c>
      <c r="B53" s="4" t="s">
        <v>51</v>
      </c>
      <c r="C53" s="5">
        <v>2</v>
      </c>
      <c r="D53" s="24">
        <v>6800</v>
      </c>
      <c r="E53" s="24"/>
      <c r="F53" s="24"/>
      <c r="G53" s="24"/>
      <c r="H53" s="24"/>
      <c r="I53" s="24"/>
      <c r="J53" s="24"/>
      <c r="K53" s="24"/>
      <c r="L53" s="24">
        <f>D53*L21</f>
        <v>10200</v>
      </c>
      <c r="M53" s="24"/>
      <c r="N53" s="24">
        <f t="shared" si="16"/>
        <v>17000</v>
      </c>
      <c r="O53" s="24">
        <f t="shared" si="17"/>
        <v>17000</v>
      </c>
      <c r="P53" s="24">
        <f>D53+F53+G53+J53+K53+L53</f>
        <v>17000</v>
      </c>
      <c r="Q53" s="61">
        <f t="shared" si="13"/>
        <v>170000</v>
      </c>
      <c r="R53" s="68">
        <f t="shared" si="19"/>
        <v>170000</v>
      </c>
    </row>
    <row r="54" spans="1:18" ht="19.5" customHeight="1" thickBot="1" x14ac:dyDescent="0.3">
      <c r="A54" s="3">
        <v>30</v>
      </c>
      <c r="B54" s="4" t="s">
        <v>52</v>
      </c>
      <c r="C54" s="5">
        <v>2</v>
      </c>
      <c r="D54" s="24">
        <v>5800</v>
      </c>
      <c r="E54" s="24"/>
      <c r="F54" s="24"/>
      <c r="G54" s="24"/>
      <c r="H54" s="24"/>
      <c r="I54" s="24"/>
      <c r="J54" s="24"/>
      <c r="K54" s="24"/>
      <c r="L54" s="24"/>
      <c r="M54" s="24"/>
      <c r="N54" s="24">
        <f t="shared" si="16"/>
        <v>5800</v>
      </c>
      <c r="O54" s="24">
        <f t="shared" si="17"/>
        <v>5800</v>
      </c>
      <c r="P54" s="24">
        <f>D54+F54+G54+J54+K54+L54+M54</f>
        <v>5800</v>
      </c>
      <c r="Q54" s="61">
        <f t="shared" si="13"/>
        <v>58000</v>
      </c>
      <c r="R54" s="68">
        <f>Q54</f>
        <v>58000</v>
      </c>
    </row>
    <row r="55" spans="1:18" ht="18.75" customHeight="1" thickBot="1" x14ac:dyDescent="0.3">
      <c r="A55" s="3">
        <v>31</v>
      </c>
      <c r="B55" s="4" t="s">
        <v>53</v>
      </c>
      <c r="C55" s="5">
        <v>1</v>
      </c>
      <c r="D55" s="24">
        <v>3400</v>
      </c>
      <c r="E55" s="24"/>
      <c r="F55" s="24"/>
      <c r="G55" s="24"/>
      <c r="H55" s="24"/>
      <c r="I55" s="24"/>
      <c r="J55" s="24"/>
      <c r="K55" s="24"/>
      <c r="L55" s="24"/>
      <c r="M55" s="24"/>
      <c r="N55" s="24">
        <f t="shared" si="16"/>
        <v>3400</v>
      </c>
      <c r="O55" s="24">
        <f t="shared" si="17"/>
        <v>3400</v>
      </c>
      <c r="P55" s="24">
        <f>D55+F55+G55+J55+K55+L55+M55</f>
        <v>3400</v>
      </c>
      <c r="Q55" s="61">
        <f t="shared" si="13"/>
        <v>34000</v>
      </c>
      <c r="R55" s="68">
        <f>Q55</f>
        <v>34000</v>
      </c>
    </row>
    <row r="56" spans="1:18" ht="19.5" customHeight="1" thickBot="1" x14ac:dyDescent="0.3">
      <c r="A56" s="3">
        <v>32</v>
      </c>
      <c r="B56" s="4" t="s">
        <v>54</v>
      </c>
      <c r="C56" s="5">
        <v>5</v>
      </c>
      <c r="D56" s="24">
        <v>13000</v>
      </c>
      <c r="E56" s="24"/>
      <c r="F56" s="24"/>
      <c r="G56" s="24"/>
      <c r="H56" s="24"/>
      <c r="I56" s="24"/>
      <c r="J56" s="24"/>
      <c r="K56" s="24"/>
      <c r="L56" s="24"/>
      <c r="M56" s="24">
        <f>D56*M21</f>
        <v>13000</v>
      </c>
      <c r="N56" s="24">
        <f t="shared" si="16"/>
        <v>26000</v>
      </c>
      <c r="O56" s="24">
        <f t="shared" si="17"/>
        <v>26000</v>
      </c>
      <c r="P56" s="24">
        <f>D56+F56+G56+J56+K56+L56+M56</f>
        <v>26000</v>
      </c>
      <c r="Q56" s="61">
        <f t="shared" si="13"/>
        <v>260000</v>
      </c>
      <c r="R56" s="68">
        <f>Q56+P56*16.665%</f>
        <v>264332.90000000002</v>
      </c>
    </row>
    <row r="57" spans="1:18" ht="16.5" thickBot="1" x14ac:dyDescent="0.3">
      <c r="A57" s="25"/>
      <c r="B57" s="32" t="s">
        <v>63</v>
      </c>
      <c r="C57" s="26">
        <f>SUM(C41:C56)</f>
        <v>28</v>
      </c>
      <c r="D57" s="27">
        <f>SUM(D41:D56)</f>
        <v>101800</v>
      </c>
      <c r="E57" s="27"/>
      <c r="F57" s="27">
        <f>SUM(F41:F56)</f>
        <v>380</v>
      </c>
      <c r="G57" s="27">
        <f>SUM(G41:G56)</f>
        <v>3188.75</v>
      </c>
      <c r="H57" s="27"/>
      <c r="I57" s="27"/>
      <c r="J57" s="27">
        <f>SUM(J41:J56)</f>
        <v>13200</v>
      </c>
      <c r="K57" s="27">
        <f t="shared" ref="K57:K66" si="20">D57*200%</f>
        <v>203600</v>
      </c>
      <c r="L57" s="27">
        <f>SUM(L42:L56)</f>
        <v>16350</v>
      </c>
      <c r="M57" s="27"/>
      <c r="N57" s="27">
        <f t="shared" si="16"/>
        <v>338518.75</v>
      </c>
      <c r="O57" s="27">
        <f t="shared" si="17"/>
        <v>338518.75</v>
      </c>
      <c r="P57" s="27">
        <f t="shared" ref="P57" si="21">D57+F57+G57+J57+K57+L57</f>
        <v>338518.75</v>
      </c>
      <c r="Q57" s="37">
        <f>SUM(Q41:Q56)</f>
        <v>2603187.5</v>
      </c>
      <c r="R57" s="47">
        <f>SUM(R41:R56)</f>
        <v>2919470.4</v>
      </c>
    </row>
    <row r="58" spans="1:18" ht="19.5" customHeight="1" thickBot="1" x14ac:dyDescent="0.3">
      <c r="A58" s="3">
        <v>33</v>
      </c>
      <c r="B58" s="4" t="s">
        <v>55</v>
      </c>
      <c r="C58" s="5">
        <v>1</v>
      </c>
      <c r="D58" s="24">
        <v>4400</v>
      </c>
      <c r="E58" s="24"/>
      <c r="F58" s="24">
        <v>70</v>
      </c>
      <c r="G58" s="24">
        <f>D58*40%</f>
        <v>1760</v>
      </c>
      <c r="H58" s="24"/>
      <c r="I58" s="24"/>
      <c r="J58" s="24"/>
      <c r="K58" s="24">
        <f t="shared" si="20"/>
        <v>8800</v>
      </c>
      <c r="L58" s="24"/>
      <c r="M58" s="24"/>
      <c r="N58" s="24">
        <f t="shared" si="16"/>
        <v>15030</v>
      </c>
      <c r="O58" s="24">
        <f t="shared" si="17"/>
        <v>15030</v>
      </c>
      <c r="P58" s="24">
        <f>D58+F58+G58+I58+J58+K58+L58</f>
        <v>15030</v>
      </c>
      <c r="Q58" s="36">
        <f>P58*8+O58+N58</f>
        <v>150300</v>
      </c>
      <c r="R58" s="68">
        <f>Q58+P58*20%</f>
        <v>153306</v>
      </c>
    </row>
    <row r="59" spans="1:18" ht="21" customHeight="1" thickBot="1" x14ac:dyDescent="0.3">
      <c r="A59" s="3">
        <v>34</v>
      </c>
      <c r="B59" s="4" t="s">
        <v>55</v>
      </c>
      <c r="C59" s="5">
        <v>1</v>
      </c>
      <c r="D59" s="24">
        <v>4400</v>
      </c>
      <c r="E59" s="24"/>
      <c r="F59" s="24"/>
      <c r="G59" s="24"/>
      <c r="H59" s="24"/>
      <c r="I59" s="24"/>
      <c r="J59" s="24"/>
      <c r="K59" s="24">
        <f t="shared" si="20"/>
        <v>8800</v>
      </c>
      <c r="L59" s="24"/>
      <c r="M59" s="24"/>
      <c r="N59" s="24">
        <f t="shared" si="16"/>
        <v>13200</v>
      </c>
      <c r="O59" s="24">
        <f t="shared" si="17"/>
        <v>13200</v>
      </c>
      <c r="P59" s="24">
        <f>D59+F59+G59+I59+J59+K59+L59</f>
        <v>13200</v>
      </c>
      <c r="Q59" s="36">
        <f t="shared" ref="Q59:Q68" si="22">P59*8+O59+N59</f>
        <v>132000</v>
      </c>
      <c r="R59" s="68">
        <f>Q59</f>
        <v>132000</v>
      </c>
    </row>
    <row r="60" spans="1:18" ht="20.25" customHeight="1" thickBot="1" x14ac:dyDescent="0.3">
      <c r="A60" s="3">
        <v>35</v>
      </c>
      <c r="B60" s="4" t="s">
        <v>56</v>
      </c>
      <c r="C60" s="5">
        <v>1</v>
      </c>
      <c r="D60" s="24">
        <v>3000</v>
      </c>
      <c r="E60" s="24"/>
      <c r="F60" s="24"/>
      <c r="G60" s="24">
        <f>D60*20%</f>
        <v>600</v>
      </c>
      <c r="H60" s="24"/>
      <c r="I60" s="24"/>
      <c r="J60" s="24"/>
      <c r="K60" s="24"/>
      <c r="L60" s="24">
        <f>D60*L21</f>
        <v>4500</v>
      </c>
      <c r="M60" s="24"/>
      <c r="N60" s="24">
        <f t="shared" si="16"/>
        <v>8100</v>
      </c>
      <c r="O60" s="24">
        <f t="shared" si="17"/>
        <v>8100</v>
      </c>
      <c r="P60" s="24">
        <f>D60+F60+G60+I60+J60+K60+L60</f>
        <v>8100</v>
      </c>
      <c r="Q60" s="36">
        <f t="shared" si="22"/>
        <v>81000</v>
      </c>
      <c r="R60" s="68">
        <f>Q60</f>
        <v>81000</v>
      </c>
    </row>
    <row r="61" spans="1:18" ht="21" customHeight="1" thickBot="1" x14ac:dyDescent="0.3">
      <c r="A61" s="3">
        <v>36</v>
      </c>
      <c r="B61" s="4" t="s">
        <v>56</v>
      </c>
      <c r="C61" s="5">
        <v>1</v>
      </c>
      <c r="D61" s="24">
        <v>3000</v>
      </c>
      <c r="E61" s="24"/>
      <c r="F61" s="24"/>
      <c r="G61" s="24">
        <f>D61*15%</f>
        <v>450</v>
      </c>
      <c r="H61" s="24"/>
      <c r="I61" s="24"/>
      <c r="J61" s="24"/>
      <c r="K61" s="24"/>
      <c r="L61" s="24">
        <f>D61*L21</f>
        <v>4500</v>
      </c>
      <c r="M61" s="24"/>
      <c r="N61" s="24">
        <f t="shared" si="16"/>
        <v>7950</v>
      </c>
      <c r="O61" s="24">
        <f t="shared" si="17"/>
        <v>7950</v>
      </c>
      <c r="P61" s="24">
        <f t="shared" ref="P61:P68" si="23">D61+F61+G61+I61+J61+K61+L61</f>
        <v>7950</v>
      </c>
      <c r="Q61" s="36">
        <f t="shared" si="22"/>
        <v>79500</v>
      </c>
      <c r="R61" s="68">
        <f>Q61</f>
        <v>79500</v>
      </c>
    </row>
    <row r="62" spans="1:18" ht="19.5" customHeight="1" thickBot="1" x14ac:dyDescent="0.3">
      <c r="A62" s="3">
        <v>37</v>
      </c>
      <c r="B62" s="4" t="s">
        <v>56</v>
      </c>
      <c r="C62" s="5">
        <v>1</v>
      </c>
      <c r="D62" s="24">
        <v>3000</v>
      </c>
      <c r="E62" s="24"/>
      <c r="F62" s="24"/>
      <c r="G62" s="24"/>
      <c r="H62" s="24"/>
      <c r="I62" s="24"/>
      <c r="J62" s="24"/>
      <c r="K62" s="24"/>
      <c r="L62" s="24">
        <f>D62*L21</f>
        <v>4500</v>
      </c>
      <c r="M62" s="24"/>
      <c r="N62" s="24">
        <f t="shared" si="16"/>
        <v>7500</v>
      </c>
      <c r="O62" s="24">
        <f t="shared" si="17"/>
        <v>7500</v>
      </c>
      <c r="P62" s="24">
        <f t="shared" si="23"/>
        <v>7500</v>
      </c>
      <c r="Q62" s="36">
        <f t="shared" si="22"/>
        <v>75000</v>
      </c>
      <c r="R62" s="68">
        <f>Q62</f>
        <v>75000</v>
      </c>
    </row>
    <row r="63" spans="1:18" ht="20.25" customHeight="1" thickBot="1" x14ac:dyDescent="0.3">
      <c r="A63" s="3">
        <v>38</v>
      </c>
      <c r="B63" s="4" t="s">
        <v>57</v>
      </c>
      <c r="C63" s="5">
        <v>1</v>
      </c>
      <c r="D63" s="24">
        <v>2600</v>
      </c>
      <c r="E63" s="24"/>
      <c r="F63" s="24"/>
      <c r="G63" s="24"/>
      <c r="H63" s="24"/>
      <c r="I63" s="24"/>
      <c r="J63" s="24"/>
      <c r="K63" s="24"/>
      <c r="L63" s="24"/>
      <c r="M63" s="24"/>
      <c r="N63" s="24">
        <f t="shared" si="16"/>
        <v>2600</v>
      </c>
      <c r="O63" s="24">
        <f t="shared" si="17"/>
        <v>2600</v>
      </c>
      <c r="P63" s="24">
        <f t="shared" si="23"/>
        <v>2600</v>
      </c>
      <c r="Q63" s="36">
        <f t="shared" si="22"/>
        <v>26000</v>
      </c>
      <c r="R63" s="68">
        <f t="shared" ref="R63:R68" si="24">Q63</f>
        <v>26000</v>
      </c>
    </row>
    <row r="64" spans="1:18" ht="20.25" customHeight="1" thickBot="1" x14ac:dyDescent="0.3">
      <c r="A64" s="3">
        <v>39</v>
      </c>
      <c r="B64" s="4" t="s">
        <v>58</v>
      </c>
      <c r="C64" s="5">
        <v>1</v>
      </c>
      <c r="D64" s="24">
        <v>2900</v>
      </c>
      <c r="E64" s="24"/>
      <c r="F64" s="24"/>
      <c r="G64" s="24"/>
      <c r="H64" s="24"/>
      <c r="I64" s="24"/>
      <c r="J64" s="24"/>
      <c r="K64" s="24">
        <f t="shared" si="20"/>
        <v>5800</v>
      </c>
      <c r="L64" s="24"/>
      <c r="M64" s="24"/>
      <c r="N64" s="24">
        <f t="shared" si="16"/>
        <v>8700</v>
      </c>
      <c r="O64" s="24">
        <f t="shared" si="17"/>
        <v>8700</v>
      </c>
      <c r="P64" s="24">
        <f t="shared" si="23"/>
        <v>8700</v>
      </c>
      <c r="Q64" s="36">
        <f t="shared" si="22"/>
        <v>87000</v>
      </c>
      <c r="R64" s="68">
        <f t="shared" si="24"/>
        <v>87000</v>
      </c>
    </row>
    <row r="65" spans="1:18" ht="23.25" customHeight="1" thickBot="1" x14ac:dyDescent="0.3">
      <c r="A65" s="3">
        <v>40</v>
      </c>
      <c r="B65" s="4" t="s">
        <v>59</v>
      </c>
      <c r="C65" s="5">
        <v>1</v>
      </c>
      <c r="D65" s="24">
        <v>3400</v>
      </c>
      <c r="E65" s="24"/>
      <c r="F65" s="24"/>
      <c r="G65" s="24"/>
      <c r="H65" s="24"/>
      <c r="I65" s="24"/>
      <c r="J65" s="24"/>
      <c r="K65" s="24">
        <f t="shared" si="20"/>
        <v>6800</v>
      </c>
      <c r="L65" s="24"/>
      <c r="M65" s="24"/>
      <c r="N65" s="24">
        <f t="shared" si="16"/>
        <v>10200</v>
      </c>
      <c r="O65" s="24">
        <f t="shared" si="17"/>
        <v>10200</v>
      </c>
      <c r="P65" s="24">
        <f t="shared" si="23"/>
        <v>10200</v>
      </c>
      <c r="Q65" s="36">
        <f t="shared" si="22"/>
        <v>102000</v>
      </c>
      <c r="R65" s="68">
        <f t="shared" si="24"/>
        <v>102000</v>
      </c>
    </row>
    <row r="66" spans="1:18" ht="19.5" customHeight="1" thickBot="1" x14ac:dyDescent="0.3">
      <c r="A66" s="3">
        <v>41</v>
      </c>
      <c r="B66" s="4" t="s">
        <v>60</v>
      </c>
      <c r="C66" s="5">
        <v>1</v>
      </c>
      <c r="D66" s="24">
        <v>2800</v>
      </c>
      <c r="E66" s="24"/>
      <c r="F66" s="24"/>
      <c r="G66" s="24"/>
      <c r="H66" s="24"/>
      <c r="I66" s="24"/>
      <c r="J66" s="24"/>
      <c r="K66" s="24">
        <f t="shared" si="20"/>
        <v>5600</v>
      </c>
      <c r="L66" s="24"/>
      <c r="M66" s="24"/>
      <c r="N66" s="24">
        <f t="shared" si="16"/>
        <v>8400</v>
      </c>
      <c r="O66" s="24">
        <f t="shared" si="17"/>
        <v>8400</v>
      </c>
      <c r="P66" s="24">
        <f t="shared" si="23"/>
        <v>8400</v>
      </c>
      <c r="Q66" s="36">
        <f t="shared" si="22"/>
        <v>84000</v>
      </c>
      <c r="R66" s="68">
        <f t="shared" si="24"/>
        <v>84000</v>
      </c>
    </row>
    <row r="67" spans="1:18" ht="19.5" customHeight="1" thickBot="1" x14ac:dyDescent="0.3">
      <c r="A67" s="3">
        <v>42</v>
      </c>
      <c r="B67" s="4" t="s">
        <v>61</v>
      </c>
      <c r="C67" s="5">
        <v>2</v>
      </c>
      <c r="D67" s="24">
        <f>2*1958</f>
        <v>3916</v>
      </c>
      <c r="E67" s="24"/>
      <c r="F67" s="24"/>
      <c r="G67" s="24"/>
      <c r="H67" s="24"/>
      <c r="I67" s="24"/>
      <c r="J67" s="24"/>
      <c r="K67" s="24"/>
      <c r="L67" s="24"/>
      <c r="M67" s="24"/>
      <c r="N67" s="24">
        <f t="shared" si="16"/>
        <v>3916</v>
      </c>
      <c r="O67" s="24">
        <f t="shared" si="17"/>
        <v>3916</v>
      </c>
      <c r="P67" s="24">
        <f t="shared" si="23"/>
        <v>3916</v>
      </c>
      <c r="Q67" s="36">
        <f t="shared" si="22"/>
        <v>39160</v>
      </c>
      <c r="R67" s="68">
        <f t="shared" si="24"/>
        <v>39160</v>
      </c>
    </row>
    <row r="68" spans="1:18" ht="20.25" customHeight="1" thickBot="1" x14ac:dyDescent="0.3">
      <c r="A68" s="3">
        <v>43</v>
      </c>
      <c r="B68" s="4" t="s">
        <v>61</v>
      </c>
      <c r="C68" s="5">
        <v>1</v>
      </c>
      <c r="D68" s="24">
        <v>1958</v>
      </c>
      <c r="E68" s="24"/>
      <c r="F68" s="24"/>
      <c r="G68" s="24"/>
      <c r="H68" s="24"/>
      <c r="I68" s="24"/>
      <c r="J68" s="24"/>
      <c r="K68" s="24"/>
      <c r="L68" s="24"/>
      <c r="M68" s="24"/>
      <c r="N68" s="24">
        <f t="shared" si="16"/>
        <v>1958</v>
      </c>
      <c r="O68" s="24">
        <f t="shared" si="17"/>
        <v>1958</v>
      </c>
      <c r="P68" s="24">
        <f t="shared" si="23"/>
        <v>1958</v>
      </c>
      <c r="Q68" s="36">
        <f t="shared" si="22"/>
        <v>19580</v>
      </c>
      <c r="R68" s="68">
        <f t="shared" si="24"/>
        <v>19580</v>
      </c>
    </row>
    <row r="69" spans="1:18" ht="16.5" thickBot="1" x14ac:dyDescent="0.3">
      <c r="A69" s="25"/>
      <c r="B69" s="32" t="s">
        <v>63</v>
      </c>
      <c r="C69" s="26">
        <f>SUM(C58:C68)</f>
        <v>12</v>
      </c>
      <c r="D69" s="27">
        <f>SUM(D58:D68)</f>
        <v>35374</v>
      </c>
      <c r="E69" s="27"/>
      <c r="F69" s="27">
        <f>SUM(F58:F68)</f>
        <v>70</v>
      </c>
      <c r="G69" s="27">
        <f>SUM(G58:G68)</f>
        <v>2810</v>
      </c>
      <c r="H69" s="27"/>
      <c r="I69" s="27"/>
      <c r="J69" s="27"/>
      <c r="K69" s="27">
        <f>SUM(K58:K68)</f>
        <v>35800</v>
      </c>
      <c r="L69" s="27"/>
      <c r="M69" s="27"/>
      <c r="N69" s="27">
        <f>SUM(N58:N68)</f>
        <v>87554</v>
      </c>
      <c r="O69" s="27">
        <f>SUM(O58:O68)</f>
        <v>87554</v>
      </c>
      <c r="P69" s="27">
        <f>SUM(P58:P68)</f>
        <v>87554</v>
      </c>
      <c r="Q69" s="37">
        <f>SUM(Q58:Q68)</f>
        <v>875540</v>
      </c>
      <c r="R69" s="47">
        <f>SUM(R58:R68)</f>
        <v>878546</v>
      </c>
    </row>
    <row r="70" spans="1:18" ht="16.5" thickBot="1" x14ac:dyDescent="0.3">
      <c r="A70" s="3"/>
      <c r="B70" s="4"/>
      <c r="C70" s="5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39"/>
      <c r="R70" s="45"/>
    </row>
    <row r="71" spans="1:18" ht="20.25" customHeight="1" thickBot="1" x14ac:dyDescent="0.3">
      <c r="A71" s="28"/>
      <c r="B71" s="29" t="s">
        <v>62</v>
      </c>
      <c r="C71" s="30">
        <f>C31+C39+C57+C69</f>
        <v>56</v>
      </c>
      <c r="D71" s="31">
        <f>D31+D39+D57+D69</f>
        <v>238474</v>
      </c>
      <c r="E71" s="31"/>
      <c r="F71" s="31">
        <f>F31+F39+F57+F69</f>
        <v>1140</v>
      </c>
      <c r="G71" s="31">
        <f>G31+G39+G57+G69</f>
        <v>13164.75</v>
      </c>
      <c r="H71" s="31">
        <f t="shared" ref="H71:Q71" si="25">H31+H39+H57+H69</f>
        <v>0</v>
      </c>
      <c r="I71" s="31">
        <f t="shared" si="25"/>
        <v>37500</v>
      </c>
      <c r="J71" s="31">
        <f t="shared" si="25"/>
        <v>48000</v>
      </c>
      <c r="K71" s="31">
        <f t="shared" si="25"/>
        <v>332600</v>
      </c>
      <c r="L71" s="31">
        <f t="shared" si="25"/>
        <v>16350</v>
      </c>
      <c r="M71" s="31">
        <f t="shared" si="25"/>
        <v>0</v>
      </c>
      <c r="N71" s="31">
        <f t="shared" si="25"/>
        <v>752928.75</v>
      </c>
      <c r="O71" s="31">
        <f t="shared" si="25"/>
        <v>752928.75</v>
      </c>
      <c r="P71" s="31">
        <f t="shared" si="25"/>
        <v>752928.75</v>
      </c>
      <c r="Q71" s="41">
        <f t="shared" si="25"/>
        <v>6093575.5</v>
      </c>
      <c r="R71" s="70">
        <f>R31+R39+R57+R69</f>
        <v>7264040.4000000004</v>
      </c>
    </row>
    <row r="72" spans="1:18" ht="15.75" thickBot="1" x14ac:dyDescent="0.25">
      <c r="A72" s="3"/>
      <c r="B72" s="4"/>
      <c r="C72" s="5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39"/>
      <c r="R72" s="40"/>
    </row>
    <row r="73" spans="1:18" ht="15.75" thickBot="1" x14ac:dyDescent="0.25">
      <c r="A73" s="3"/>
      <c r="B73" s="4"/>
      <c r="C73" s="5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50"/>
      <c r="R73" s="42"/>
    </row>
    <row r="74" spans="1:18" ht="15.75" thickBot="1" x14ac:dyDescent="0.25">
      <c r="A74" s="3"/>
      <c r="B74" s="4"/>
      <c r="C74" s="4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38"/>
      <c r="R74" s="49"/>
    </row>
    <row r="75" spans="1:18" ht="15" x14ac:dyDescent="0.2">
      <c r="A75" s="34"/>
      <c r="B75" s="34"/>
      <c r="C75" s="34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</row>
    <row r="76" spans="1:18" ht="15" x14ac:dyDescent="0.2">
      <c r="A76" s="8" t="s">
        <v>67</v>
      </c>
      <c r="B76" s="8"/>
    </row>
    <row r="77" spans="1:18" ht="15" x14ac:dyDescent="0.2">
      <c r="A77" s="8" t="s">
        <v>10</v>
      </c>
      <c r="B77" s="8" t="s">
        <v>11</v>
      </c>
      <c r="K77" s="8"/>
    </row>
    <row r="78" spans="1:18" ht="15" x14ac:dyDescent="0.2">
      <c r="A78" s="8" t="s">
        <v>12</v>
      </c>
    </row>
    <row r="79" spans="1:18" ht="15" x14ac:dyDescent="0.2">
      <c r="A79" s="8" t="s">
        <v>68</v>
      </c>
      <c r="B79" s="8"/>
    </row>
    <row r="80" spans="1:18" ht="15" x14ac:dyDescent="0.2">
      <c r="A80" s="9" t="s">
        <v>13</v>
      </c>
    </row>
  </sheetData>
  <mergeCells count="17">
    <mergeCell ref="A14:Q14"/>
    <mergeCell ref="A17:A21"/>
    <mergeCell ref="B17:B21"/>
    <mergeCell ref="C17:C21"/>
    <mergeCell ref="D17:D21"/>
    <mergeCell ref="E17:H19"/>
    <mergeCell ref="I17:M19"/>
    <mergeCell ref="N17:N21"/>
    <mergeCell ref="O17:O21"/>
    <mergeCell ref="P17:P21"/>
    <mergeCell ref="Q17:Q21"/>
    <mergeCell ref="R17:R21"/>
    <mergeCell ref="E20:E21"/>
    <mergeCell ref="F20:F21"/>
    <mergeCell ref="G20:G21"/>
    <mergeCell ref="H20:H21"/>
    <mergeCell ref="I20:M20"/>
  </mergeCells>
  <pageMargins left="0.7" right="0.7" top="0.75" bottom="0.75" header="0.3" footer="0.3"/>
  <pageSetup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80"/>
  <sheetViews>
    <sheetView view="pageBreakPreview" topLeftCell="A37" zoomScale="60" zoomScaleNormal="100" workbookViewId="0">
      <selection activeCell="P70" sqref="P70"/>
    </sheetView>
  </sheetViews>
  <sheetFormatPr defaultRowHeight="12.75" x14ac:dyDescent="0.2"/>
  <cols>
    <col min="1" max="1" width="5" customWidth="1"/>
    <col min="2" max="2" width="36.140625" customWidth="1"/>
    <col min="4" max="4" width="10.7109375" customWidth="1"/>
    <col min="9" max="9" width="11.140625" customWidth="1"/>
    <col min="10" max="10" width="10" customWidth="1"/>
    <col min="11" max="11" width="11.28515625" customWidth="1"/>
    <col min="12" max="12" width="10" customWidth="1"/>
    <col min="14" max="15" width="11.85546875" customWidth="1"/>
    <col min="16" max="16" width="11.5703125" customWidth="1"/>
    <col min="17" max="17" width="13.28515625" customWidth="1"/>
    <col min="18" max="18" width="12.7109375" customWidth="1"/>
  </cols>
  <sheetData>
    <row r="3" spans="1:19" ht="18.75" x14ac:dyDescent="0.3">
      <c r="N3" s="21" t="s">
        <v>15</v>
      </c>
      <c r="O3" s="11"/>
      <c r="P3" s="11"/>
      <c r="Q3" s="11"/>
    </row>
    <row r="4" spans="1:19" ht="15.75" x14ac:dyDescent="0.25">
      <c r="N4" s="12" t="s">
        <v>66</v>
      </c>
      <c r="O4" s="14"/>
      <c r="P4" s="14"/>
      <c r="Q4" s="14"/>
    </row>
    <row r="5" spans="1:19" ht="15.75" x14ac:dyDescent="0.25">
      <c r="N5" s="12" t="s">
        <v>16</v>
      </c>
      <c r="O5" s="14"/>
      <c r="P5" s="14"/>
      <c r="Q5" s="14"/>
    </row>
    <row r="6" spans="1:19" ht="15.75" x14ac:dyDescent="0.25">
      <c r="N6" s="15" t="s">
        <v>65</v>
      </c>
      <c r="O6" s="16"/>
      <c r="P6" s="16"/>
      <c r="Q6" s="16"/>
    </row>
    <row r="7" spans="1:19" ht="15.75" x14ac:dyDescent="0.25">
      <c r="A7" s="1"/>
      <c r="N7" s="17" t="s">
        <v>64</v>
      </c>
      <c r="O7" s="18"/>
      <c r="P7" s="18"/>
      <c r="Q7" s="18"/>
    </row>
    <row r="8" spans="1:19" ht="15.75" x14ac:dyDescent="0.25">
      <c r="A8" s="1"/>
      <c r="N8" s="19"/>
      <c r="O8" s="20"/>
      <c r="P8" s="20"/>
      <c r="Q8" s="20"/>
    </row>
    <row r="9" spans="1:19" ht="15.75" x14ac:dyDescent="0.25">
      <c r="A9" s="1"/>
      <c r="N9" s="15" t="s">
        <v>17</v>
      </c>
      <c r="O9" s="15"/>
      <c r="P9" s="15"/>
      <c r="Q9" s="15" t="s">
        <v>70</v>
      </c>
    </row>
    <row r="10" spans="1:19" ht="15.75" x14ac:dyDescent="0.25">
      <c r="A10" s="1"/>
      <c r="N10" s="17" t="s">
        <v>18</v>
      </c>
      <c r="O10" s="17"/>
      <c r="P10" s="19"/>
      <c r="Q10" s="19"/>
    </row>
    <row r="11" spans="1:19" ht="15.75" x14ac:dyDescent="0.25">
      <c r="A11" s="1"/>
      <c r="N11" s="19"/>
      <c r="O11" s="19"/>
      <c r="P11" s="19"/>
      <c r="Q11" s="19"/>
    </row>
    <row r="12" spans="1:19" ht="15.75" x14ac:dyDescent="0.25">
      <c r="A12" s="1"/>
      <c r="N12" s="19"/>
      <c r="O12" s="19"/>
      <c r="P12" s="19"/>
      <c r="Q12" s="19"/>
    </row>
    <row r="13" spans="1:19" ht="18.75" x14ac:dyDescent="0.3">
      <c r="A13" s="87" t="s">
        <v>19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</row>
    <row r="14" spans="1:19" ht="15.75" x14ac:dyDescent="0.25">
      <c r="A14" s="22" t="s">
        <v>20</v>
      </c>
      <c r="N14" s="13"/>
    </row>
    <row r="15" spans="1:19" ht="16.5" thickBot="1" x14ac:dyDescent="0.25">
      <c r="A15" s="2" t="s">
        <v>0</v>
      </c>
    </row>
    <row r="16" spans="1:19" ht="15.75" x14ac:dyDescent="0.2">
      <c r="A16" s="80" t="s">
        <v>1</v>
      </c>
      <c r="B16" s="80" t="s">
        <v>2</v>
      </c>
      <c r="C16" s="80" t="s">
        <v>3</v>
      </c>
      <c r="D16" s="80" t="s">
        <v>28</v>
      </c>
      <c r="E16" s="71" t="s">
        <v>4</v>
      </c>
      <c r="F16" s="72"/>
      <c r="G16" s="72"/>
      <c r="H16" s="73"/>
      <c r="I16" s="71" t="s">
        <v>5</v>
      </c>
      <c r="J16" s="72"/>
      <c r="K16" s="72"/>
      <c r="L16" s="72"/>
      <c r="M16" s="73"/>
      <c r="N16" s="80" t="s">
        <v>21</v>
      </c>
      <c r="O16" s="80" t="s">
        <v>22</v>
      </c>
      <c r="P16" s="80" t="s">
        <v>23</v>
      </c>
      <c r="Q16" s="71" t="s">
        <v>24</v>
      </c>
      <c r="R16" s="84" t="s">
        <v>69</v>
      </c>
      <c r="S16" s="62"/>
    </row>
    <row r="17" spans="1:19" ht="15.75" x14ac:dyDescent="0.2">
      <c r="A17" s="98"/>
      <c r="B17" s="98"/>
      <c r="C17" s="98"/>
      <c r="D17" s="93"/>
      <c r="E17" s="74"/>
      <c r="F17" s="75"/>
      <c r="G17" s="75"/>
      <c r="H17" s="76"/>
      <c r="I17" s="74"/>
      <c r="J17" s="75"/>
      <c r="K17" s="75"/>
      <c r="L17" s="75"/>
      <c r="M17" s="76"/>
      <c r="N17" s="93"/>
      <c r="O17" s="93"/>
      <c r="P17" s="93"/>
      <c r="Q17" s="95"/>
      <c r="R17" s="85"/>
      <c r="S17" s="62"/>
    </row>
    <row r="18" spans="1:19" ht="16.5" thickBot="1" x14ac:dyDescent="0.25">
      <c r="A18" s="98"/>
      <c r="B18" s="98"/>
      <c r="C18" s="98"/>
      <c r="D18" s="93"/>
      <c r="E18" s="77"/>
      <c r="F18" s="78"/>
      <c r="G18" s="78"/>
      <c r="H18" s="79"/>
      <c r="I18" s="77"/>
      <c r="J18" s="78"/>
      <c r="K18" s="78"/>
      <c r="L18" s="78"/>
      <c r="M18" s="79"/>
      <c r="N18" s="93"/>
      <c r="O18" s="93"/>
      <c r="P18" s="93"/>
      <c r="Q18" s="95"/>
      <c r="R18" s="85"/>
      <c r="S18" s="62"/>
    </row>
    <row r="19" spans="1:19" ht="16.5" thickBot="1" x14ac:dyDescent="0.25">
      <c r="A19" s="98"/>
      <c r="B19" s="98"/>
      <c r="C19" s="98"/>
      <c r="D19" s="93"/>
      <c r="E19" s="80" t="s">
        <v>25</v>
      </c>
      <c r="F19" s="80" t="s">
        <v>26</v>
      </c>
      <c r="G19" s="80" t="s">
        <v>27</v>
      </c>
      <c r="H19" s="82">
        <v>0.5</v>
      </c>
      <c r="I19" s="89" t="s">
        <v>6</v>
      </c>
      <c r="J19" s="90"/>
      <c r="K19" s="91"/>
      <c r="L19" s="91"/>
      <c r="M19" s="92"/>
      <c r="N19" s="93"/>
      <c r="O19" s="93"/>
      <c r="P19" s="93"/>
      <c r="Q19" s="95"/>
      <c r="R19" s="85"/>
    </row>
    <row r="20" spans="1:19" ht="16.5" thickBot="1" x14ac:dyDescent="0.25">
      <c r="A20" s="81"/>
      <c r="B20" s="81"/>
      <c r="C20" s="81"/>
      <c r="D20" s="94"/>
      <c r="E20" s="97"/>
      <c r="F20" s="81"/>
      <c r="G20" s="97"/>
      <c r="H20" s="83"/>
      <c r="I20" s="23">
        <v>5</v>
      </c>
      <c r="J20" s="23">
        <v>3</v>
      </c>
      <c r="K20" s="23">
        <v>2</v>
      </c>
      <c r="L20" s="23">
        <v>1.5</v>
      </c>
      <c r="M20" s="23">
        <v>1</v>
      </c>
      <c r="N20" s="94"/>
      <c r="O20" s="94"/>
      <c r="P20" s="94"/>
      <c r="Q20" s="96"/>
      <c r="R20" s="86"/>
    </row>
    <row r="21" spans="1:19" ht="18" customHeight="1" thickBot="1" x14ac:dyDescent="0.3">
      <c r="A21" s="3">
        <v>1</v>
      </c>
      <c r="B21" s="4" t="s">
        <v>7</v>
      </c>
      <c r="C21" s="5">
        <v>1</v>
      </c>
      <c r="D21" s="24">
        <v>5100</v>
      </c>
      <c r="E21" s="24"/>
      <c r="F21" s="24">
        <v>110</v>
      </c>
      <c r="G21" s="24">
        <f>(D21+F21)*15%</f>
        <v>781.5</v>
      </c>
      <c r="H21" s="24"/>
      <c r="I21" s="24">
        <f>(D21)*500%</f>
        <v>25500</v>
      </c>
      <c r="J21" s="24"/>
      <c r="K21" s="24"/>
      <c r="L21" s="24"/>
      <c r="M21" s="24"/>
      <c r="N21" s="24">
        <v>31491.5</v>
      </c>
      <c r="O21" s="24">
        <v>31491.5</v>
      </c>
      <c r="P21" s="24">
        <f>D21+F21+G21+I21</f>
        <v>31491.5</v>
      </c>
      <c r="Q21" s="36">
        <f>P21*12+N21+O21</f>
        <v>440881</v>
      </c>
      <c r="R21" s="43">
        <f>Q21</f>
        <v>440881</v>
      </c>
    </row>
    <row r="22" spans="1:19" ht="15.75" customHeight="1" thickBot="1" x14ac:dyDescent="0.3">
      <c r="A22" s="3">
        <v>2</v>
      </c>
      <c r="B22" s="4" t="s">
        <v>29</v>
      </c>
      <c r="C22" s="5">
        <v>1</v>
      </c>
      <c r="D22" s="24">
        <v>4700</v>
      </c>
      <c r="E22" s="24"/>
      <c r="F22" s="24">
        <v>55</v>
      </c>
      <c r="G22" s="24"/>
      <c r="H22" s="24"/>
      <c r="I22" s="24"/>
      <c r="J22" s="24"/>
      <c r="K22" s="24">
        <f>D22*200%</f>
        <v>9400</v>
      </c>
      <c r="L22" s="24"/>
      <c r="M22" s="24"/>
      <c r="N22" s="24">
        <v>14155</v>
      </c>
      <c r="O22" s="24">
        <v>14155</v>
      </c>
      <c r="P22" s="24">
        <f>D22+F22+K22</f>
        <v>14155</v>
      </c>
      <c r="Q22" s="36">
        <f>P22*14</f>
        <v>198170</v>
      </c>
      <c r="R22" s="43">
        <f t="shared" ref="R22:R27" si="0">Q22+Q22*15%</f>
        <v>227895.5</v>
      </c>
    </row>
    <row r="23" spans="1:19" ht="17.25" customHeight="1" thickBot="1" x14ac:dyDescent="0.3">
      <c r="A23" s="3">
        <v>3</v>
      </c>
      <c r="B23" s="4" t="s">
        <v>30</v>
      </c>
      <c r="C23" s="5">
        <v>1</v>
      </c>
      <c r="D23" s="24">
        <v>4800</v>
      </c>
      <c r="E23" s="24"/>
      <c r="F23" s="24">
        <v>70</v>
      </c>
      <c r="G23" s="24"/>
      <c r="H23" s="24"/>
      <c r="I23" s="24"/>
      <c r="J23" s="24"/>
      <c r="K23" s="24">
        <f t="shared" ref="K23:K29" si="1">D23*200%</f>
        <v>9600</v>
      </c>
      <c r="L23" s="24"/>
      <c r="M23" s="24"/>
      <c r="N23" s="24">
        <v>14470</v>
      </c>
      <c r="O23" s="24">
        <v>14470</v>
      </c>
      <c r="P23" s="24">
        <f>D23+F23+K23</f>
        <v>14470</v>
      </c>
      <c r="Q23" s="36">
        <f>P23*14</f>
        <v>202580</v>
      </c>
      <c r="R23" s="43">
        <f t="shared" si="0"/>
        <v>232967</v>
      </c>
    </row>
    <row r="24" spans="1:19" ht="15.75" customHeight="1" thickBot="1" x14ac:dyDescent="0.3">
      <c r="A24" s="3">
        <v>4</v>
      </c>
      <c r="B24" s="4" t="s">
        <v>31</v>
      </c>
      <c r="C24" s="5">
        <v>1</v>
      </c>
      <c r="D24" s="24">
        <v>4700</v>
      </c>
      <c r="E24" s="24"/>
      <c r="F24" s="24">
        <v>90</v>
      </c>
      <c r="G24" s="24">
        <f>(D24+F24)*25%</f>
        <v>1197.5</v>
      </c>
      <c r="H24" s="24"/>
      <c r="I24" s="24"/>
      <c r="J24" s="24"/>
      <c r="K24" s="24">
        <f t="shared" si="1"/>
        <v>9400</v>
      </c>
      <c r="L24" s="24"/>
      <c r="M24" s="24"/>
      <c r="N24" s="24">
        <f>P24</f>
        <v>15387.5</v>
      </c>
      <c r="O24" s="24">
        <f>P24</f>
        <v>15387.5</v>
      </c>
      <c r="P24" s="24">
        <f t="shared" ref="P24:P29" si="2">D24+F24+G24+K24</f>
        <v>15387.5</v>
      </c>
      <c r="Q24" s="36">
        <f>P24*14</f>
        <v>215425</v>
      </c>
      <c r="R24" s="43">
        <f t="shared" si="0"/>
        <v>247738.75</v>
      </c>
    </row>
    <row r="25" spans="1:19" ht="15.75" customHeight="1" thickBot="1" x14ac:dyDescent="0.3">
      <c r="A25" s="3">
        <v>5</v>
      </c>
      <c r="B25" s="4" t="s">
        <v>8</v>
      </c>
      <c r="C25" s="5">
        <v>1</v>
      </c>
      <c r="D25" s="24">
        <v>4700</v>
      </c>
      <c r="E25" s="24"/>
      <c r="F25" s="24">
        <v>55</v>
      </c>
      <c r="G25" s="24"/>
      <c r="H25" s="24"/>
      <c r="I25" s="24"/>
      <c r="J25" s="24"/>
      <c r="K25" s="24">
        <f t="shared" si="1"/>
        <v>9400</v>
      </c>
      <c r="L25" s="24"/>
      <c r="M25" s="24"/>
      <c r="N25" s="24">
        <f>P25</f>
        <v>14155</v>
      </c>
      <c r="O25" s="24">
        <f>P25</f>
        <v>14155</v>
      </c>
      <c r="P25" s="24">
        <f t="shared" si="2"/>
        <v>14155</v>
      </c>
      <c r="Q25" s="36">
        <f>P25*14</f>
        <v>198170</v>
      </c>
      <c r="R25" s="43">
        <f t="shared" si="0"/>
        <v>227895.5</v>
      </c>
    </row>
    <row r="26" spans="1:19" ht="16.5" customHeight="1" thickBot="1" x14ac:dyDescent="0.3">
      <c r="A26" s="3">
        <v>6</v>
      </c>
      <c r="B26" s="4" t="s">
        <v>32</v>
      </c>
      <c r="C26" s="5">
        <v>1</v>
      </c>
      <c r="D26" s="24">
        <v>4700</v>
      </c>
      <c r="E26" s="24"/>
      <c r="F26" s="24">
        <v>110</v>
      </c>
      <c r="G26" s="24">
        <f>(D26+F26)*15%</f>
        <v>721.5</v>
      </c>
      <c r="H26" s="24"/>
      <c r="I26" s="24"/>
      <c r="J26" s="24"/>
      <c r="K26" s="24">
        <f t="shared" si="1"/>
        <v>9400</v>
      </c>
      <c r="L26" s="24"/>
      <c r="M26" s="24"/>
      <c r="N26" s="24">
        <f t="shared" ref="N26:N37" si="3">P26</f>
        <v>14931.5</v>
      </c>
      <c r="O26" s="24">
        <f t="shared" ref="O26:O37" si="4">P26</f>
        <v>14931.5</v>
      </c>
      <c r="P26" s="24">
        <f t="shared" si="2"/>
        <v>14931.5</v>
      </c>
      <c r="Q26" s="36">
        <f t="shared" ref="Q26:Q38" si="5">P26*14</f>
        <v>209041</v>
      </c>
      <c r="R26" s="43">
        <f t="shared" si="0"/>
        <v>240397.15</v>
      </c>
    </row>
    <row r="27" spans="1:19" ht="17.25" customHeight="1" thickBot="1" x14ac:dyDescent="0.3">
      <c r="A27" s="3">
        <v>7</v>
      </c>
      <c r="B27" s="4" t="s">
        <v>33</v>
      </c>
      <c r="C27" s="5">
        <v>1</v>
      </c>
      <c r="D27" s="24">
        <v>4700</v>
      </c>
      <c r="E27" s="24"/>
      <c r="F27" s="24">
        <v>90</v>
      </c>
      <c r="G27" s="24">
        <f>(D27+F27)*15%</f>
        <v>718.5</v>
      </c>
      <c r="H27" s="24"/>
      <c r="I27" s="24"/>
      <c r="J27" s="24"/>
      <c r="K27" s="24">
        <f t="shared" si="1"/>
        <v>9400</v>
      </c>
      <c r="L27" s="24"/>
      <c r="M27" s="24"/>
      <c r="N27" s="24">
        <f t="shared" si="3"/>
        <v>14908.5</v>
      </c>
      <c r="O27" s="24">
        <f t="shared" si="4"/>
        <v>14908.5</v>
      </c>
      <c r="P27" s="24">
        <f t="shared" si="2"/>
        <v>14908.5</v>
      </c>
      <c r="Q27" s="36">
        <f t="shared" si="5"/>
        <v>208719</v>
      </c>
      <c r="R27" s="43">
        <f t="shared" si="0"/>
        <v>240026.85</v>
      </c>
    </row>
    <row r="28" spans="1:19" ht="17.25" customHeight="1" thickBot="1" x14ac:dyDescent="0.3">
      <c r="A28" s="3">
        <v>8</v>
      </c>
      <c r="B28" s="4" t="s">
        <v>9</v>
      </c>
      <c r="C28" s="5">
        <v>1</v>
      </c>
      <c r="D28" s="24">
        <v>4700</v>
      </c>
      <c r="E28" s="24"/>
      <c r="F28" s="24"/>
      <c r="G28" s="24"/>
      <c r="H28" s="24"/>
      <c r="I28" s="24"/>
      <c r="J28" s="24"/>
      <c r="K28" s="24">
        <f t="shared" si="1"/>
        <v>9400</v>
      </c>
      <c r="L28" s="24"/>
      <c r="M28" s="24"/>
      <c r="N28" s="24">
        <f t="shared" si="3"/>
        <v>14100</v>
      </c>
      <c r="O28" s="24">
        <f t="shared" si="4"/>
        <v>14100</v>
      </c>
      <c r="P28" s="24">
        <f t="shared" si="2"/>
        <v>14100</v>
      </c>
      <c r="Q28" s="36">
        <f t="shared" si="5"/>
        <v>197400</v>
      </c>
      <c r="R28" s="43">
        <f>Q28+Q28*15%+33066</f>
        <v>260076</v>
      </c>
    </row>
    <row r="29" spans="1:19" ht="15.75" customHeight="1" thickBot="1" x14ac:dyDescent="0.3">
      <c r="A29" s="3">
        <v>9</v>
      </c>
      <c r="B29" s="4" t="s">
        <v>9</v>
      </c>
      <c r="C29" s="5">
        <v>1</v>
      </c>
      <c r="D29" s="24">
        <v>4700</v>
      </c>
      <c r="E29" s="24"/>
      <c r="F29" s="24"/>
      <c r="G29" s="24"/>
      <c r="H29" s="24"/>
      <c r="I29" s="24"/>
      <c r="J29" s="24"/>
      <c r="K29" s="24">
        <f t="shared" si="1"/>
        <v>9400</v>
      </c>
      <c r="L29" s="24"/>
      <c r="M29" s="24"/>
      <c r="N29" s="24">
        <f t="shared" si="3"/>
        <v>14100</v>
      </c>
      <c r="O29" s="24">
        <f t="shared" si="4"/>
        <v>14100</v>
      </c>
      <c r="P29" s="24">
        <f t="shared" si="2"/>
        <v>14100</v>
      </c>
      <c r="Q29" s="36">
        <f t="shared" si="5"/>
        <v>197400</v>
      </c>
      <c r="R29" s="43">
        <f>Q29+Q29*15%+33066</f>
        <v>260076</v>
      </c>
    </row>
    <row r="30" spans="1:19" ht="16.5" thickBot="1" x14ac:dyDescent="0.3">
      <c r="A30" s="25"/>
      <c r="B30" s="32" t="s">
        <v>63</v>
      </c>
      <c r="C30" s="26">
        <f>SUM(C21:C29)</f>
        <v>9</v>
      </c>
      <c r="D30" s="27">
        <f>SUM(D21:D29)</f>
        <v>42800</v>
      </c>
      <c r="E30" s="27"/>
      <c r="F30" s="27">
        <f>SUM(F21:F29)</f>
        <v>580</v>
      </c>
      <c r="G30" s="27">
        <f>SUM(G21:G29)</f>
        <v>3419</v>
      </c>
      <c r="H30" s="27"/>
      <c r="I30" s="27">
        <f>SUM(I21:I29)</f>
        <v>25500</v>
      </c>
      <c r="J30" s="27"/>
      <c r="K30" s="27">
        <f>SUM(K21:K29)</f>
        <v>75400</v>
      </c>
      <c r="L30" s="27"/>
      <c r="M30" s="27"/>
      <c r="N30" s="27">
        <f t="shared" si="3"/>
        <v>147699</v>
      </c>
      <c r="O30" s="27">
        <f t="shared" si="4"/>
        <v>147699</v>
      </c>
      <c r="P30" s="27">
        <f>SUM(P21:P29)</f>
        <v>147699</v>
      </c>
      <c r="Q30" s="37">
        <f t="shared" si="5"/>
        <v>2067786</v>
      </c>
      <c r="R30" s="46">
        <f>SUM(R21:R29)</f>
        <v>2377953.75</v>
      </c>
    </row>
    <row r="31" spans="1:19" ht="16.5" customHeight="1" thickBot="1" x14ac:dyDescent="0.3">
      <c r="A31" s="3">
        <v>10</v>
      </c>
      <c r="B31" s="4" t="s">
        <v>34</v>
      </c>
      <c r="C31" s="5">
        <v>1</v>
      </c>
      <c r="D31" s="24">
        <v>3400</v>
      </c>
      <c r="E31" s="24"/>
      <c r="F31" s="24">
        <v>55</v>
      </c>
      <c r="G31" s="24">
        <f>(D31+F31)*25%</f>
        <v>863.75</v>
      </c>
      <c r="H31" s="24"/>
      <c r="I31" s="24"/>
      <c r="J31" s="24">
        <f t="shared" ref="J31:J37" si="6">D31*300%</f>
        <v>10200</v>
      </c>
      <c r="K31" s="24"/>
      <c r="L31" s="24"/>
      <c r="M31" s="24"/>
      <c r="N31" s="24">
        <f t="shared" si="3"/>
        <v>14518.75</v>
      </c>
      <c r="O31" s="24">
        <f t="shared" si="4"/>
        <v>14518.75</v>
      </c>
      <c r="P31" s="24">
        <f t="shared" ref="P31:P37" si="7">D31+F31+G31+J31</f>
        <v>14518.75</v>
      </c>
      <c r="Q31" s="36">
        <f t="shared" si="5"/>
        <v>203262.5</v>
      </c>
      <c r="R31" s="63">
        <f>Q31+Q31*20%</f>
        <v>243915</v>
      </c>
    </row>
    <row r="32" spans="1:19" ht="17.25" customHeight="1" thickBot="1" x14ac:dyDescent="0.3">
      <c r="A32" s="3">
        <v>11</v>
      </c>
      <c r="B32" s="4" t="s">
        <v>35</v>
      </c>
      <c r="C32" s="5">
        <v>1</v>
      </c>
      <c r="D32" s="24">
        <v>3400</v>
      </c>
      <c r="E32" s="24"/>
      <c r="F32" s="24">
        <v>55</v>
      </c>
      <c r="G32" s="24">
        <f>(D32+F32)*15%</f>
        <v>518.25</v>
      </c>
      <c r="H32" s="24"/>
      <c r="I32" s="24"/>
      <c r="J32" s="24">
        <f t="shared" si="6"/>
        <v>10200</v>
      </c>
      <c r="K32" s="24"/>
      <c r="L32" s="24"/>
      <c r="M32" s="24"/>
      <c r="N32" s="24">
        <f t="shared" si="3"/>
        <v>14173.25</v>
      </c>
      <c r="O32" s="24">
        <f t="shared" si="4"/>
        <v>14173.25</v>
      </c>
      <c r="P32" s="24">
        <f t="shared" si="7"/>
        <v>14173.25</v>
      </c>
      <c r="Q32" s="36">
        <f t="shared" si="5"/>
        <v>198425.5</v>
      </c>
      <c r="R32" s="63">
        <f t="shared" ref="R32:R37" si="8">Q32+Q32*20%</f>
        <v>238110.6</v>
      </c>
    </row>
    <row r="33" spans="1:19" ht="17.25" customHeight="1" thickBot="1" x14ac:dyDescent="0.3">
      <c r="A33" s="3">
        <v>12</v>
      </c>
      <c r="B33" s="4" t="s">
        <v>36</v>
      </c>
      <c r="C33" s="5">
        <v>1</v>
      </c>
      <c r="D33" s="24">
        <v>3400</v>
      </c>
      <c r="E33" s="24"/>
      <c r="F33" s="24"/>
      <c r="G33" s="24"/>
      <c r="H33" s="24"/>
      <c r="I33" s="24"/>
      <c r="J33" s="24">
        <f t="shared" si="6"/>
        <v>10200</v>
      </c>
      <c r="K33" s="24"/>
      <c r="L33" s="24"/>
      <c r="M33" s="24"/>
      <c r="N33" s="24">
        <f t="shared" si="3"/>
        <v>13600</v>
      </c>
      <c r="O33" s="24">
        <f t="shared" si="4"/>
        <v>13600</v>
      </c>
      <c r="P33" s="24">
        <f t="shared" si="7"/>
        <v>13600</v>
      </c>
      <c r="Q33" s="36">
        <f t="shared" si="5"/>
        <v>190400</v>
      </c>
      <c r="R33" s="63">
        <f t="shared" si="8"/>
        <v>228480</v>
      </c>
    </row>
    <row r="34" spans="1:19" ht="17.25" customHeight="1" thickBot="1" x14ac:dyDescent="0.3">
      <c r="A34" s="3">
        <v>13</v>
      </c>
      <c r="B34" s="4" t="s">
        <v>37</v>
      </c>
      <c r="C34" s="5">
        <v>1</v>
      </c>
      <c r="D34" s="24">
        <v>3400</v>
      </c>
      <c r="E34" s="24"/>
      <c r="F34" s="24"/>
      <c r="G34" s="24"/>
      <c r="H34" s="24"/>
      <c r="I34" s="24"/>
      <c r="J34" s="24">
        <f t="shared" si="6"/>
        <v>10200</v>
      </c>
      <c r="K34" s="24"/>
      <c r="L34" s="24"/>
      <c r="M34" s="24"/>
      <c r="N34" s="24">
        <f t="shared" si="3"/>
        <v>13600</v>
      </c>
      <c r="O34" s="24">
        <f t="shared" si="4"/>
        <v>13600</v>
      </c>
      <c r="P34" s="24">
        <f t="shared" si="7"/>
        <v>13600</v>
      </c>
      <c r="Q34" s="36">
        <f t="shared" si="5"/>
        <v>190400</v>
      </c>
      <c r="R34" s="63">
        <f t="shared" si="8"/>
        <v>228480</v>
      </c>
    </row>
    <row r="35" spans="1:19" ht="17.25" customHeight="1" thickBot="1" x14ac:dyDescent="0.3">
      <c r="A35" s="3">
        <v>14</v>
      </c>
      <c r="B35" s="4" t="s">
        <v>38</v>
      </c>
      <c r="C35" s="5">
        <v>1</v>
      </c>
      <c r="D35" s="24">
        <v>3400</v>
      </c>
      <c r="E35" s="24"/>
      <c r="F35" s="24"/>
      <c r="G35" s="24"/>
      <c r="H35" s="24"/>
      <c r="I35" s="24"/>
      <c r="J35" s="24">
        <f t="shared" si="6"/>
        <v>10200</v>
      </c>
      <c r="K35" s="24"/>
      <c r="L35" s="24"/>
      <c r="M35" s="24"/>
      <c r="N35" s="24">
        <f t="shared" si="3"/>
        <v>13600</v>
      </c>
      <c r="O35" s="24">
        <f t="shared" si="4"/>
        <v>13600</v>
      </c>
      <c r="P35" s="24">
        <f t="shared" si="7"/>
        <v>13600</v>
      </c>
      <c r="Q35" s="36">
        <f t="shared" si="5"/>
        <v>190400</v>
      </c>
      <c r="R35" s="63">
        <f t="shared" si="8"/>
        <v>228480</v>
      </c>
    </row>
    <row r="36" spans="1:19" ht="16.5" thickBot="1" x14ac:dyDescent="0.3">
      <c r="A36" s="3">
        <v>15</v>
      </c>
      <c r="B36" s="4" t="s">
        <v>39</v>
      </c>
      <c r="C36" s="5">
        <v>1</v>
      </c>
      <c r="D36" s="24">
        <v>3400</v>
      </c>
      <c r="E36" s="24"/>
      <c r="F36" s="24"/>
      <c r="G36" s="24"/>
      <c r="H36" s="24"/>
      <c r="I36" s="24"/>
      <c r="J36" s="24">
        <f t="shared" si="6"/>
        <v>10200</v>
      </c>
      <c r="K36" s="24"/>
      <c r="L36" s="24"/>
      <c r="M36" s="24"/>
      <c r="N36" s="24">
        <f t="shared" si="3"/>
        <v>13600</v>
      </c>
      <c r="O36" s="24">
        <f t="shared" si="4"/>
        <v>13600</v>
      </c>
      <c r="P36" s="24">
        <f t="shared" si="7"/>
        <v>13600</v>
      </c>
      <c r="Q36" s="36">
        <f t="shared" si="5"/>
        <v>190400</v>
      </c>
      <c r="R36" s="63">
        <f t="shared" si="8"/>
        <v>228480</v>
      </c>
    </row>
    <row r="37" spans="1:19" ht="17.25" customHeight="1" thickBot="1" x14ac:dyDescent="0.3">
      <c r="A37" s="3">
        <v>16</v>
      </c>
      <c r="B37" s="4" t="s">
        <v>40</v>
      </c>
      <c r="C37" s="5">
        <v>1</v>
      </c>
      <c r="D37" s="24">
        <v>3400</v>
      </c>
      <c r="E37" s="24"/>
      <c r="F37" s="24"/>
      <c r="G37" s="24"/>
      <c r="H37" s="24"/>
      <c r="I37" s="24"/>
      <c r="J37" s="24">
        <f t="shared" si="6"/>
        <v>10200</v>
      </c>
      <c r="K37" s="24"/>
      <c r="L37" s="24"/>
      <c r="M37" s="24"/>
      <c r="N37" s="24">
        <f t="shared" si="3"/>
        <v>13600</v>
      </c>
      <c r="O37" s="24">
        <f t="shared" si="4"/>
        <v>13600</v>
      </c>
      <c r="P37" s="24">
        <f t="shared" si="7"/>
        <v>13600</v>
      </c>
      <c r="Q37" s="36">
        <f t="shared" si="5"/>
        <v>190400</v>
      </c>
      <c r="R37" s="44">
        <f t="shared" si="8"/>
        <v>228480</v>
      </c>
    </row>
    <row r="38" spans="1:19" ht="16.5" thickBot="1" x14ac:dyDescent="0.3">
      <c r="A38" s="25"/>
      <c r="B38" s="32" t="s">
        <v>63</v>
      </c>
      <c r="C38" s="26">
        <f>SUM(C31:C37)</f>
        <v>7</v>
      </c>
      <c r="D38" s="27">
        <f>SUM(D31:D37)</f>
        <v>23800</v>
      </c>
      <c r="E38" s="27"/>
      <c r="F38" s="27">
        <f>SUM(F31:F37)</f>
        <v>110</v>
      </c>
      <c r="G38" s="27">
        <f>SUM(G31:G37)</f>
        <v>1382</v>
      </c>
      <c r="H38" s="27"/>
      <c r="I38" s="27"/>
      <c r="J38" s="27">
        <f>SUM(J31:J37)</f>
        <v>71400</v>
      </c>
      <c r="K38" s="27"/>
      <c r="L38" s="27"/>
      <c r="M38" s="27"/>
      <c r="N38" s="27">
        <f>SUM(N31:N37)</f>
        <v>96692</v>
      </c>
      <c r="O38" s="27">
        <f>SUM(O31:O37)</f>
        <v>96692</v>
      </c>
      <c r="P38" s="27">
        <f>SUM(P31:P37)</f>
        <v>96692</v>
      </c>
      <c r="Q38" s="37">
        <f t="shared" si="5"/>
        <v>1353688</v>
      </c>
      <c r="R38" s="47">
        <f>SUM(R31:R37)</f>
        <v>1624425.6</v>
      </c>
    </row>
    <row r="39" spans="1:19" ht="16.5" thickBot="1" x14ac:dyDescent="0.3">
      <c r="A39" s="51"/>
      <c r="B39" s="52"/>
      <c r="C39" s="53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5"/>
      <c r="R39" s="56"/>
      <c r="S39" s="33"/>
    </row>
    <row r="40" spans="1:19" ht="15.75" customHeight="1" thickBot="1" x14ac:dyDescent="0.3">
      <c r="A40" s="57">
        <v>17</v>
      </c>
      <c r="B40" s="58" t="s">
        <v>41</v>
      </c>
      <c r="C40" s="59">
        <v>1</v>
      </c>
      <c r="D40" s="60">
        <v>3350</v>
      </c>
      <c r="E40" s="60"/>
      <c r="F40" s="60">
        <v>55</v>
      </c>
      <c r="G40" s="60">
        <f>(D40+F40)*25%</f>
        <v>851.25</v>
      </c>
      <c r="H40" s="60"/>
      <c r="I40" s="60"/>
      <c r="J40" s="60">
        <f>D40*300%</f>
        <v>10050</v>
      </c>
      <c r="K40" s="60"/>
      <c r="L40" s="60"/>
      <c r="M40" s="60"/>
      <c r="N40" s="60">
        <f>P40</f>
        <v>14306.25</v>
      </c>
      <c r="O40" s="60">
        <f>P40</f>
        <v>14306.25</v>
      </c>
      <c r="P40" s="60">
        <f>D40+F40+G40+J40</f>
        <v>14306.25</v>
      </c>
      <c r="Q40" s="61">
        <f>P40*14</f>
        <v>200287.5</v>
      </c>
      <c r="R40" s="63">
        <f>Q40+Q40*15%</f>
        <v>230330.625</v>
      </c>
    </row>
    <row r="41" spans="1:19" ht="16.5" customHeight="1" thickBot="1" x14ac:dyDescent="0.3">
      <c r="A41" s="3">
        <v>18</v>
      </c>
      <c r="B41" s="4" t="s">
        <v>41</v>
      </c>
      <c r="C41" s="5">
        <v>1</v>
      </c>
      <c r="D41" s="24">
        <v>3350</v>
      </c>
      <c r="E41" s="24"/>
      <c r="F41" s="24">
        <v>45</v>
      </c>
      <c r="G41" s="24"/>
      <c r="H41" s="24"/>
      <c r="I41" s="24"/>
      <c r="J41" s="24"/>
      <c r="K41" s="24">
        <f t="shared" ref="K41:K48" si="9">D41*200%</f>
        <v>6700</v>
      </c>
      <c r="L41" s="24"/>
      <c r="M41" s="24"/>
      <c r="N41" s="24">
        <f>P41</f>
        <v>10095</v>
      </c>
      <c r="O41" s="24">
        <f>P41</f>
        <v>10095</v>
      </c>
      <c r="P41" s="24">
        <f>D41+F41+K41</f>
        <v>10095</v>
      </c>
      <c r="Q41" s="36">
        <f>P41*14</f>
        <v>141330</v>
      </c>
      <c r="R41" s="63">
        <f t="shared" ref="R41:R50" si="10">Q41+Q41*15%</f>
        <v>162529.5</v>
      </c>
    </row>
    <row r="42" spans="1:19" ht="17.25" customHeight="1" thickBot="1" x14ac:dyDescent="0.3">
      <c r="A42" s="3">
        <v>19</v>
      </c>
      <c r="B42" s="4" t="s">
        <v>43</v>
      </c>
      <c r="C42" s="5">
        <v>1</v>
      </c>
      <c r="D42" s="24">
        <v>3200</v>
      </c>
      <c r="E42" s="24"/>
      <c r="F42" s="24">
        <v>45</v>
      </c>
      <c r="G42" s="24">
        <f>(D42+F42)*25%</f>
        <v>811.25</v>
      </c>
      <c r="H42" s="24"/>
      <c r="I42" s="24"/>
      <c r="J42" s="24"/>
      <c r="K42" s="24">
        <f t="shared" si="9"/>
        <v>6400</v>
      </c>
      <c r="L42" s="24"/>
      <c r="M42" s="24"/>
      <c r="N42" s="24">
        <f>P42</f>
        <v>10456.25</v>
      </c>
      <c r="O42" s="24">
        <f>P42</f>
        <v>10456.25</v>
      </c>
      <c r="P42" s="24">
        <f>D42+F42+G42+K42</f>
        <v>10456.25</v>
      </c>
      <c r="Q42" s="36">
        <f>P42*14</f>
        <v>146387.5</v>
      </c>
      <c r="R42" s="63">
        <f t="shared" si="10"/>
        <v>168345.625</v>
      </c>
    </row>
    <row r="43" spans="1:19" ht="17.25" customHeight="1" thickBot="1" x14ac:dyDescent="0.3">
      <c r="A43" s="3">
        <v>20</v>
      </c>
      <c r="B43" s="4" t="s">
        <v>44</v>
      </c>
      <c r="C43" s="5">
        <v>3</v>
      </c>
      <c r="D43" s="24">
        <f>3*3200</f>
        <v>9600</v>
      </c>
      <c r="E43" s="24"/>
      <c r="F43" s="24">
        <v>45</v>
      </c>
      <c r="G43" s="24"/>
      <c r="H43" s="24"/>
      <c r="I43" s="24"/>
      <c r="J43" s="24"/>
      <c r="K43" s="24">
        <f t="shared" si="9"/>
        <v>19200</v>
      </c>
      <c r="L43" s="24"/>
      <c r="M43" s="24"/>
      <c r="N43" s="24">
        <f t="shared" ref="N43:N44" si="11">P43</f>
        <v>28845</v>
      </c>
      <c r="O43" s="24">
        <f t="shared" ref="O43:O44" si="12">P43</f>
        <v>28845</v>
      </c>
      <c r="P43" s="24">
        <f>(D43+F43+G43+K43)</f>
        <v>28845</v>
      </c>
      <c r="Q43" s="36">
        <f t="shared" ref="Q43:Q49" si="13">P43*14</f>
        <v>403830</v>
      </c>
      <c r="R43" s="63">
        <f t="shared" si="10"/>
        <v>464404.5</v>
      </c>
    </row>
    <row r="44" spans="1:19" ht="17.25" customHeight="1" thickBot="1" x14ac:dyDescent="0.3">
      <c r="A44" s="3">
        <v>21</v>
      </c>
      <c r="B44" s="4" t="s">
        <v>42</v>
      </c>
      <c r="C44" s="5">
        <v>4</v>
      </c>
      <c r="D44" s="24">
        <f>4*3100</f>
        <v>12400</v>
      </c>
      <c r="E44" s="24"/>
      <c r="F44" s="24">
        <v>45</v>
      </c>
      <c r="G44" s="24"/>
      <c r="H44" s="24"/>
      <c r="I44" s="24"/>
      <c r="J44" s="24"/>
      <c r="K44" s="24">
        <f t="shared" si="9"/>
        <v>24800</v>
      </c>
      <c r="L44" s="24"/>
      <c r="M44" s="24"/>
      <c r="N44" s="24">
        <f t="shared" si="11"/>
        <v>37245</v>
      </c>
      <c r="O44" s="24">
        <f t="shared" si="12"/>
        <v>37245</v>
      </c>
      <c r="P44" s="24">
        <f>(D44+F44+G44+K44)</f>
        <v>37245</v>
      </c>
      <c r="Q44" s="36">
        <f t="shared" si="13"/>
        <v>521430</v>
      </c>
      <c r="R44" s="63">
        <f t="shared" si="10"/>
        <v>599644.5</v>
      </c>
    </row>
    <row r="45" spans="1:19" ht="17.25" customHeight="1" thickBot="1" x14ac:dyDescent="0.3">
      <c r="A45" s="3">
        <v>22</v>
      </c>
      <c r="B45" s="4" t="s">
        <v>45</v>
      </c>
      <c r="C45" s="5">
        <v>1</v>
      </c>
      <c r="D45" s="24">
        <v>3350</v>
      </c>
      <c r="E45" s="24"/>
      <c r="F45" s="24"/>
      <c r="G45" s="24"/>
      <c r="H45" s="24"/>
      <c r="I45" s="24"/>
      <c r="J45" s="24"/>
      <c r="K45" s="24">
        <f t="shared" si="9"/>
        <v>6700</v>
      </c>
      <c r="L45" s="24"/>
      <c r="M45" s="24"/>
      <c r="N45" s="24">
        <f>P45</f>
        <v>10050</v>
      </c>
      <c r="O45" s="24">
        <f>P45</f>
        <v>10050</v>
      </c>
      <c r="P45" s="24">
        <f>D45+F45+K45</f>
        <v>10050</v>
      </c>
      <c r="Q45" s="36">
        <f t="shared" si="13"/>
        <v>140700</v>
      </c>
      <c r="R45" s="63">
        <f t="shared" si="10"/>
        <v>161805</v>
      </c>
    </row>
    <row r="46" spans="1:19" ht="15.75" customHeight="1" thickBot="1" x14ac:dyDescent="0.3">
      <c r="A46" s="3">
        <v>23</v>
      </c>
      <c r="B46" s="4" t="s">
        <v>46</v>
      </c>
      <c r="C46" s="5">
        <v>1</v>
      </c>
      <c r="D46" s="24">
        <v>3200</v>
      </c>
      <c r="E46" s="24"/>
      <c r="F46" s="24">
        <v>90</v>
      </c>
      <c r="G46" s="24"/>
      <c r="H46" s="24"/>
      <c r="I46" s="24"/>
      <c r="J46" s="24"/>
      <c r="K46" s="24">
        <f t="shared" si="9"/>
        <v>6400</v>
      </c>
      <c r="L46" s="24"/>
      <c r="M46" s="24"/>
      <c r="N46" s="24">
        <f>P46</f>
        <v>9690</v>
      </c>
      <c r="O46" s="24">
        <f>P46</f>
        <v>9690</v>
      </c>
      <c r="P46" s="24">
        <f>D46+F46+K46</f>
        <v>9690</v>
      </c>
      <c r="Q46" s="36">
        <f t="shared" si="13"/>
        <v>135660</v>
      </c>
      <c r="R46" s="63">
        <f t="shared" si="10"/>
        <v>156009</v>
      </c>
    </row>
    <row r="47" spans="1:19" ht="15.75" customHeight="1" thickBot="1" x14ac:dyDescent="0.3">
      <c r="A47" s="3">
        <v>24</v>
      </c>
      <c r="B47" s="4" t="s">
        <v>42</v>
      </c>
      <c r="C47" s="5">
        <v>1</v>
      </c>
      <c r="D47" s="24">
        <v>3100</v>
      </c>
      <c r="E47" s="24"/>
      <c r="F47" s="24"/>
      <c r="G47" s="24"/>
      <c r="H47" s="24"/>
      <c r="I47" s="24"/>
      <c r="J47" s="24"/>
      <c r="K47" s="24">
        <f t="shared" si="9"/>
        <v>6200</v>
      </c>
      <c r="L47" s="24"/>
      <c r="M47" s="24"/>
      <c r="N47" s="24">
        <f t="shared" ref="N47:N67" si="14">P47</f>
        <v>9300</v>
      </c>
      <c r="O47" s="24">
        <f t="shared" ref="O47:O67" si="15">P47</f>
        <v>9300</v>
      </c>
      <c r="P47" s="24">
        <f t="shared" ref="P47:P48" si="16">D47+F47+K47</f>
        <v>9300</v>
      </c>
      <c r="Q47" s="36">
        <f t="shared" si="13"/>
        <v>130200</v>
      </c>
      <c r="R47" s="63">
        <f t="shared" si="10"/>
        <v>149730</v>
      </c>
    </row>
    <row r="48" spans="1:19" ht="16.5" customHeight="1" thickBot="1" x14ac:dyDescent="0.3">
      <c r="A48" s="3">
        <v>25</v>
      </c>
      <c r="B48" s="4" t="s">
        <v>47</v>
      </c>
      <c r="C48" s="5">
        <v>1</v>
      </c>
      <c r="D48" s="24">
        <v>2200</v>
      </c>
      <c r="E48" s="24"/>
      <c r="F48" s="24"/>
      <c r="G48" s="24"/>
      <c r="H48" s="24"/>
      <c r="I48" s="24"/>
      <c r="J48" s="24"/>
      <c r="K48" s="24">
        <f t="shared" si="9"/>
        <v>4400</v>
      </c>
      <c r="L48" s="24"/>
      <c r="M48" s="24"/>
      <c r="N48" s="24">
        <f t="shared" si="14"/>
        <v>6600</v>
      </c>
      <c r="O48" s="24">
        <f t="shared" si="15"/>
        <v>6600</v>
      </c>
      <c r="P48" s="24">
        <f t="shared" si="16"/>
        <v>6600</v>
      </c>
      <c r="Q48" s="36">
        <f t="shared" si="13"/>
        <v>92400</v>
      </c>
      <c r="R48" s="63">
        <f t="shared" si="10"/>
        <v>106260</v>
      </c>
    </row>
    <row r="49" spans="1:18" ht="17.25" customHeight="1" thickBot="1" x14ac:dyDescent="0.3">
      <c r="A49" s="3">
        <v>26</v>
      </c>
      <c r="B49" s="4" t="s">
        <v>48</v>
      </c>
      <c r="C49" s="5">
        <v>1</v>
      </c>
      <c r="D49" s="24">
        <v>3200</v>
      </c>
      <c r="E49" s="24"/>
      <c r="F49" s="24">
        <v>55</v>
      </c>
      <c r="G49" s="24">
        <f>(D49+F49)*25%</f>
        <v>813.75</v>
      </c>
      <c r="H49" s="24"/>
      <c r="I49" s="24"/>
      <c r="J49" s="24"/>
      <c r="K49" s="24"/>
      <c r="L49" s="24">
        <f>D49*150%</f>
        <v>4800</v>
      </c>
      <c r="M49" s="24"/>
      <c r="N49" s="24">
        <f t="shared" si="14"/>
        <v>8868.75</v>
      </c>
      <c r="O49" s="24">
        <f t="shared" si="15"/>
        <v>8868.75</v>
      </c>
      <c r="P49" s="24">
        <f>D49+F49+G49+L49</f>
        <v>8868.75</v>
      </c>
      <c r="Q49" s="36">
        <f t="shared" si="13"/>
        <v>124162.5</v>
      </c>
      <c r="R49" s="63">
        <f t="shared" si="10"/>
        <v>142786.875</v>
      </c>
    </row>
    <row r="50" spans="1:18" ht="14.25" customHeight="1" thickBot="1" x14ac:dyDescent="0.3">
      <c r="A50" s="3">
        <v>27</v>
      </c>
      <c r="B50" s="4" t="s">
        <v>49</v>
      </c>
      <c r="C50" s="5">
        <v>2</v>
      </c>
      <c r="D50" s="24">
        <f>2*3100</f>
        <v>6200</v>
      </c>
      <c r="E50" s="24"/>
      <c r="F50" s="24"/>
      <c r="G50" s="24"/>
      <c r="H50" s="24"/>
      <c r="I50" s="24"/>
      <c r="J50" s="24"/>
      <c r="K50" s="24"/>
      <c r="L50" s="24">
        <f>D50*150%</f>
        <v>9300</v>
      </c>
      <c r="M50" s="24"/>
      <c r="N50" s="24">
        <f t="shared" si="14"/>
        <v>15500</v>
      </c>
      <c r="O50" s="24">
        <f t="shared" si="15"/>
        <v>15500</v>
      </c>
      <c r="P50" s="24">
        <f>D50+F50+G50+L50</f>
        <v>15500</v>
      </c>
      <c r="Q50" s="36">
        <f>P50*14</f>
        <v>217000</v>
      </c>
      <c r="R50" s="63">
        <f t="shared" si="10"/>
        <v>249550</v>
      </c>
    </row>
    <row r="51" spans="1:18" ht="16.5" thickBot="1" x14ac:dyDescent="0.3">
      <c r="A51" s="3">
        <v>28</v>
      </c>
      <c r="B51" s="4" t="s">
        <v>50</v>
      </c>
      <c r="C51" s="5">
        <v>1</v>
      </c>
      <c r="D51" s="24">
        <v>3200</v>
      </c>
      <c r="E51" s="24"/>
      <c r="F51" s="24"/>
      <c r="G51" s="24"/>
      <c r="H51" s="24"/>
      <c r="I51" s="24"/>
      <c r="J51" s="24"/>
      <c r="K51" s="24">
        <f t="shared" ref="K51:K65" si="17">D51*200%</f>
        <v>6400</v>
      </c>
      <c r="L51" s="24"/>
      <c r="M51" s="24"/>
      <c r="N51" s="24">
        <f t="shared" si="14"/>
        <v>9600</v>
      </c>
      <c r="O51" s="24">
        <f t="shared" si="15"/>
        <v>9600</v>
      </c>
      <c r="P51" s="24">
        <f>D51+F51+G51+J51+K51+L51</f>
        <v>9600</v>
      </c>
      <c r="Q51" s="36">
        <f>P51*14</f>
        <v>134400</v>
      </c>
      <c r="R51" s="63">
        <f>Q51+Q51*15.557%</f>
        <v>155308.60800000001</v>
      </c>
    </row>
    <row r="52" spans="1:18" ht="15.75" customHeight="1" thickBot="1" x14ac:dyDescent="0.3">
      <c r="A52" s="3">
        <v>29</v>
      </c>
      <c r="B52" s="4" t="s">
        <v>51</v>
      </c>
      <c r="C52" s="5">
        <v>2</v>
      </c>
      <c r="D52" s="24">
        <f>2*2700</f>
        <v>5400</v>
      </c>
      <c r="E52" s="24"/>
      <c r="F52" s="24"/>
      <c r="G52" s="24"/>
      <c r="H52" s="24"/>
      <c r="I52" s="24"/>
      <c r="J52" s="24"/>
      <c r="K52" s="24">
        <f t="shared" si="17"/>
        <v>10800</v>
      </c>
      <c r="L52" s="24"/>
      <c r="M52" s="24"/>
      <c r="N52" s="24">
        <f t="shared" si="14"/>
        <v>16200</v>
      </c>
      <c r="O52" s="24">
        <f t="shared" si="15"/>
        <v>16200</v>
      </c>
      <c r="P52" s="24">
        <f>D52+F52+G52+J52+K52+L52</f>
        <v>16200</v>
      </c>
      <c r="Q52" s="36">
        <f>P52*14</f>
        <v>226800</v>
      </c>
      <c r="R52" s="63">
        <f>Q52+Q52*16%</f>
        <v>263088</v>
      </c>
    </row>
    <row r="53" spans="1:18" ht="18" customHeight="1" thickBot="1" x14ac:dyDescent="0.3">
      <c r="A53" s="3">
        <v>30</v>
      </c>
      <c r="B53" s="4" t="s">
        <v>52</v>
      </c>
      <c r="C53" s="5">
        <v>2</v>
      </c>
      <c r="D53" s="24">
        <f>2*2200</f>
        <v>4400</v>
      </c>
      <c r="E53" s="24"/>
      <c r="F53" s="24"/>
      <c r="G53" s="24"/>
      <c r="H53" s="24"/>
      <c r="I53" s="24"/>
      <c r="J53" s="24"/>
      <c r="K53" s="24">
        <f t="shared" si="17"/>
        <v>8800</v>
      </c>
      <c r="L53" s="24"/>
      <c r="M53" s="24"/>
      <c r="N53" s="24">
        <f t="shared" si="14"/>
        <v>13200</v>
      </c>
      <c r="O53" s="24">
        <f t="shared" si="15"/>
        <v>13200</v>
      </c>
      <c r="P53" s="24">
        <f>D53+F53+G53+J53+K53+L53</f>
        <v>13200</v>
      </c>
      <c r="Q53" s="50">
        <f>P53*14</f>
        <v>184800</v>
      </c>
      <c r="R53" s="63">
        <f>Q53+Q53*16%</f>
        <v>214368</v>
      </c>
    </row>
    <row r="54" spans="1:18" ht="18" customHeight="1" thickBot="1" x14ac:dyDescent="0.3">
      <c r="A54" s="3">
        <v>31</v>
      </c>
      <c r="B54" s="4" t="s">
        <v>53</v>
      </c>
      <c r="C54" s="5">
        <v>1</v>
      </c>
      <c r="D54" s="24">
        <v>2700</v>
      </c>
      <c r="E54" s="24"/>
      <c r="F54" s="24"/>
      <c r="G54" s="24"/>
      <c r="H54" s="24"/>
      <c r="I54" s="24"/>
      <c r="J54" s="24"/>
      <c r="K54" s="24">
        <f t="shared" si="17"/>
        <v>5400</v>
      </c>
      <c r="L54" s="24"/>
      <c r="M54" s="24"/>
      <c r="N54" s="24">
        <f t="shared" si="14"/>
        <v>8100</v>
      </c>
      <c r="O54" s="24">
        <f t="shared" si="15"/>
        <v>8100</v>
      </c>
      <c r="P54" s="24">
        <f t="shared" ref="P54:P56" si="18">D54+F54+G54+J54+K54+L54</f>
        <v>8100</v>
      </c>
      <c r="Q54" s="36">
        <f t="shared" ref="Q54:Q68" si="19">P54*14</f>
        <v>113400</v>
      </c>
      <c r="R54" s="63">
        <f>Q54+Q54*16%</f>
        <v>131544</v>
      </c>
    </row>
    <row r="55" spans="1:18" ht="16.5" thickBot="1" x14ac:dyDescent="0.3">
      <c r="A55" s="3">
        <v>32</v>
      </c>
      <c r="B55" s="4" t="s">
        <v>54</v>
      </c>
      <c r="C55" s="5">
        <v>5</v>
      </c>
      <c r="D55" s="24">
        <f>5*1895</f>
        <v>9475</v>
      </c>
      <c r="E55" s="24"/>
      <c r="F55" s="24"/>
      <c r="G55" s="24"/>
      <c r="H55" s="24"/>
      <c r="I55" s="24"/>
      <c r="J55" s="24"/>
      <c r="K55" s="24">
        <f t="shared" si="17"/>
        <v>18950</v>
      </c>
      <c r="L55" s="24"/>
      <c r="M55" s="24"/>
      <c r="N55" s="24">
        <f t="shared" si="14"/>
        <v>28425</v>
      </c>
      <c r="O55" s="24">
        <f t="shared" si="15"/>
        <v>28425</v>
      </c>
      <c r="P55" s="24">
        <f t="shared" si="18"/>
        <v>28425</v>
      </c>
      <c r="Q55" s="36">
        <f t="shared" si="19"/>
        <v>397950</v>
      </c>
      <c r="R55" s="65">
        <f>Q55+Q55*16%</f>
        <v>461622</v>
      </c>
    </row>
    <row r="56" spans="1:18" ht="16.5" thickBot="1" x14ac:dyDescent="0.3">
      <c r="A56" s="25"/>
      <c r="B56" s="32" t="s">
        <v>63</v>
      </c>
      <c r="C56" s="26">
        <f>SUM(C40:C55)</f>
        <v>28</v>
      </c>
      <c r="D56" s="27">
        <f>SUM(D40:D55)</f>
        <v>78325</v>
      </c>
      <c r="E56" s="27"/>
      <c r="F56" s="27">
        <f>SUM(F40:F55)</f>
        <v>380</v>
      </c>
      <c r="G56" s="27">
        <f>SUM(G40:G55)</f>
        <v>2476.25</v>
      </c>
      <c r="H56" s="27"/>
      <c r="I56" s="27"/>
      <c r="J56" s="27">
        <f>SUM(J40:J55)</f>
        <v>10050</v>
      </c>
      <c r="K56" s="27">
        <f t="shared" si="17"/>
        <v>156650</v>
      </c>
      <c r="L56" s="27">
        <f>SUM(L41:L55)</f>
        <v>14100</v>
      </c>
      <c r="M56" s="27"/>
      <c r="N56" s="27">
        <f t="shared" si="14"/>
        <v>261981.25</v>
      </c>
      <c r="O56" s="27">
        <f t="shared" si="15"/>
        <v>261981.25</v>
      </c>
      <c r="P56" s="27">
        <f t="shared" si="18"/>
        <v>261981.25</v>
      </c>
      <c r="Q56" s="37">
        <f t="shared" si="19"/>
        <v>3667737.5</v>
      </c>
      <c r="R56" s="47">
        <f>SUM(R40:R55)</f>
        <v>3817326.233</v>
      </c>
    </row>
    <row r="57" spans="1:18" ht="18" customHeight="1" thickBot="1" x14ac:dyDescent="0.3">
      <c r="A57" s="3">
        <v>33</v>
      </c>
      <c r="B57" s="4" t="s">
        <v>55</v>
      </c>
      <c r="C57" s="5">
        <v>1</v>
      </c>
      <c r="D57" s="24">
        <v>3350</v>
      </c>
      <c r="E57" s="24"/>
      <c r="F57" s="24">
        <v>70</v>
      </c>
      <c r="G57" s="24">
        <f>D57*40%</f>
        <v>1340</v>
      </c>
      <c r="H57" s="24"/>
      <c r="I57" s="24"/>
      <c r="J57" s="24"/>
      <c r="K57" s="24">
        <f t="shared" si="17"/>
        <v>6700</v>
      </c>
      <c r="L57" s="24"/>
      <c r="M57" s="24"/>
      <c r="N57" s="24">
        <f t="shared" si="14"/>
        <v>11460</v>
      </c>
      <c r="O57" s="24">
        <f t="shared" si="15"/>
        <v>11460</v>
      </c>
      <c r="P57" s="24">
        <f>D57+F57+G57+I57+J57+K57+L57</f>
        <v>11460</v>
      </c>
      <c r="Q57" s="36">
        <f t="shared" si="19"/>
        <v>160440</v>
      </c>
      <c r="R57" s="63">
        <f>Q57+Q57*20%</f>
        <v>192528</v>
      </c>
    </row>
    <row r="58" spans="1:18" ht="18" customHeight="1" thickBot="1" x14ac:dyDescent="0.3">
      <c r="A58" s="3">
        <v>34</v>
      </c>
      <c r="B58" s="4" t="s">
        <v>55</v>
      </c>
      <c r="C58" s="5">
        <v>1</v>
      </c>
      <c r="D58" s="24">
        <v>3350</v>
      </c>
      <c r="E58" s="24"/>
      <c r="F58" s="24"/>
      <c r="G58" s="24"/>
      <c r="H58" s="24"/>
      <c r="I58" s="24"/>
      <c r="J58" s="24"/>
      <c r="K58" s="24">
        <f t="shared" si="17"/>
        <v>6700</v>
      </c>
      <c r="L58" s="24"/>
      <c r="M58" s="24"/>
      <c r="N58" s="24">
        <f t="shared" si="14"/>
        <v>10050</v>
      </c>
      <c r="O58" s="24">
        <f t="shared" si="15"/>
        <v>10050</v>
      </c>
      <c r="P58" s="24">
        <f>D58+F58+G58+I58+J58+K58+L58</f>
        <v>10050</v>
      </c>
      <c r="Q58" s="36">
        <f t="shared" si="19"/>
        <v>140700</v>
      </c>
      <c r="R58" s="63">
        <f t="shared" ref="R58:R67" si="20">Q58+Q58*20%</f>
        <v>168840</v>
      </c>
    </row>
    <row r="59" spans="1:18" ht="17.25" customHeight="1" thickBot="1" x14ac:dyDescent="0.3">
      <c r="A59" s="3">
        <v>35</v>
      </c>
      <c r="B59" s="4" t="s">
        <v>56</v>
      </c>
      <c r="C59" s="5">
        <v>1</v>
      </c>
      <c r="D59" s="24">
        <v>2118</v>
      </c>
      <c r="E59" s="24"/>
      <c r="F59" s="24"/>
      <c r="G59" s="24">
        <f>D59*20%</f>
        <v>423.6</v>
      </c>
      <c r="H59" s="24"/>
      <c r="I59" s="24"/>
      <c r="J59" s="24"/>
      <c r="K59" s="24">
        <f t="shared" si="17"/>
        <v>4236</v>
      </c>
      <c r="L59" s="24"/>
      <c r="M59" s="24"/>
      <c r="N59" s="24">
        <f t="shared" si="14"/>
        <v>6777.6</v>
      </c>
      <c r="O59" s="24">
        <f t="shared" si="15"/>
        <v>6777.6</v>
      </c>
      <c r="P59" s="24">
        <f t="shared" ref="P59:P67" si="21">D59+F59+G59+I59+J59+K59+L59</f>
        <v>6777.6</v>
      </c>
      <c r="Q59" s="36">
        <f t="shared" si="19"/>
        <v>94886.400000000009</v>
      </c>
      <c r="R59" s="63">
        <f t="shared" si="20"/>
        <v>113863.68000000001</v>
      </c>
    </row>
    <row r="60" spans="1:18" ht="18.75" customHeight="1" thickBot="1" x14ac:dyDescent="0.3">
      <c r="A60" s="3">
        <v>36</v>
      </c>
      <c r="B60" s="4" t="s">
        <v>56</v>
      </c>
      <c r="C60" s="5">
        <v>1</v>
      </c>
      <c r="D60" s="24">
        <v>2118</v>
      </c>
      <c r="E60" s="24"/>
      <c r="F60" s="24"/>
      <c r="G60" s="24">
        <f>D60*15%</f>
        <v>317.7</v>
      </c>
      <c r="H60" s="24"/>
      <c r="I60" s="24"/>
      <c r="J60" s="24"/>
      <c r="K60" s="24">
        <f t="shared" si="17"/>
        <v>4236</v>
      </c>
      <c r="L60" s="24"/>
      <c r="M60" s="24"/>
      <c r="N60" s="24">
        <f t="shared" si="14"/>
        <v>6671.7</v>
      </c>
      <c r="O60" s="24">
        <f t="shared" si="15"/>
        <v>6671.7</v>
      </c>
      <c r="P60" s="24">
        <f t="shared" si="21"/>
        <v>6671.7</v>
      </c>
      <c r="Q60" s="36">
        <f t="shared" si="19"/>
        <v>93403.8</v>
      </c>
      <c r="R60" s="63">
        <f t="shared" si="20"/>
        <v>112084.56</v>
      </c>
    </row>
    <row r="61" spans="1:18" ht="17.25" customHeight="1" thickBot="1" x14ac:dyDescent="0.3">
      <c r="A61" s="3">
        <v>37</v>
      </c>
      <c r="B61" s="4" t="s">
        <v>56</v>
      </c>
      <c r="C61" s="5">
        <v>1</v>
      </c>
      <c r="D61" s="24">
        <v>2118</v>
      </c>
      <c r="E61" s="24"/>
      <c r="F61" s="24"/>
      <c r="G61" s="24"/>
      <c r="H61" s="24"/>
      <c r="I61" s="24"/>
      <c r="J61" s="24"/>
      <c r="K61" s="24">
        <f t="shared" si="17"/>
        <v>4236</v>
      </c>
      <c r="L61" s="24"/>
      <c r="M61" s="24"/>
      <c r="N61" s="24">
        <f t="shared" si="14"/>
        <v>6354</v>
      </c>
      <c r="O61" s="24">
        <f t="shared" si="15"/>
        <v>6354</v>
      </c>
      <c r="P61" s="24">
        <f t="shared" si="21"/>
        <v>6354</v>
      </c>
      <c r="Q61" s="36">
        <f t="shared" si="19"/>
        <v>88956</v>
      </c>
      <c r="R61" s="63">
        <f t="shared" si="20"/>
        <v>106747.2</v>
      </c>
    </row>
    <row r="62" spans="1:18" ht="16.5" customHeight="1" thickBot="1" x14ac:dyDescent="0.3">
      <c r="A62" s="3">
        <v>38</v>
      </c>
      <c r="B62" s="4" t="s">
        <v>57</v>
      </c>
      <c r="C62" s="5">
        <v>1</v>
      </c>
      <c r="D62" s="24">
        <v>1895</v>
      </c>
      <c r="E62" s="24"/>
      <c r="F62" s="24"/>
      <c r="G62" s="24"/>
      <c r="H62" s="24"/>
      <c r="I62" s="24"/>
      <c r="J62" s="24"/>
      <c r="K62" s="24">
        <f t="shared" si="17"/>
        <v>3790</v>
      </c>
      <c r="L62" s="24"/>
      <c r="M62" s="24"/>
      <c r="N62" s="24">
        <f t="shared" si="14"/>
        <v>5685</v>
      </c>
      <c r="O62" s="24">
        <f t="shared" si="15"/>
        <v>5685</v>
      </c>
      <c r="P62" s="24">
        <f t="shared" si="21"/>
        <v>5685</v>
      </c>
      <c r="Q62" s="36">
        <f t="shared" si="19"/>
        <v>79590</v>
      </c>
      <c r="R62" s="63">
        <f t="shared" si="20"/>
        <v>95508</v>
      </c>
    </row>
    <row r="63" spans="1:18" ht="20.25" customHeight="1" thickBot="1" x14ac:dyDescent="0.3">
      <c r="A63" s="3">
        <v>39</v>
      </c>
      <c r="B63" s="4" t="s">
        <v>58</v>
      </c>
      <c r="C63" s="5">
        <v>1</v>
      </c>
      <c r="D63" s="24">
        <v>2200</v>
      </c>
      <c r="E63" s="24"/>
      <c r="F63" s="24"/>
      <c r="G63" s="24"/>
      <c r="H63" s="24"/>
      <c r="I63" s="24"/>
      <c r="J63" s="24"/>
      <c r="K63" s="24">
        <f t="shared" si="17"/>
        <v>4400</v>
      </c>
      <c r="L63" s="24"/>
      <c r="M63" s="24"/>
      <c r="N63" s="24">
        <f t="shared" si="14"/>
        <v>6600</v>
      </c>
      <c r="O63" s="24">
        <f t="shared" si="15"/>
        <v>6600</v>
      </c>
      <c r="P63" s="24">
        <f t="shared" si="21"/>
        <v>6600</v>
      </c>
      <c r="Q63" s="36">
        <f t="shared" si="19"/>
        <v>92400</v>
      </c>
      <c r="R63" s="63">
        <f t="shared" si="20"/>
        <v>110880</v>
      </c>
    </row>
    <row r="64" spans="1:18" ht="18" customHeight="1" thickBot="1" x14ac:dyDescent="0.3">
      <c r="A64" s="3">
        <v>40</v>
      </c>
      <c r="B64" s="4" t="s">
        <v>59</v>
      </c>
      <c r="C64" s="5">
        <v>1</v>
      </c>
      <c r="D64" s="24">
        <v>2700</v>
      </c>
      <c r="E64" s="24"/>
      <c r="F64" s="24"/>
      <c r="G64" s="24"/>
      <c r="H64" s="24"/>
      <c r="I64" s="24"/>
      <c r="J64" s="24"/>
      <c r="K64" s="24">
        <f t="shared" si="17"/>
        <v>5400</v>
      </c>
      <c r="L64" s="24"/>
      <c r="M64" s="24"/>
      <c r="N64" s="24">
        <f t="shared" si="14"/>
        <v>8100</v>
      </c>
      <c r="O64" s="24">
        <f t="shared" si="15"/>
        <v>8100</v>
      </c>
      <c r="P64" s="24">
        <f t="shared" si="21"/>
        <v>8100</v>
      </c>
      <c r="Q64" s="36">
        <f t="shared" si="19"/>
        <v>113400</v>
      </c>
      <c r="R64" s="63">
        <f t="shared" si="20"/>
        <v>136080</v>
      </c>
    </row>
    <row r="65" spans="1:18" ht="16.5" customHeight="1" thickBot="1" x14ac:dyDescent="0.3">
      <c r="A65" s="3">
        <v>41</v>
      </c>
      <c r="B65" s="4" t="s">
        <v>60</v>
      </c>
      <c r="C65" s="5">
        <v>1</v>
      </c>
      <c r="D65" s="24">
        <v>2200</v>
      </c>
      <c r="E65" s="24"/>
      <c r="F65" s="24"/>
      <c r="G65" s="24"/>
      <c r="H65" s="24"/>
      <c r="I65" s="24"/>
      <c r="J65" s="24"/>
      <c r="K65" s="24">
        <f t="shared" si="17"/>
        <v>4400</v>
      </c>
      <c r="L65" s="24"/>
      <c r="M65" s="24"/>
      <c r="N65" s="24">
        <f t="shared" si="14"/>
        <v>6600</v>
      </c>
      <c r="O65" s="24">
        <f t="shared" si="15"/>
        <v>6600</v>
      </c>
      <c r="P65" s="24">
        <f t="shared" si="21"/>
        <v>6600</v>
      </c>
      <c r="Q65" s="36">
        <f t="shared" si="19"/>
        <v>92400</v>
      </c>
      <c r="R65" s="63">
        <f t="shared" si="20"/>
        <v>110880</v>
      </c>
    </row>
    <row r="66" spans="1:18" ht="18" customHeight="1" thickBot="1" x14ac:dyDescent="0.3">
      <c r="A66" s="3">
        <v>42</v>
      </c>
      <c r="B66" s="4" t="s">
        <v>61</v>
      </c>
      <c r="C66" s="5">
        <v>2</v>
      </c>
      <c r="D66" s="24">
        <f>2*1958</f>
        <v>3916</v>
      </c>
      <c r="E66" s="24"/>
      <c r="F66" s="24"/>
      <c r="G66" s="24"/>
      <c r="H66" s="24"/>
      <c r="I66" s="24"/>
      <c r="J66" s="24"/>
      <c r="K66" s="24"/>
      <c r="L66" s="24"/>
      <c r="M66" s="24"/>
      <c r="N66" s="24">
        <f t="shared" si="14"/>
        <v>3916</v>
      </c>
      <c r="O66" s="24">
        <f t="shared" si="15"/>
        <v>3916</v>
      </c>
      <c r="P66" s="24">
        <f t="shared" si="21"/>
        <v>3916</v>
      </c>
      <c r="Q66" s="36">
        <f t="shared" si="19"/>
        <v>54824</v>
      </c>
      <c r="R66" s="63">
        <f t="shared" si="20"/>
        <v>65788.800000000003</v>
      </c>
    </row>
    <row r="67" spans="1:18" ht="17.25" customHeight="1" thickBot="1" x14ac:dyDescent="0.3">
      <c r="A67" s="3">
        <v>43</v>
      </c>
      <c r="B67" s="4" t="s">
        <v>61</v>
      </c>
      <c r="C67" s="5">
        <v>1</v>
      </c>
      <c r="D67" s="24">
        <v>1958</v>
      </c>
      <c r="E67" s="24"/>
      <c r="F67" s="24"/>
      <c r="G67" s="24"/>
      <c r="H67" s="24"/>
      <c r="I67" s="24"/>
      <c r="J67" s="24"/>
      <c r="K67" s="24"/>
      <c r="L67" s="24"/>
      <c r="M67" s="24"/>
      <c r="N67" s="24">
        <f t="shared" si="14"/>
        <v>1958</v>
      </c>
      <c r="O67" s="24">
        <f t="shared" si="15"/>
        <v>1958</v>
      </c>
      <c r="P67" s="24">
        <f t="shared" si="21"/>
        <v>1958</v>
      </c>
      <c r="Q67" s="36">
        <f t="shared" si="19"/>
        <v>27412</v>
      </c>
      <c r="R67" s="63">
        <f t="shared" si="20"/>
        <v>32894.400000000001</v>
      </c>
    </row>
    <row r="68" spans="1:18" ht="16.5" thickBot="1" x14ac:dyDescent="0.3">
      <c r="A68" s="25"/>
      <c r="B68" s="32" t="s">
        <v>63</v>
      </c>
      <c r="C68" s="26">
        <f>SUM(C57:C67)</f>
        <v>12</v>
      </c>
      <c r="D68" s="27">
        <f>SUM(D57:D67)</f>
        <v>27923</v>
      </c>
      <c r="E68" s="27"/>
      <c r="F68" s="27">
        <f>SUM(F57:F67)</f>
        <v>70</v>
      </c>
      <c r="G68" s="27">
        <f>SUM(G57:G67)</f>
        <v>2081.2999999999997</v>
      </c>
      <c r="H68" s="27"/>
      <c r="I68" s="27"/>
      <c r="J68" s="27"/>
      <c r="K68" s="27">
        <f>SUM(K57:K67)</f>
        <v>44098</v>
      </c>
      <c r="L68" s="27"/>
      <c r="M68" s="27"/>
      <c r="N68" s="27">
        <f>SUM(N57:N67)</f>
        <v>74172.299999999988</v>
      </c>
      <c r="O68" s="27">
        <f>SUM(O57:O67)</f>
        <v>74172.299999999988</v>
      </c>
      <c r="P68" s="27">
        <f>SUM(P57:P67)</f>
        <v>74172.299999999988</v>
      </c>
      <c r="Q68" s="37">
        <f t="shared" si="19"/>
        <v>1038412.1999999998</v>
      </c>
      <c r="R68" s="47">
        <f>SUM(R57:R67)</f>
        <v>1246094.6399999999</v>
      </c>
    </row>
    <row r="69" spans="1:18" ht="16.5" thickBot="1" x14ac:dyDescent="0.3">
      <c r="A69" s="3"/>
      <c r="B69" s="4"/>
      <c r="C69" s="5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39"/>
      <c r="R69" s="45"/>
    </row>
    <row r="70" spans="1:18" ht="18" customHeight="1" thickBot="1" x14ac:dyDescent="0.3">
      <c r="A70" s="28"/>
      <c r="B70" s="29" t="s">
        <v>62</v>
      </c>
      <c r="C70" s="30">
        <f>C30+C38+C56+C68</f>
        <v>56</v>
      </c>
      <c r="D70" s="31">
        <f>D30+D38+D56+D68</f>
        <v>172848</v>
      </c>
      <c r="E70" s="31"/>
      <c r="F70" s="31">
        <f>F30+F38+F56+F68</f>
        <v>1140</v>
      </c>
      <c r="G70" s="31">
        <f>G30+G38+G56+G68</f>
        <v>9358.5499999999993</v>
      </c>
      <c r="H70" s="31">
        <f t="shared" ref="H70:Q70" si="22">H30+H38+H56+H68</f>
        <v>0</v>
      </c>
      <c r="I70" s="31">
        <f t="shared" si="22"/>
        <v>25500</v>
      </c>
      <c r="J70" s="31">
        <f t="shared" si="22"/>
        <v>81450</v>
      </c>
      <c r="K70" s="31">
        <f t="shared" si="22"/>
        <v>276148</v>
      </c>
      <c r="L70" s="31">
        <f t="shared" si="22"/>
        <v>14100</v>
      </c>
      <c r="M70" s="31">
        <f t="shared" si="22"/>
        <v>0</v>
      </c>
      <c r="N70" s="31">
        <f t="shared" si="22"/>
        <v>580544.55000000005</v>
      </c>
      <c r="O70" s="31">
        <f t="shared" si="22"/>
        <v>580544.55000000005</v>
      </c>
      <c r="P70" s="31">
        <f t="shared" si="22"/>
        <v>580544.55000000005</v>
      </c>
      <c r="Q70" s="41">
        <f t="shared" si="22"/>
        <v>8127623.7000000002</v>
      </c>
      <c r="R70" s="48">
        <f>R30+R38+R56+R68</f>
        <v>9065800.2230000012</v>
      </c>
    </row>
    <row r="71" spans="1:18" ht="15.75" thickBot="1" x14ac:dyDescent="0.25">
      <c r="A71" s="3"/>
      <c r="B71" s="4"/>
      <c r="C71" s="5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39"/>
      <c r="R71" s="40"/>
    </row>
    <row r="72" spans="1:18" ht="15.75" thickBot="1" x14ac:dyDescent="0.25">
      <c r="A72" s="3"/>
      <c r="B72" s="4"/>
      <c r="C72" s="5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50"/>
      <c r="R72" s="42"/>
    </row>
    <row r="73" spans="1:18" ht="15.75" thickBot="1" x14ac:dyDescent="0.25">
      <c r="A73" s="3"/>
      <c r="B73" s="4"/>
      <c r="C73" s="4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38"/>
      <c r="R73" s="49"/>
    </row>
    <row r="74" spans="1:18" ht="15" x14ac:dyDescent="0.2">
      <c r="A74" s="34"/>
      <c r="B74" s="34"/>
      <c r="C74" s="34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</row>
    <row r="75" spans="1:18" ht="15" x14ac:dyDescent="0.2">
      <c r="A75" s="8" t="s">
        <v>67</v>
      </c>
      <c r="B75" s="8"/>
    </row>
    <row r="76" spans="1:18" ht="15" x14ac:dyDescent="0.2">
      <c r="A76" s="8" t="s">
        <v>10</v>
      </c>
      <c r="B76" s="8" t="s">
        <v>11</v>
      </c>
      <c r="K76" s="8"/>
    </row>
    <row r="77" spans="1:18" ht="15" x14ac:dyDescent="0.2">
      <c r="A77" s="8" t="s">
        <v>12</v>
      </c>
    </row>
    <row r="78" spans="1:18" ht="15" x14ac:dyDescent="0.2">
      <c r="A78" s="8" t="s">
        <v>68</v>
      </c>
      <c r="B78" s="8"/>
    </row>
    <row r="79" spans="1:18" ht="15" x14ac:dyDescent="0.2">
      <c r="A79" s="9" t="s">
        <v>13</v>
      </c>
    </row>
    <row r="80" spans="1:18" x14ac:dyDescent="0.2">
      <c r="A80" s="10"/>
    </row>
  </sheetData>
  <mergeCells count="17">
    <mergeCell ref="R16:R20"/>
    <mergeCell ref="E19:E20"/>
    <mergeCell ref="F19:F20"/>
    <mergeCell ref="G19:G20"/>
    <mergeCell ref="H19:H20"/>
    <mergeCell ref="I19:M19"/>
    <mergeCell ref="A13:Q13"/>
    <mergeCell ref="A16:A20"/>
    <mergeCell ref="B16:B20"/>
    <mergeCell ref="C16:C20"/>
    <mergeCell ref="D16:D20"/>
    <mergeCell ref="E16:H18"/>
    <mergeCell ref="I16:M18"/>
    <mergeCell ref="N16:N20"/>
    <mergeCell ref="O16:O20"/>
    <mergeCell ref="P16:P20"/>
    <mergeCell ref="Q16:Q20"/>
  </mergeCells>
  <pageMargins left="0.7" right="0.7" top="0.75" bottom="0.75" header="0.3" footer="0.3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до 10.05.18</vt:lpstr>
      <vt:lpstr>після 10.05.18</vt:lpstr>
      <vt:lpstr>на 01.01.2018р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2018-07-02T14:37:15Z</cp:lastPrinted>
  <dcterms:created xsi:type="dcterms:W3CDTF">2018-03-30T08:19:06Z</dcterms:created>
  <dcterms:modified xsi:type="dcterms:W3CDTF">2018-07-02T14:39:37Z</dcterms:modified>
</cp:coreProperties>
</file>