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1" sheetId="69" r:id="rId1"/>
  </sheets>
  <externalReferences>
    <externalReference r:id="rId2"/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додаток1!$H$12:$H$411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додаток1!$8:$13</definedName>
    <definedName name="иори">#REF!</definedName>
    <definedName name="і">#REF!</definedName>
    <definedName name="область">#REF!</definedName>
    <definedName name="_xlnm.Print_Area" localSheetId="0">додаток1!$A$1:$G$399</definedName>
  </definedNames>
  <calcPr calcId="124519"/>
</workbook>
</file>

<file path=xl/calcChain.xml><?xml version="1.0" encoding="utf-8"?>
<calcChain xmlns="http://schemas.openxmlformats.org/spreadsheetml/2006/main">
  <c r="D280" i="69"/>
  <c r="E279"/>
  <c r="D279" s="1"/>
  <c r="E15"/>
  <c r="D59" l="1"/>
  <c r="F100" l="1"/>
  <c r="F99" s="1"/>
  <c r="F14" l="1"/>
  <c r="F81"/>
  <c r="E62"/>
  <c r="E85"/>
  <c r="E100"/>
  <c r="E99" s="1"/>
  <c r="E97"/>
  <c r="E84" s="1"/>
  <c r="E55"/>
  <c r="D58"/>
  <c r="D57"/>
  <c r="D56"/>
  <c r="E51"/>
  <c r="F102" l="1"/>
  <c r="E81"/>
  <c r="E72" l="1"/>
  <c r="D108"/>
  <c r="D106"/>
  <c r="D101"/>
  <c r="D100"/>
  <c r="D99"/>
  <c r="D98"/>
  <c r="D97"/>
  <c r="D96"/>
  <c r="D95"/>
  <c r="D85"/>
  <c r="D84"/>
  <c r="D81"/>
  <c r="D80"/>
  <c r="D79"/>
  <c r="D78"/>
  <c r="D77"/>
  <c r="D76"/>
  <c r="D74"/>
  <c r="D73"/>
  <c r="D71"/>
  <c r="D70"/>
  <c r="D69"/>
  <c r="D68"/>
  <c r="D67"/>
  <c r="D66"/>
  <c r="D65"/>
  <c r="D64"/>
  <c r="D63"/>
  <c r="D62"/>
  <c r="D60"/>
  <c r="D54"/>
  <c r="D52"/>
  <c r="D20"/>
  <c r="D19"/>
  <c r="D17"/>
  <c r="E75"/>
  <c r="D75" s="1"/>
  <c r="D55"/>
  <c r="E53"/>
  <c r="D53" s="1"/>
  <c r="D16"/>
  <c r="E105"/>
  <c r="E107"/>
  <c r="D107" s="1"/>
  <c r="D105" l="1"/>
  <c r="E104"/>
  <c r="D104" s="1"/>
  <c r="E21"/>
  <c r="D21" s="1"/>
  <c r="E61"/>
  <c r="D51"/>
  <c r="D72"/>
  <c r="D61" l="1"/>
  <c r="E103"/>
  <c r="D103" s="1"/>
  <c r="E14"/>
  <c r="D15" l="1"/>
  <c r="E102" l="1"/>
  <c r="D102" s="1"/>
  <c r="D14"/>
  <c r="G281" l="1"/>
  <c r="F281"/>
  <c r="E281"/>
  <c r="D281" l="1"/>
  <c r="F188" l="1"/>
  <c r="F187" s="1"/>
  <c r="G187"/>
  <c r="E187"/>
  <c r="D188"/>
  <c r="D187" s="1"/>
  <c r="K281" l="1"/>
  <c r="J95"/>
  <c r="I95"/>
  <c r="I108"/>
  <c r="J108" s="1"/>
  <c r="I107"/>
  <c r="J107" s="1"/>
  <c r="I106"/>
  <c r="J106" s="1"/>
  <c r="I85"/>
  <c r="J85" s="1"/>
  <c r="J84" s="1"/>
  <c r="I83"/>
  <c r="J83" s="1"/>
  <c r="J82" s="1"/>
  <c r="I81"/>
  <c r="I80" s="1"/>
  <c r="I21"/>
  <c r="J21" s="1"/>
  <c r="I20"/>
  <c r="J20" s="1"/>
  <c r="I17"/>
  <c r="J105" l="1"/>
  <c r="I82"/>
  <c r="J17"/>
  <c r="J16" s="1"/>
  <c r="J15" s="1"/>
  <c r="I16"/>
  <c r="I15" s="1"/>
  <c r="J81"/>
  <c r="J80" s="1"/>
  <c r="J79" s="1"/>
  <c r="I84"/>
  <c r="I105"/>
  <c r="F168"/>
  <c r="D168" s="1"/>
  <c r="H168" s="1"/>
  <c r="E270"/>
  <c r="F172"/>
  <c r="F171" s="1"/>
  <c r="G172"/>
  <c r="G171" s="1"/>
  <c r="G164"/>
  <c r="F158"/>
  <c r="G125"/>
  <c r="G202"/>
  <c r="G214"/>
  <c r="G215"/>
  <c r="G222"/>
  <c r="G238"/>
  <c r="G251"/>
  <c r="G262"/>
  <c r="G273"/>
  <c r="G271"/>
  <c r="G272"/>
  <c r="G276"/>
  <c r="H46"/>
  <c r="H42"/>
  <c r="F116"/>
  <c r="F262"/>
  <c r="F270"/>
  <c r="H86"/>
  <c r="H87"/>
  <c r="E110"/>
  <c r="D110" s="1"/>
  <c r="H110" s="1"/>
  <c r="E172"/>
  <c r="E171" s="1"/>
  <c r="E125"/>
  <c r="D200"/>
  <c r="D201"/>
  <c r="H201" s="1"/>
  <c r="K201" s="1"/>
  <c r="D202"/>
  <c r="H202" s="1"/>
  <c r="D203"/>
  <c r="H203" s="1"/>
  <c r="D204"/>
  <c r="H204" s="1"/>
  <c r="D205"/>
  <c r="H205" s="1"/>
  <c r="D206"/>
  <c r="H206" s="1"/>
  <c r="D207"/>
  <c r="H207" s="1"/>
  <c r="D208"/>
  <c r="H208" s="1"/>
  <c r="D209"/>
  <c r="H209" s="1"/>
  <c r="D210"/>
  <c r="H210" s="1"/>
  <c r="D211"/>
  <c r="H211" s="1"/>
  <c r="D212"/>
  <c r="H212" s="1"/>
  <c r="D213"/>
  <c r="H213" s="1"/>
  <c r="D214"/>
  <c r="H214" s="1"/>
  <c r="D215"/>
  <c r="H215" s="1"/>
  <c r="D216"/>
  <c r="H216" s="1"/>
  <c r="D217"/>
  <c r="H217" s="1"/>
  <c r="D218"/>
  <c r="H218" s="1"/>
  <c r="D219"/>
  <c r="H219" s="1"/>
  <c r="D220"/>
  <c r="H220" s="1"/>
  <c r="D221"/>
  <c r="H221" s="1"/>
  <c r="D222"/>
  <c r="H222" s="1"/>
  <c r="D223"/>
  <c r="H223" s="1"/>
  <c r="D224"/>
  <c r="H224" s="1"/>
  <c r="D225"/>
  <c r="H225" s="1"/>
  <c r="D226"/>
  <c r="H226" s="1"/>
  <c r="D227"/>
  <c r="H227" s="1"/>
  <c r="D228"/>
  <c r="H228" s="1"/>
  <c r="D229"/>
  <c r="H229" s="1"/>
  <c r="D230"/>
  <c r="H230" s="1"/>
  <c r="D231"/>
  <c r="H231" s="1"/>
  <c r="D232"/>
  <c r="H232" s="1"/>
  <c r="D233"/>
  <c r="H233" s="1"/>
  <c r="D234"/>
  <c r="H234" s="1"/>
  <c r="D235"/>
  <c r="H235" s="1"/>
  <c r="D236"/>
  <c r="H236" s="1"/>
  <c r="D237"/>
  <c r="H237" s="1"/>
  <c r="D238"/>
  <c r="H238" s="1"/>
  <c r="D239"/>
  <c r="H239" s="1"/>
  <c r="D240"/>
  <c r="H240" s="1"/>
  <c r="D241"/>
  <c r="H241" s="1"/>
  <c r="D242"/>
  <c r="H242" s="1"/>
  <c r="D243"/>
  <c r="H243" s="1"/>
  <c r="D244"/>
  <c r="H244" s="1"/>
  <c r="D245"/>
  <c r="H245" s="1"/>
  <c r="D246"/>
  <c r="H246" s="1"/>
  <c r="D247"/>
  <c r="H247" s="1"/>
  <c r="D248"/>
  <c r="H248" s="1"/>
  <c r="D249"/>
  <c r="H249" s="1"/>
  <c r="D250"/>
  <c r="H250" s="1"/>
  <c r="D251"/>
  <c r="H251" s="1"/>
  <c r="D252"/>
  <c r="H252" s="1"/>
  <c r="D253"/>
  <c r="H253" s="1"/>
  <c r="D254"/>
  <c r="H254" s="1"/>
  <c r="D255"/>
  <c r="H255" s="1"/>
  <c r="D256"/>
  <c r="H256" s="1"/>
  <c r="D257"/>
  <c r="H257" s="1"/>
  <c r="D258"/>
  <c r="H258" s="1"/>
  <c r="D259"/>
  <c r="H259" s="1"/>
  <c r="D260"/>
  <c r="H260" s="1"/>
  <c r="D261"/>
  <c r="H261" s="1"/>
  <c r="D263"/>
  <c r="H263" s="1"/>
  <c r="D264"/>
  <c r="H264" s="1"/>
  <c r="D265"/>
  <c r="H265" s="1"/>
  <c r="D266"/>
  <c r="H266" s="1"/>
  <c r="D267"/>
  <c r="H267" s="1"/>
  <c r="D268"/>
  <c r="H268" s="1"/>
  <c r="D269"/>
  <c r="H269" s="1"/>
  <c r="D272"/>
  <c r="H272" s="1"/>
  <c r="E132"/>
  <c r="D132" s="1"/>
  <c r="H132" s="1"/>
  <c r="E133"/>
  <c r="D133" s="1"/>
  <c r="H133" s="1"/>
  <c r="E155"/>
  <c r="D155" s="1"/>
  <c r="H155" s="1"/>
  <c r="F162"/>
  <c r="D162" s="1"/>
  <c r="H162" s="1"/>
  <c r="D271"/>
  <c r="H271" s="1"/>
  <c r="D278"/>
  <c r="H278" s="1"/>
  <c r="D277"/>
  <c r="H277" s="1"/>
  <c r="D273"/>
  <c r="H273" s="1"/>
  <c r="D274"/>
  <c r="H274" s="1"/>
  <c r="D275"/>
  <c r="H275" s="1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3"/>
  <c r="H44"/>
  <c r="H45"/>
  <c r="H47"/>
  <c r="H48"/>
  <c r="H49"/>
  <c r="H50"/>
  <c r="H81"/>
  <c r="H83"/>
  <c r="H85"/>
  <c r="H88"/>
  <c r="H89"/>
  <c r="H90"/>
  <c r="H91"/>
  <c r="H92"/>
  <c r="H93"/>
  <c r="H94"/>
  <c r="D111"/>
  <c r="H111" s="1"/>
  <c r="D112"/>
  <c r="H112" s="1"/>
  <c r="D113"/>
  <c r="H113" s="1"/>
  <c r="D114"/>
  <c r="H114" s="1"/>
  <c r="D115"/>
  <c r="H115" s="1"/>
  <c r="E116"/>
  <c r="D117"/>
  <c r="H117" s="1"/>
  <c r="D118"/>
  <c r="H118" s="1"/>
  <c r="D119"/>
  <c r="H119" s="1"/>
  <c r="D120"/>
  <c r="H120" s="1"/>
  <c r="D121"/>
  <c r="H121" s="1"/>
  <c r="D122"/>
  <c r="H122" s="1"/>
  <c r="D123"/>
  <c r="H123" s="1"/>
  <c r="F125"/>
  <c r="D124"/>
  <c r="H124" s="1"/>
  <c r="D126"/>
  <c r="H126" s="1"/>
  <c r="D127"/>
  <c r="H127" s="1"/>
  <c r="D128"/>
  <c r="H128" s="1"/>
  <c r="D129"/>
  <c r="H129" s="1"/>
  <c r="D130"/>
  <c r="H130" s="1"/>
  <c r="D131"/>
  <c r="H131" s="1"/>
  <c r="D134"/>
  <c r="H134" s="1"/>
  <c r="D135"/>
  <c r="H135" s="1"/>
  <c r="D136"/>
  <c r="H136" s="1"/>
  <c r="D137"/>
  <c r="H137" s="1"/>
  <c r="D138"/>
  <c r="H138" s="1"/>
  <c r="E139"/>
  <c r="D139" s="1"/>
  <c r="H139" s="1"/>
  <c r="D140"/>
  <c r="H140" s="1"/>
  <c r="D141"/>
  <c r="H141" s="1"/>
  <c r="D142"/>
  <c r="H142" s="1"/>
  <c r="D143"/>
  <c r="H143" s="1"/>
  <c r="D144"/>
  <c r="H144" s="1"/>
  <c r="G144"/>
  <c r="D145"/>
  <c r="H145" s="1"/>
  <c r="D146"/>
  <c r="H146" s="1"/>
  <c r="D147"/>
  <c r="H147" s="1"/>
  <c r="D148"/>
  <c r="H148" s="1"/>
  <c r="D150"/>
  <c r="H150" s="1"/>
  <c r="D151"/>
  <c r="H151" s="1"/>
  <c r="E152"/>
  <c r="D152" s="1"/>
  <c r="H152" s="1"/>
  <c r="D153"/>
  <c r="H153" s="1"/>
  <c r="D154"/>
  <c r="H154" s="1"/>
  <c r="D156"/>
  <c r="H156" s="1"/>
  <c r="D157"/>
  <c r="H157" s="1"/>
  <c r="D159"/>
  <c r="H159" s="1"/>
  <c r="D160"/>
  <c r="H160" s="1"/>
  <c r="D161"/>
  <c r="H161" s="1"/>
  <c r="F163"/>
  <c r="D163" s="1"/>
  <c r="H163" s="1"/>
  <c r="D164"/>
  <c r="H164" s="1"/>
  <c r="D165"/>
  <c r="H165" s="1"/>
  <c r="D166"/>
  <c r="H166" s="1"/>
  <c r="D167"/>
  <c r="H167" s="1"/>
  <c r="D169"/>
  <c r="H169" s="1"/>
  <c r="D170"/>
  <c r="H170" s="1"/>
  <c r="D173"/>
  <c r="H173" s="1"/>
  <c r="D174"/>
  <c r="H174" s="1"/>
  <c r="D175"/>
  <c r="H175" s="1"/>
  <c r="D176"/>
  <c r="H176" s="1"/>
  <c r="F177"/>
  <c r="D177" s="1"/>
  <c r="H177" s="1"/>
  <c r="D178"/>
  <c r="H178" s="1"/>
  <c r="J178"/>
  <c r="D179"/>
  <c r="H179" s="1"/>
  <c r="D180"/>
  <c r="H180" s="1"/>
  <c r="D181"/>
  <c r="H181" s="1"/>
  <c r="D182"/>
  <c r="H182" s="1"/>
  <c r="D183"/>
  <c r="H183" s="1"/>
  <c r="D184"/>
  <c r="H184" s="1"/>
  <c r="D185"/>
  <c r="H185" s="1"/>
  <c r="H186"/>
  <c r="D190"/>
  <c r="H190" s="1"/>
  <c r="D191"/>
  <c r="H191" s="1"/>
  <c r="D192"/>
  <c r="H192" s="1"/>
  <c r="D193"/>
  <c r="H193" s="1"/>
  <c r="D194"/>
  <c r="H194" s="1"/>
  <c r="D195"/>
  <c r="H195" s="1"/>
  <c r="D196"/>
  <c r="H196" s="1"/>
  <c r="D197"/>
  <c r="H197" s="1"/>
  <c r="D198"/>
  <c r="H198" s="1"/>
  <c r="D199"/>
  <c r="H199" s="1"/>
  <c r="I203"/>
  <c r="J203" s="1"/>
  <c r="D276"/>
  <c r="H276" s="1"/>
  <c r="H282"/>
  <c r="H283"/>
  <c r="H284"/>
  <c r="H285"/>
  <c r="H286"/>
  <c r="E289"/>
  <c r="E288" s="1"/>
  <c r="E293"/>
  <c r="E296"/>
  <c r="E300"/>
  <c r="E304"/>
  <c r="E308"/>
  <c r="E311"/>
  <c r="E390" s="1"/>
  <c r="E314"/>
  <c r="E318"/>
  <c r="E322"/>
  <c r="E325"/>
  <c r="E389" s="1"/>
  <c r="E329"/>
  <c r="E332"/>
  <c r="F289"/>
  <c r="F288" s="1"/>
  <c r="F293"/>
  <c r="F296"/>
  <c r="F300"/>
  <c r="F304"/>
  <c r="F308"/>
  <c r="F311"/>
  <c r="F390" s="1"/>
  <c r="F314"/>
  <c r="F318"/>
  <c r="F322"/>
  <c r="F325"/>
  <c r="F389" s="1"/>
  <c r="F329"/>
  <c r="F332"/>
  <c r="G289"/>
  <c r="G288" s="1"/>
  <c r="G293"/>
  <c r="G296"/>
  <c r="G300"/>
  <c r="G304"/>
  <c r="G308"/>
  <c r="G311"/>
  <c r="G390" s="1"/>
  <c r="G314"/>
  <c r="G318"/>
  <c r="G322"/>
  <c r="G325"/>
  <c r="G389" s="1"/>
  <c r="G329"/>
  <c r="G332"/>
  <c r="H287"/>
  <c r="I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E336"/>
  <c r="E339"/>
  <c r="E342"/>
  <c r="E345"/>
  <c r="E348"/>
  <c r="E351"/>
  <c r="E354"/>
  <c r="F336"/>
  <c r="F339"/>
  <c r="F342"/>
  <c r="F345"/>
  <c r="F348"/>
  <c r="F351"/>
  <c r="F354"/>
  <c r="G336"/>
  <c r="G339"/>
  <c r="G342"/>
  <c r="G345"/>
  <c r="G348"/>
  <c r="G351"/>
  <c r="G35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E361"/>
  <c r="E366"/>
  <c r="E372"/>
  <c r="E377"/>
  <c r="F361"/>
  <c r="F366"/>
  <c r="F372"/>
  <c r="F377"/>
  <c r="G361"/>
  <c r="G366"/>
  <c r="G372"/>
  <c r="G377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E384"/>
  <c r="E385"/>
  <c r="E387"/>
  <c r="E388"/>
  <c r="E391"/>
  <c r="F384"/>
  <c r="F385"/>
  <c r="F387"/>
  <c r="F388"/>
  <c r="F391"/>
  <c r="G384"/>
  <c r="G385"/>
  <c r="G387"/>
  <c r="G388"/>
  <c r="G391"/>
  <c r="H382"/>
  <c r="H383"/>
  <c r="H384"/>
  <c r="H385"/>
  <c r="H386"/>
  <c r="H387"/>
  <c r="H388"/>
  <c r="H389"/>
  <c r="H390"/>
  <c r="H391"/>
  <c r="H392"/>
  <c r="H393"/>
  <c r="H394"/>
  <c r="D410"/>
  <c r="D262"/>
  <c r="H262" s="1"/>
  <c r="D270" l="1"/>
  <c r="H270" s="1"/>
  <c r="D171"/>
  <c r="H171" s="1"/>
  <c r="G163"/>
  <c r="H15"/>
  <c r="E386"/>
  <c r="E292"/>
  <c r="J104"/>
  <c r="J14" s="1"/>
  <c r="D116"/>
  <c r="H116" s="1"/>
  <c r="F360"/>
  <c r="G335"/>
  <c r="H82"/>
  <c r="I79"/>
  <c r="G386"/>
  <c r="G383"/>
  <c r="F386"/>
  <c r="F383"/>
  <c r="E383"/>
  <c r="G371"/>
  <c r="G360"/>
  <c r="F371"/>
  <c r="E371"/>
  <c r="E360"/>
  <c r="F335"/>
  <c r="F299"/>
  <c r="D125"/>
  <c r="H125" s="1"/>
  <c r="I104"/>
  <c r="H41"/>
  <c r="H84"/>
  <c r="G292"/>
  <c r="F292"/>
  <c r="D172"/>
  <c r="H172" s="1"/>
  <c r="H16"/>
  <c r="E335"/>
  <c r="G299"/>
  <c r="E299"/>
  <c r="H200"/>
  <c r="G270"/>
  <c r="G158"/>
  <c r="D158"/>
  <c r="H158" s="1"/>
  <c r="E109"/>
  <c r="D109" s="1"/>
  <c r="H109" s="1"/>
  <c r="H80"/>
  <c r="H95"/>
  <c r="F359" l="1"/>
  <c r="E382"/>
  <c r="E287"/>
  <c r="E357" s="1"/>
  <c r="F287"/>
  <c r="F357" s="1"/>
  <c r="J281"/>
  <c r="I14"/>
  <c r="I281" s="1"/>
  <c r="F382"/>
  <c r="E359"/>
  <c r="E394" s="1"/>
  <c r="G382"/>
  <c r="G359"/>
  <c r="G287"/>
  <c r="G357" s="1"/>
  <c r="F394" l="1"/>
  <c r="F395" s="1"/>
  <c r="F397" s="1"/>
  <c r="H79"/>
  <c r="G394"/>
  <c r="G395" s="1"/>
  <c r="G397" s="1"/>
  <c r="H14" l="1"/>
  <c r="J274" l="1"/>
  <c r="H281" l="1"/>
  <c r="E395"/>
  <c r="E397" s="1"/>
</calcChain>
</file>

<file path=xl/sharedStrings.xml><?xml version="1.0" encoding="utf-8"?>
<sst xmlns="http://schemas.openxmlformats.org/spreadsheetml/2006/main" count="421" uniqueCount="294">
  <si>
    <t>Субвенція з державного бюджету місцевим бюджетам на виконання інвестиційних проектів, спрямованих на соціально-економічний розвиток регіонів, заходів з попередження аварій і запобігання техногенним катастрофам у житлово-комунальному господарстві та на інш</t>
  </si>
  <si>
    <t>Надходження від сплати збору за забруднення навколишнього природного середовища фізичними особами </t>
  </si>
  <si>
    <t xml:space="preserve">Цільові фонди, утворені органами    місцевого    самоврядування    </t>
  </si>
  <si>
    <t>Зовнішні запозичення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</si>
  <si>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</si>
  <si>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</si>
  <si>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Субвенція з державного бюджету місцевим бюджетам  на здійснення заходів щодо соціально-економічного розвитку регіонів за напрямом, які закріплені за Міністерством регіонального розвитку та будівництва  України</t>
  </si>
  <si>
    <t>Субвенція з місцевого бюджету на виконання інвестиційних проектів,</t>
  </si>
  <si>
    <t>Плата за ліцензії та сертифікати, що сплачуються ліцензіатами за місцем здійснення діяльності</t>
  </si>
  <si>
    <t>Плата  за  торговий  патент   на даеякі  види підприємницької діяльності</t>
  </si>
  <si>
    <t xml:space="preserve">Інші податки                                                                                                    </t>
  </si>
  <si>
    <t>Місцеві податки і збори</t>
  </si>
  <si>
    <t>Спеціальний фонд</t>
  </si>
  <si>
    <t>Внутрішнє фінансування</t>
  </si>
  <si>
    <t>Субвенція з державного бюджету місцевим бюджетам на придбання вагонів для комунального електротранспорту (тролейбусів і трамваїв)</t>
  </si>
  <si>
    <t>Цільові фонди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</si>
  <si>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</si>
  <si>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</si>
  <si>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Відсотки  за користування позиками,  які  надавалися  з  місцевих бюджетів</t>
  </si>
  <si>
    <t>Власні надходження бюджетних установ</t>
  </si>
  <si>
    <t>Позики нефінансового приватного сектора</t>
  </si>
  <si>
    <t>Субвенція з державного бюджету місцевим бюджетам на збереження середньої 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зв’язку із закінченням строку</t>
  </si>
  <si>
    <t>Державне мито</t>
  </si>
  <si>
    <t>Надходження від штрафів та фінансових санкцій</t>
  </si>
  <si>
    <t>Одержано</t>
  </si>
  <si>
    <t>Повернено</t>
  </si>
  <si>
    <t>Субвенція з державного бюджету місцевим бюджетам на збереження історичної забудови міст, об"єктів історико-культурної спадщини, впорядкування історичних населених місць України</t>
  </si>
  <si>
    <t>Інші субвенції з місцевого бюджету</t>
  </si>
  <si>
    <t>Відрахування 10 відсотків вартості питної води суб"єктам підприємницької діяльності, які здійснюють реалізацію питної води через системи централізованого постачання з відхиленням від вимог діючих стандартів</t>
  </si>
  <si>
    <t>Податок на доходи фізичних осіб, що сплачується фізичними особами за результатами річного декларування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</si>
  <si>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</si>
  <si>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</si>
  <si>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Усього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</si>
  <si>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</si>
  <si>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</si>
  <si>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</si>
  <si>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</si>
  <si>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</si>
  <si>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 xml:space="preserve">Субвенція з державного бюджету місцевим бюджетам на фінансування Програм-переможців Всеукраїнського конкурсу проектів та програм розвитку місцевого самоврядування </t>
  </si>
  <si>
    <t xml:space="preserve"> Зміни обсягів депозитів і цінних паперів, що використовуються для управління ліквідністю</t>
  </si>
  <si>
    <t>На кінець періоду</t>
  </si>
  <si>
    <t>Інші розрахунки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</si>
  <si>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</si>
  <si>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</si>
  <si>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</si>
  <si>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</si>
  <si>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</si>
  <si>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Субвенція з державного бюджету місцевим бюджетам на проведення виборів депутатів Верховної Ради Автономної Республіки Крим, місцевих рад та сільських, селищних, міських голів</t>
  </si>
  <si>
    <t>Субвенція з державного бюджету місцевим бюджетам на будівництво газопроводів-відводів та газифікацію населених пунктів, у першу чергу сільських</t>
  </si>
  <si>
    <t>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</t>
  </si>
  <si>
    <t>Субвенція з державного бюджету місцевим бюджетам для здійснення заходів, спрямованих на подолання дитячої бездоглядності і безпритульності</t>
  </si>
  <si>
    <t>Повернення коштів з депозитів або пред'явлення цінних паперів</t>
  </si>
  <si>
    <t>Запозичення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</si>
  <si>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</si>
  <si>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</si>
  <si>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</si>
  <si>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 xml:space="preserve">Додаток  1 </t>
  </si>
  <si>
    <t>Код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</si>
  <si>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</si>
  <si>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</si>
  <si>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</si>
  <si>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Загальний фонд</t>
  </si>
  <si>
    <t>Субвенція з державного бюджету місцевим бюджетам на придбання медичного обладнання (мамографічного, рентгенологічного та апаратів ультразвукової діагностики) вітчизняного виробництва</t>
  </si>
  <si>
    <t>Субвенція з державного бюджету місцевим бюджетам на придбання витратних матеріалів та медичного обладнання для закладів охорони здоров'я</t>
  </si>
  <si>
    <t>Фінансування за рахунок коштів єдиного казначейського рахунку</t>
  </si>
  <si>
    <t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зв"язку з невідповідн</t>
  </si>
  <si>
    <t>Субвенція з державного бюджету місцевим бюджетам на будівництво та придбання житла для інвалідів-глухих та інвалідів-сліпих</t>
  </si>
  <si>
    <t>Дотації з державного бюджету місцевим бюджетам</t>
  </si>
  <si>
    <t>Субвенції з державного бюджету місцевим бюджетам - всього:</t>
  </si>
  <si>
    <t>Субвенції  з місцевих бюджетів іншим місцевим бюджетам</t>
  </si>
  <si>
    <t>Фінансування бюджету за типом боргового зобов'язання</t>
  </si>
  <si>
    <t>Фінансування за борговими операціями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</si>
  <si>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</si>
  <si>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</si>
  <si>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</si>
  <si>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Фінансування за рахунок зміни залишків коштів  бюджетів</t>
  </si>
  <si>
    <t>Зміни обсягів товарно-матеріальних цінностей</t>
  </si>
  <si>
    <t xml:space="preserve">Перерахування     підприємцями     частки      вартості     нестандартної продукції, виготовленої з дозволу на тимчасове відхилення від вимог відповідних стандартів щодо якості продукції, виданого Державним комітетом України по стандартизації, метрології </t>
  </si>
  <si>
    <t>Адміністративні штрафи та інші санкції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</si>
  <si>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</si>
  <si>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надходження до фондів охорони навколишнього природного середовища</t>
  </si>
  <si>
    <t>Відсотки  за користування позиками,  які  надавалися  з місцевих бюджетів</t>
  </si>
  <si>
    <t>Плата за гаранти, надані   Верховною Радою Автономної Республіки Крим та міськими радами</t>
  </si>
  <si>
    <t>Надходження від збору за проведення гастрольних заходів</t>
  </si>
  <si>
    <t>Інші надходження до фондів охорони навколищнього природного середовища</t>
  </si>
  <si>
    <t>Доходи від операцій з кредитування та надання гарантій</t>
  </si>
  <si>
    <t>Субвенція з державного бюджету місцевим бюджетам на придбання витратних матеріалів для родопомічних, дитячих, хірургічних, реанімаційних закладів (відділень), відділень невідкладної допомоги та лабораторій</t>
  </si>
  <si>
    <t xml:space="preserve">Разом  коштів,  отриманих  з усіх джерел фінансування бюджету за типом кредитора </t>
  </si>
  <si>
    <t>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здоров"я, що надають первинну медичну допомогу, у непілотних регіонах</t>
  </si>
  <si>
    <t>Додаткова дотація з державного бюджету на оплату праці працівників бюджетних установ</t>
  </si>
  <si>
    <t>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(50 відсотків)</t>
  </si>
  <si>
    <t>Субвенція з державного бюджету місцевим бюджетам на здійснення виплат, визначених Законом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</t>
  </si>
  <si>
    <t>Надходження від ввезення палива на митну територію України податковими агентами</t>
  </si>
  <si>
    <t>Надходження для фінансового забезпечення реалізації заходів, визначених пунктом 33 розділу VІ "Прикінцеві та перехідні положення" Бюджетного кодексу України</t>
  </si>
  <si>
    <t>Кошти, отримані місцевими бюджетами з державного бюджету</t>
  </si>
  <si>
    <t>Неподаткові надходження</t>
  </si>
  <si>
    <t>Доходи від власності та підприємницької діяльності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</si>
  <si>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</si>
  <si>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</si>
  <si>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</si>
  <si>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 xml:space="preserve"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</si>
  <si>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Субвенція з державного бюджету місцевим бюджетам на заходи щодо погашення заборгованості громадян за житлово-комунальні послуги та енергоносії в рахунок часткової компенсації втрат від знецінення грошових заощаджень</t>
  </si>
  <si>
    <t>Фінансування за рахунок залишків коштів на рахунках бюджетних установ</t>
  </si>
  <si>
    <t>На початок періоду</t>
  </si>
  <si>
    <t>Земельний податок з юридичних осіб </t>
  </si>
  <si>
    <t>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природничо-математичних і технологічних дисциплін</t>
  </si>
  <si>
    <t>Фінансування за рахунок позик банківських установ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</si>
  <si>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</t>
  </si>
  <si>
    <t>Плата за ліцензії на право оптової торгівлі алкогольними напоями та тютюновими виробами</t>
  </si>
  <si>
    <t>Плата за ліцензії на право роздрібної торгівлі алкогольними напоями та тютюновими виробами</t>
  </si>
  <si>
    <t>Додаткова дотація з державного бюджету на підвищення рівня матеріального забезпечення інвалідів І чи ІІ групи внаслідок психічного розладу</t>
  </si>
  <si>
    <t>Субвенція з державного бюджету місцевим бюджетам на соціально-економічний розвиток регіонів, виконання заходів з упередження аварій  та запобігання техногенням катастрофам у житлово-комунальному господарстві та на інших  аварійних об"єктах комунальної вла</t>
  </si>
  <si>
    <t>Субвенція з державного бюджету місцевим бюджетам на оснащення сільських амбулаторій та фельдшерсько-акушерських пунктів, придбання автомобілів швидкої медичної допомоги для сільських закладів охорони здоров"я</t>
  </si>
  <si>
    <t>Субвенція з державного бюджету місцевим бюджетам на придбання шкільних автобусів для перевезення дітей, що проживають у сільській місцевості</t>
  </si>
  <si>
    <t>X</t>
  </si>
  <si>
    <t>Зовнішнє фінансування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</si>
  <si>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</si>
  <si>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</si>
  <si>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</si>
  <si>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</si>
  <si>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</si>
  <si>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</si>
  <si>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</si>
  <si>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Благодійні внески, гранти та дарунки</t>
  </si>
  <si>
    <t>30000000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</si>
  <si>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</si>
  <si>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</si>
  <si>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</si>
  <si>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«Поліпшення охорони здоров'я на службі у людей»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</si>
  <si>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</si>
  <si>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</si>
  <si>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забезпечення харчування (сніданками) учнів 5-11 класів загальноосвітніх навчальних закладів</t>
  </si>
  <si>
    <t>Доходи від операцій з капіталом</t>
  </si>
  <si>
    <t>31000000</t>
  </si>
  <si>
    <t xml:space="preserve"> Надходження від продажу основного капіталу</t>
  </si>
  <si>
    <t>Надходження коштів від Державного фонду дорогоцінних металів і дорогоцінного каміння</t>
  </si>
  <si>
    <t>Надходження від продажу землі і нематеріальних активів</t>
  </si>
  <si>
    <t>Надходження від продажу землі</t>
  </si>
  <si>
    <t>Збір за забруднення навколишнього природного середовища</t>
  </si>
  <si>
    <t>Надходження коштів від енергопідприємств до Державного фонду охорони навколишнього природного середовища </t>
  </si>
  <si>
    <t>Інші збори за забруднення навколишнього природного середовища до Фонду охорони навколишнього природного середовища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</si>
  <si>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</si>
  <si>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Обсяг доходів загального фонду, що враховуються при визначенні міжбюджетних трансфертів, - всього</t>
  </si>
  <si>
    <t>Обсяг доходів загального фонду, що не враховуються при визначенні трансфертів, - всього</t>
  </si>
  <si>
    <t>Надходження коштів від відшкодування втрат сільськогосподарського і лісогосподарського виробництва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</si>
  <si>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</si>
  <si>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</si>
  <si>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 xml:space="preserve">Податок на промисел                                                                             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</si>
  <si>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</si>
  <si>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Плата за державну реєстрацію суб'єктів підприємниької діяльності, об'єднань громадян, асоціацій, інших добровільних об'єднань  органів місцевого самоврядування, статутів територіальних   громад, творчих спілок                                              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</si>
  <si>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</si>
  <si>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</si>
  <si>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</si>
  <si>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на безоплатне забезпечення вугіллям на побутові потреби особам, що мають таке право після ліквідації та консервації вугледобувних підприємств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</si>
  <si>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</si>
  <si>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Офіційні трансферти </t>
  </si>
  <si>
    <t>Від органів державного управління</t>
  </si>
  <si>
    <t>Кошти, що надходять з інших бюджетів</t>
  </si>
  <si>
    <t>Базова дотація</t>
  </si>
  <si>
    <t>Додаткова дотація з державного бюджету на забезпечення видатків на оплату праці працівників бюджетних установ у зв"язку із підвищенням розміру мініммальної заробітної плати, виплату стипендій і допомоги учням та студентам  навчальних закладів</t>
  </si>
  <si>
    <t>Субвенція з державного бюджету для забезпечення спеціальним обладнанням навчальних закладів для дітей, які потребують корекції фізичного та (або) розумового розвитку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</si>
  <si>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</si>
  <si>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</si>
  <si>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</si>
  <si>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</si>
  <si>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 xml:space="preserve"> Субвенція з державного бюджету місцевим бюджетам на будівництво, реконструкцію, ремонт автомобільних доріг комунальної власності</t>
  </si>
  <si>
    <t>Інші податки та збори</t>
  </si>
  <si>
    <t>Екологічний податок</t>
  </si>
  <si>
    <t>Субвенція з державного бюджету місцевим бюджетам на комп"ютеризацію та інформатизацію загальносовітніх навчальних закладів районів</t>
  </si>
  <si>
    <t>Зміни обсягів готівкових коштів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</si>
  <si>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</si>
  <si>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</si>
  <si>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Субвенція з державного бюджету на інформатизацію та комп"ютеризацію загальноосвітніх навчальних закладів та забезпечення їх сучасними  технічними засобами навчання з природничо-математичних і технічних дисциплін</t>
  </si>
  <si>
    <t>Субвенція з державного бюджету на здійснення заходів по передачі житлового фонду та об"єктів соціально-культурної сфери Міністерства оборони України у комунальну власність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</si>
  <si>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</si>
  <si>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</si>
  <si>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 xml:space="preserve">Фінансування бюджету за типом кредитора </t>
  </si>
  <si>
    <t xml:space="preserve">РАЗОМ </t>
  </si>
  <si>
    <t>Фіксований сільськогосподарський податок</t>
  </si>
  <si>
    <t>Єдиний податок для суб'єктів малого підприємництва</t>
  </si>
  <si>
    <t>у т. ч.:
- з міського бюджету м. Львова на реалізацію програми заходів для налагодження системи поводження з твердими побутовими відходами у м. Львові на 2017-2019 роки</t>
  </si>
  <si>
    <t xml:space="preserve"> -  з Городоцького районного бюджету на забезпечення функціонування відділення реабілітації Львівської обласної клінічної лікарні, утвореної на базі Великолюбінської міської лікарні.</t>
  </si>
  <si>
    <t>Субвенція з державного бюджету місцевим бюджетам на облаштування закладів, які надають соціальні послуги дітям та молоді</t>
  </si>
  <si>
    <t>Надходження від приватизації державного майна</t>
  </si>
  <si>
    <t>Додаткова дотація з державного бюджету місцевим бюджетам на забезпечення виплат, пов’язаних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</si>
  <si>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</si>
  <si>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</si>
  <si>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</si>
  <si>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</si>
  <si>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</si>
  <si>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</si>
  <si>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</si>
  <si>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</si>
  <si>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</si>
  <si>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>Субвенція з державного бюджету місцевим бюджетам на реалізацію пріоритетів розвитку регіонів</t>
  </si>
  <si>
    <t>Додаткова дотація з державного бюджету місцевим бюджетам на поліпшення умов оплати праці медичних працівників, які надають медичну допомогу хворим на заразну та активну форми туберкульозу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</si>
  <si>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</si>
  <si>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</si>
  <si>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</si>
  <si>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Стабілізаційна дотація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</si>
  <si>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</si>
  <si>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Субвенція з державного бюджету місцевим бюджетам на придбання ангіографічного обладнання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</si>
  <si>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розміщення на них інших об"єктів нерухомого майна, що перебувають у приватній власності фізичних або юридичних осіб</t>
  </si>
  <si>
    <t>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 (міст республіканського в Автономній Республіці Крим і обласного значення), районних у містах Києві і Сев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</si>
  <si>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</si>
  <si>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Субвенція з державного бюджету місцевим бюджетам на погашення заборгованості з різниці в тарифах на теплову енергію, що вироблялася, транспортувалася та постачалася населенню, яка виникла в зв'язку з невідповідністю фактичної вартості теплової енергії тар</t>
  </si>
  <si>
    <t>Додаткова дотація з державного бюджету на покращення надання соціальних послуг найуразливішим верствам населення</t>
  </si>
  <si>
    <t>Плата за розміщення тимчасово вільних коштів місцевих бюджетів</t>
  </si>
  <si>
    <t>Інші надходження</t>
  </si>
  <si>
    <t>Кошти від використання (реалізації) частини виробленої продукції, що залишається у власності держави відповідно до угод про розподіл продукції, та/або кошти у вигляді грошового еквівалента такої державної частини продукції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</si>
  <si>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</si>
  <si>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 Повернення коштів з депозитів або пред"явлення цінних паперів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</si>
  <si>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</si>
  <si>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у тому числі бюджет розвитку</t>
  </si>
  <si>
    <t>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</t>
  </si>
  <si>
    <t>Субвенція з державного бюджету  на розвиток інфраструктури регіонів</t>
  </si>
  <si>
    <t xml:space="preserve">Субвенції з інших областей на утримання об"єктів спільного користування чи ліквідацію негативних наслідків діяльності об"єктів спільного користування </t>
  </si>
  <si>
    <t xml:space="preserve">Субвенція з інших бюджетів на виконання інвестиційних проектів </t>
  </si>
  <si>
    <t xml:space="preserve">Субвенція з державного бюджету місцевим бюджетам на будівництво і придбання житла війсковослужбовцям та особам рядового і начальницького складу, звільненим у запас або відставку за станом здоров"я, віком, вислугу років та у зв"язку зі скороченням штатів, 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</si>
  <si>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</si>
  <si>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Надходження від здійснення торгівлі на митній території України паливом власного виробництва та/або виробленим з давальницької сировини податковими агентами</t>
  </si>
  <si>
    <r>
      <t>Плата за  придбання  торгових патентів</t>
    </r>
    <r>
      <rPr>
        <i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пунктами  продажунафтопродуктів(автозапрвними станціями, заправними пунктами)</t>
    </r>
  </si>
  <si>
    <t>Субвенція з державного бюджету місцевим бюджетам на надання центрами соціальних служб для сім"ї, дітей та молоді, соціальних послуг ін"єкційним споживачам наркотиків та членам їх сімей</t>
  </si>
  <si>
    <t>Разом  коштів,  отриманих  з усіх джерел фінансування бюджету за типом боргового зобов'язання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</si>
  <si>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</si>
  <si>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</si>
  <si>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</si>
  <si>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</si>
  <si>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</si>
  <si>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</si>
  <si>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Дивіденди, нараховані на акції (частки, паї) господарських товариств, що є у власності відповідної територіальної громади</t>
  </si>
  <si>
    <t>Надходження    дивідендів,    нарахованих    на    акції    (частки,    паї) господарських товариств, що є у власності відповідної територіальної громади</t>
  </si>
  <si>
    <t>Надходження від грошово-речових лотерей</t>
  </si>
  <si>
    <t>Надходження від розміщення в установах банків тимчасово вільних залишків бюджетних коштів</t>
  </si>
  <si>
    <t>Плата за утримання дітей у школах-інтернатах</t>
  </si>
  <si>
    <t>х</t>
  </si>
  <si>
    <t>Плата за надані в оренду ставки, що знаходяться в басейнах річок загальнодержавного значення</t>
  </si>
  <si>
    <t>Субвенція з державного бюджету місцевим бюджетам на придбання витратних матеріалів для закладів охорони здоров"я та лікарських засобів для інгаляційної анестезії</t>
  </si>
  <si>
    <t>Освітня субвенція з державного бюджету місцевим бюджетам</t>
  </si>
  <si>
    <t>Субвенція з державного бюджету на відзначення 750-ої річниці м.Львова</t>
  </si>
  <si>
    <t>Кошти, одержані із загального фонду бюджету до бюджету розвитку (спеціального фонду)</t>
  </si>
  <si>
    <t>Б.Петрушак</t>
  </si>
  <si>
    <t>ВИДАТКИ</t>
  </si>
  <si>
    <t>Плата за ліцензії на виробництво спирту етилового, коньячного і плодового, алкогольних напоїв та тютюнових виробів</t>
  </si>
  <si>
    <t>Плата за ліцензії на право експорту, імпорту алкогольними напоями та тютюновими виробами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</si>
  <si>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</si>
  <si>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</si>
  <si>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</si>
  <si>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</si>
  <si>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</si>
  <si>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</si>
  <si>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</si>
  <si>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</si>
  <si>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</si>
  <si>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</si>
  <si>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</si>
  <si>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</si>
  <si>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</si>
  <si>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</si>
  <si>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</si>
  <si>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</si>
  <si>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</si>
  <si>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</si>
  <si>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</si>
  <si>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</si>
  <si>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</si>
  <si>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</si>
  <si>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</si>
  <si>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</si>
  <si>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</si>
  <si>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</si>
  <si>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</si>
  <si>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
</t>
  </si>
  <si>
    <t>код бюджету</t>
  </si>
  <si>
    <t>Частина чистого прибутку (доходу) державних або комунальних унітарних підприємств та їх об҆єднань,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державна, або комунальна власність</t>
  </si>
  <si>
    <t>усього</t>
  </si>
  <si>
    <t>Усього доходів (без урахування міжбюджетних трансфертів)</t>
  </si>
  <si>
    <t>Разом доходів</t>
  </si>
  <si>
    <t>Інші податки та збори </t>
  </si>
  <si>
    <t>19000000 </t>
  </si>
  <si>
    <t>33000000 </t>
  </si>
  <si>
    <t>Кошти від продажу землі і нематеріальних активів </t>
  </si>
  <si>
    <t>33010000 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</si>
  <si>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</si>
  <si>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</si>
  <si>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вуглецю), </t>
  </si>
  <si>
    <t>19010100 </t>
  </si>
  <si>
    <t>Олег Хомяк</t>
  </si>
  <si>
    <t>Найменування згідно з Класифікацією доходів бюджету</t>
  </si>
  <si>
    <t>(грн)</t>
  </si>
  <si>
    <t xml:space="preserve">Секретар сільської ради  </t>
  </si>
  <si>
    <t>Субвенції з місцевих бюджетів іншим місцевим бюджетам</t>
  </si>
  <si>
    <t>Доходи сільського бюджету Мурованської ТГ на 2022 рік</t>
  </si>
  <si>
    <t>до рішення сесії Мурованської сільської ради  від 21.12.2021 №900</t>
  </si>
</sst>
</file>

<file path=xl/styles.xml><?xml version="1.0" encoding="utf-8"?>
<styleSheet xmlns="http://schemas.openxmlformats.org/spreadsheetml/2006/main">
  <numFmts count="16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</numFmts>
  <fonts count="10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57"/>
      <name val="Arial Cyr"/>
      <charset val="204"/>
    </font>
    <font>
      <b/>
      <sz val="16"/>
      <name val="Times New Roman Cyr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name val="Times New Roman Cyr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</font>
    <font>
      <i/>
      <sz val="10"/>
      <name val="Times New Roman"/>
      <family val="1"/>
    </font>
    <font>
      <sz val="8"/>
      <name val="Times New Roman Cyr"/>
      <family val="1"/>
      <charset val="204"/>
    </font>
    <font>
      <b/>
      <sz val="9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1"/>
      <color rgb="FFFF0000"/>
      <name val="Times New Roman"/>
      <family val="1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7">
    <xf numFmtId="0" fontId="0" fillId="0" borderId="0"/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76" fillId="0" borderId="0">
      <protection locked="0"/>
    </xf>
    <xf numFmtId="0" fontId="76" fillId="0" borderId="1">
      <protection locked="0"/>
    </xf>
    <xf numFmtId="0" fontId="88" fillId="0" borderId="0">
      <protection locked="0"/>
    </xf>
    <xf numFmtId="0" fontId="88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88" fillId="0" borderId="0">
      <protection locked="0"/>
    </xf>
    <xf numFmtId="0" fontId="8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88" fillId="0" borderId="0">
      <protection locked="0"/>
    </xf>
    <xf numFmtId="0" fontId="88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8" fillId="0" borderId="0">
      <protection locked="0"/>
    </xf>
    <xf numFmtId="0" fontId="88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57" fillId="2" borderId="0" applyNumberFormat="0" applyBorder="0" applyAlignment="0" applyProtection="0"/>
    <xf numFmtId="0" fontId="57" fillId="3" borderId="0" applyNumberFormat="0" applyBorder="0" applyAlignment="0" applyProtection="0"/>
    <xf numFmtId="0" fontId="57" fillId="4" borderId="0" applyNumberFormat="0" applyBorder="0" applyAlignment="0" applyProtection="0"/>
    <xf numFmtId="0" fontId="57" fillId="5" borderId="0" applyNumberFormat="0" applyBorder="0" applyAlignment="0" applyProtection="0"/>
    <xf numFmtId="0" fontId="57" fillId="6" borderId="0" applyNumberFormat="0" applyBorder="0" applyAlignment="0" applyProtection="0"/>
    <xf numFmtId="0" fontId="57" fillId="7" borderId="0" applyNumberFormat="0" applyBorder="0" applyAlignment="0" applyProtection="0"/>
    <xf numFmtId="0" fontId="57" fillId="2" borderId="0" applyNumberFormat="0" applyBorder="0" applyAlignment="0" applyProtection="0"/>
    <xf numFmtId="0" fontId="57" fillId="3" borderId="0" applyNumberFormat="0" applyBorder="0" applyAlignment="0" applyProtection="0"/>
    <xf numFmtId="0" fontId="57" fillId="4" borderId="0" applyNumberFormat="0" applyBorder="0" applyAlignment="0" applyProtection="0"/>
    <xf numFmtId="0" fontId="57" fillId="5" borderId="0" applyNumberFormat="0" applyBorder="0" applyAlignment="0" applyProtection="0"/>
    <xf numFmtId="0" fontId="57" fillId="6" borderId="0" applyNumberFormat="0" applyBorder="0" applyAlignment="0" applyProtection="0"/>
    <xf numFmtId="0" fontId="57" fillId="7" borderId="0" applyNumberFormat="0" applyBorder="0" applyAlignment="0" applyProtection="0"/>
    <xf numFmtId="0" fontId="57" fillId="8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5" borderId="0" applyNumberFormat="0" applyBorder="0" applyAlignment="0" applyProtection="0"/>
    <xf numFmtId="0" fontId="57" fillId="8" borderId="0" applyNumberFormat="0" applyBorder="0" applyAlignment="0" applyProtection="0"/>
    <xf numFmtId="0" fontId="57" fillId="11" borderId="0" applyNumberFormat="0" applyBorder="0" applyAlignment="0" applyProtection="0"/>
    <xf numFmtId="0" fontId="57" fillId="8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5" borderId="0" applyNumberFormat="0" applyBorder="0" applyAlignment="0" applyProtection="0"/>
    <xf numFmtId="0" fontId="57" fillId="8" borderId="0" applyNumberFormat="0" applyBorder="0" applyAlignment="0" applyProtection="0"/>
    <xf numFmtId="0" fontId="57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69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6" fontId="15" fillId="0" borderId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8" fillId="16" borderId="0"/>
    <xf numFmtId="0" fontId="19" fillId="17" borderId="0"/>
    <xf numFmtId="178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17" fillId="0" borderId="0"/>
    <xf numFmtId="0" fontId="2" fillId="0" borderId="0"/>
    <xf numFmtId="0" fontId="9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72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22" borderId="0" applyNumberFormat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22" borderId="0" applyNumberFormat="0" applyBorder="0" applyAlignment="0" applyProtection="0"/>
    <xf numFmtId="0" fontId="59" fillId="7" borderId="2" applyNumberFormat="0" applyAlignment="0" applyProtection="0"/>
    <xf numFmtId="0" fontId="59" fillId="7" borderId="2" applyNumberFormat="0" applyAlignment="0" applyProtection="0"/>
    <xf numFmtId="0" fontId="71" fillId="18" borderId="3" applyNumberFormat="0" applyAlignment="0" applyProtection="0"/>
    <xf numFmtId="0" fontId="68" fillId="18" borderId="2" applyNumberFormat="0" applyAlignment="0" applyProtection="0"/>
    <xf numFmtId="0" fontId="60" fillId="4" borderId="0" applyNumberFormat="0" applyBorder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3" fillId="0" borderId="6" applyNumberFormat="0" applyFill="0" applyAlignment="0" applyProtection="0"/>
    <xf numFmtId="0" fontId="63" fillId="0" borderId="0" applyNumberForma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64" fillId="0" borderId="7" applyNumberFormat="0" applyFill="0" applyAlignment="0" applyProtection="0"/>
    <xf numFmtId="0" fontId="69" fillId="0" borderId="8" applyNumberFormat="0" applyFill="0" applyAlignment="0" applyProtection="0"/>
    <xf numFmtId="0" fontId="65" fillId="23" borderId="9" applyNumberFormat="0" applyAlignment="0" applyProtection="0"/>
    <xf numFmtId="0" fontId="65" fillId="23" borderId="9" applyNumberFormat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4" borderId="0" applyNumberFormat="0" applyBorder="0" applyAlignment="0" applyProtection="0"/>
    <xf numFmtId="0" fontId="68" fillId="18" borderId="2" applyNumberFormat="0" applyAlignment="0" applyProtection="0"/>
    <xf numFmtId="0" fontId="2" fillId="0" borderId="0"/>
    <xf numFmtId="0" fontId="7" fillId="0" borderId="0"/>
    <xf numFmtId="0" fontId="77" fillId="0" borderId="0"/>
    <xf numFmtId="0" fontId="69" fillId="0" borderId="8" applyNumberFormat="0" applyFill="0" applyAlignment="0" applyProtection="0"/>
    <xf numFmtId="0" fontId="70" fillId="3" borderId="0" applyNumberFormat="0" applyBorder="0" applyAlignment="0" applyProtection="0"/>
    <xf numFmtId="0" fontId="70" fillId="3" borderId="0" applyNumberFormat="0" applyBorder="0" applyAlignment="0" applyProtection="0"/>
    <xf numFmtId="0" fontId="73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57" fillId="25" borderId="10" applyNumberFormat="0" applyFont="0" applyAlignment="0" applyProtection="0"/>
    <xf numFmtId="0" fontId="71" fillId="18" borderId="3" applyNumberFormat="0" applyAlignment="0" applyProtection="0"/>
    <xf numFmtId="0" fontId="64" fillId="0" borderId="7" applyNumberFormat="0" applyFill="0" applyAlignment="0" applyProtection="0"/>
    <xf numFmtId="0" fontId="12" fillId="0" borderId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69" fontId="74" fillId="0" borderId="0" applyFont="0" applyFill="0" applyBorder="0" applyAlignment="0" applyProtection="0"/>
    <xf numFmtId="171" fontId="74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0" fillId="4" borderId="0" applyNumberFormat="0" applyBorder="0" applyAlignment="0" applyProtection="0"/>
    <xf numFmtId="0" fontId="10" fillId="0" borderId="0">
      <protection locked="0"/>
    </xf>
    <xf numFmtId="0" fontId="91" fillId="29" borderId="0" applyNumberFormat="0" applyBorder="0" applyAlignment="0" applyProtection="0"/>
    <xf numFmtId="0" fontId="92" fillId="30" borderId="0" applyNumberFormat="0" applyBorder="0" applyAlignment="0" applyProtection="0"/>
    <xf numFmtId="0" fontId="1" fillId="0" borderId="0"/>
  </cellStyleXfs>
  <cellXfs count="448">
    <xf numFmtId="0" fontId="0" fillId="0" borderId="0" xfId="0"/>
    <xf numFmtId="0" fontId="4" fillId="26" borderId="0" xfId="0" applyFont="1" applyFill="1"/>
    <xf numFmtId="0" fontId="4" fillId="26" borderId="0" xfId="0" applyFont="1" applyFill="1" applyAlignment="1">
      <alignment wrapText="1"/>
    </xf>
    <xf numFmtId="0" fontId="4" fillId="26" borderId="0" xfId="0" applyFont="1" applyFill="1" applyAlignment="1"/>
    <xf numFmtId="0" fontId="31" fillId="26" borderId="0" xfId="0" applyFont="1" applyFill="1"/>
    <xf numFmtId="0" fontId="32" fillId="26" borderId="0" xfId="0" applyFont="1" applyFill="1"/>
    <xf numFmtId="166" fontId="4" fillId="26" borderId="0" xfId="0" applyNumberFormat="1" applyFont="1" applyFill="1"/>
    <xf numFmtId="0" fontId="26" fillId="26" borderId="0" xfId="0" applyFont="1" applyFill="1"/>
    <xf numFmtId="0" fontId="35" fillId="26" borderId="0" xfId="0" applyFont="1" applyFill="1"/>
    <xf numFmtId="0" fontId="8" fillId="26" borderId="0" xfId="0" applyFont="1" applyFill="1"/>
    <xf numFmtId="0" fontId="0" fillId="26" borderId="0" xfId="0" applyFill="1"/>
    <xf numFmtId="0" fontId="37" fillId="26" borderId="0" xfId="0" applyFont="1" applyFill="1"/>
    <xf numFmtId="0" fontId="38" fillId="26" borderId="0" xfId="0" applyFont="1" applyFill="1"/>
    <xf numFmtId="0" fontId="39" fillId="26" borderId="0" xfId="0" applyFont="1" applyFill="1"/>
    <xf numFmtId="0" fontId="5" fillId="26" borderId="0" xfId="0" applyFont="1" applyFill="1"/>
    <xf numFmtId="0" fontId="25" fillId="26" borderId="12" xfId="0" applyFont="1" applyFill="1" applyBorder="1" applyAlignment="1">
      <alignment horizontal="center" vertical="center" wrapText="1"/>
    </xf>
    <xf numFmtId="0" fontId="8" fillId="26" borderId="0" xfId="0" applyFont="1" applyFill="1" applyAlignment="1">
      <alignment horizontal="center"/>
    </xf>
    <xf numFmtId="4" fontId="25" fillId="26" borderId="12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4" fontId="28" fillId="26" borderId="12" xfId="0" applyNumberFormat="1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vertical="top" wrapText="1"/>
    </xf>
    <xf numFmtId="0" fontId="2" fillId="26" borderId="0" xfId="0" applyFont="1" applyFill="1"/>
    <xf numFmtId="0" fontId="8" fillId="26" borderId="0" xfId="0" applyFont="1" applyFill="1" applyAlignment="1">
      <alignment wrapText="1"/>
    </xf>
    <xf numFmtId="0" fontId="38" fillId="26" borderId="0" xfId="0" applyFont="1" applyFill="1" applyAlignment="1">
      <alignment wrapText="1"/>
    </xf>
    <xf numFmtId="0" fontId="8" fillId="26" borderId="0" xfId="0" applyFont="1" applyFill="1" applyAlignment="1"/>
    <xf numFmtId="0" fontId="38" fillId="26" borderId="0" xfId="0" applyFont="1" applyFill="1" applyAlignment="1"/>
    <xf numFmtId="166" fontId="8" fillId="26" borderId="0" xfId="0" applyNumberFormat="1" applyFont="1" applyFill="1"/>
    <xf numFmtId="0" fontId="51" fillId="26" borderId="13" xfId="0" applyFont="1" applyFill="1" applyBorder="1" applyAlignment="1" applyProtection="1">
      <alignment horizontal="center"/>
    </xf>
    <xf numFmtId="0" fontId="51" fillId="26" borderId="13" xfId="0" applyFont="1" applyFill="1" applyBorder="1" applyAlignment="1" applyProtection="1">
      <alignment vertical="center" wrapText="1"/>
    </xf>
    <xf numFmtId="166" fontId="49" fillId="26" borderId="13" xfId="0" applyNumberFormat="1" applyFont="1" applyFill="1" applyBorder="1" applyAlignment="1">
      <alignment horizontal="center" wrapText="1"/>
    </xf>
    <xf numFmtId="0" fontId="51" fillId="26" borderId="14" xfId="0" applyFont="1" applyFill="1" applyBorder="1" applyAlignment="1" applyProtection="1">
      <alignment horizontal="center"/>
    </xf>
    <xf numFmtId="0" fontId="49" fillId="26" borderId="14" xfId="0" applyFont="1" applyFill="1" applyBorder="1" applyAlignment="1" applyProtection="1">
      <alignment vertical="center" wrapText="1"/>
    </xf>
    <xf numFmtId="166" fontId="49" fillId="26" borderId="14" xfId="0" applyNumberFormat="1" applyFont="1" applyFill="1" applyBorder="1" applyAlignment="1">
      <alignment horizontal="center" wrapText="1"/>
    </xf>
    <xf numFmtId="0" fontId="49" fillId="26" borderId="14" xfId="0" applyFont="1" applyFill="1" applyBorder="1" applyAlignment="1" applyProtection="1">
      <alignment horizontal="center"/>
    </xf>
    <xf numFmtId="0" fontId="52" fillId="26" borderId="14" xfId="0" applyFont="1" applyFill="1" applyBorder="1" applyAlignment="1" applyProtection="1">
      <alignment vertical="center" wrapText="1"/>
    </xf>
    <xf numFmtId="0" fontId="51" fillId="26" borderId="14" xfId="0" applyFont="1" applyFill="1" applyBorder="1" applyAlignment="1" applyProtection="1">
      <alignment vertical="center" wrapText="1"/>
    </xf>
    <xf numFmtId="166" fontId="49" fillId="26" borderId="14" xfId="0" applyNumberFormat="1" applyFont="1" applyFill="1" applyBorder="1" applyAlignment="1">
      <alignment horizontal="center"/>
    </xf>
    <xf numFmtId="0" fontId="33" fillId="26" borderId="14" xfId="0" applyFont="1" applyFill="1" applyBorder="1" applyAlignment="1" applyProtection="1">
      <alignment horizontal="center"/>
    </xf>
    <xf numFmtId="0" fontId="33" fillId="26" borderId="14" xfId="0" applyFont="1" applyFill="1" applyBorder="1" applyAlignment="1" applyProtection="1">
      <alignment horizontal="left" vertical="center" wrapText="1"/>
    </xf>
    <xf numFmtId="166" fontId="33" fillId="26" borderId="14" xfId="0" applyNumberFormat="1" applyFont="1" applyFill="1" applyBorder="1" applyAlignment="1"/>
    <xf numFmtId="0" fontId="8" fillId="26" borderId="14" xfId="0" applyFont="1" applyFill="1" applyBorder="1" applyAlignment="1" applyProtection="1">
      <alignment horizontal="center"/>
    </xf>
    <xf numFmtId="0" fontId="8" fillId="26" borderId="14" xfId="0" applyFont="1" applyFill="1" applyBorder="1" applyAlignment="1" applyProtection="1">
      <alignment vertical="center" wrapText="1"/>
    </xf>
    <xf numFmtId="166" fontId="8" fillId="26" borderId="14" xfId="0" applyNumberFormat="1" applyFont="1" applyFill="1" applyBorder="1" applyAlignment="1"/>
    <xf numFmtId="0" fontId="49" fillId="26" borderId="15" xfId="0" applyFont="1" applyFill="1" applyBorder="1" applyAlignment="1" applyProtection="1">
      <alignment horizontal="center"/>
    </xf>
    <xf numFmtId="166" fontId="49" fillId="26" borderId="15" xfId="0" applyNumberFormat="1" applyFont="1" applyFill="1" applyBorder="1" applyAlignment="1">
      <alignment horizontal="center"/>
    </xf>
    <xf numFmtId="0" fontId="53" fillId="26" borderId="0" xfId="0" applyFont="1" applyFill="1" applyAlignment="1">
      <alignment horizontal="left" indent="2"/>
    </xf>
    <xf numFmtId="166" fontId="49" fillId="26" borderId="13" xfId="0" applyNumberFormat="1" applyFont="1" applyFill="1" applyBorder="1" applyAlignment="1">
      <alignment horizontal="center"/>
    </xf>
    <xf numFmtId="0" fontId="53" fillId="26" borderId="0" xfId="0" applyFont="1" applyFill="1" applyBorder="1"/>
    <xf numFmtId="0" fontId="49" fillId="26" borderId="15" xfId="0" applyFont="1" applyFill="1" applyBorder="1" applyAlignment="1" applyProtection="1">
      <alignment vertical="center" wrapText="1"/>
    </xf>
    <xf numFmtId="0" fontId="51" fillId="26" borderId="14" xfId="0" applyFont="1" applyFill="1" applyBorder="1" applyAlignment="1" applyProtection="1">
      <alignment horizontal="center" vertical="center" wrapText="1"/>
    </xf>
    <xf numFmtId="0" fontId="33" fillId="26" borderId="13" xfId="0" applyFont="1" applyFill="1" applyBorder="1" applyAlignment="1" applyProtection="1">
      <alignment horizontal="center"/>
    </xf>
    <xf numFmtId="0" fontId="33" fillId="26" borderId="13" xfId="0" applyFont="1" applyFill="1" applyBorder="1" applyAlignment="1" applyProtection="1">
      <alignment horizontal="center" vertical="center" wrapText="1"/>
    </xf>
    <xf numFmtId="166" fontId="33" fillId="26" borderId="13" xfId="0" applyNumberFormat="1" applyFont="1" applyFill="1" applyBorder="1" applyAlignment="1"/>
    <xf numFmtId="0" fontId="54" fillId="26" borderId="0" xfId="0" applyFont="1" applyFill="1"/>
    <xf numFmtId="0" fontId="55" fillId="26" borderId="0" xfId="0" applyFont="1" applyFill="1"/>
    <xf numFmtId="0" fontId="56" fillId="26" borderId="0" xfId="0" applyFont="1" applyFill="1"/>
    <xf numFmtId="0" fontId="51" fillId="26" borderId="13" xfId="0" applyFont="1" applyFill="1" applyBorder="1" applyAlignment="1" applyProtection="1">
      <alignment horizontal="center"/>
      <protection hidden="1"/>
    </xf>
    <xf numFmtId="0" fontId="51" fillId="26" borderId="15" xfId="0" applyFont="1" applyFill="1" applyBorder="1" applyAlignment="1" applyProtection="1">
      <alignment horizontal="center"/>
      <protection hidden="1"/>
    </xf>
    <xf numFmtId="0" fontId="51" fillId="26" borderId="15" xfId="0" applyFont="1" applyFill="1" applyBorder="1" applyAlignment="1" applyProtection="1">
      <alignment vertical="center" wrapText="1"/>
    </xf>
    <xf numFmtId="0" fontId="49" fillId="26" borderId="14" xfId="0" applyFont="1" applyFill="1" applyBorder="1" applyAlignment="1" applyProtection="1">
      <alignment horizontal="center"/>
      <protection hidden="1"/>
    </xf>
    <xf numFmtId="0" fontId="49" fillId="26" borderId="15" xfId="0" applyFont="1" applyFill="1" applyBorder="1" applyAlignment="1" applyProtection="1">
      <alignment horizontal="center"/>
      <protection hidden="1"/>
    </xf>
    <xf numFmtId="0" fontId="36" fillId="26" borderId="0" xfId="102" applyFont="1" applyFill="1" applyBorder="1" applyAlignment="1" applyProtection="1">
      <alignment horizontal="left" vertical="center" wrapText="1"/>
      <protection hidden="1"/>
    </xf>
    <xf numFmtId="166" fontId="36" fillId="26" borderId="0" xfId="164" applyNumberFormat="1" applyFont="1" applyFill="1" applyBorder="1" applyAlignment="1" applyProtection="1">
      <alignment vertical="center"/>
    </xf>
    <xf numFmtId="166" fontId="35" fillId="26" borderId="0" xfId="0" applyNumberFormat="1" applyFont="1" applyFill="1"/>
    <xf numFmtId="0" fontId="30" fillId="26" borderId="12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/>
    </xf>
    <xf numFmtId="166" fontId="36" fillId="0" borderId="0" xfId="164" applyNumberFormat="1" applyFont="1" applyFill="1" applyBorder="1" applyAlignment="1" applyProtection="1">
      <alignment vertical="center"/>
    </xf>
    <xf numFmtId="4" fontId="23" fillId="26" borderId="12" xfId="0" applyNumberFormat="1" applyFont="1" applyFill="1" applyBorder="1" applyAlignment="1">
      <alignment vertical="top" wrapText="1"/>
    </xf>
    <xf numFmtId="0" fontId="46" fillId="26" borderId="11" xfId="0" applyFont="1" applyFill="1" applyBorder="1" applyAlignment="1">
      <alignment horizontal="center" vertical="top" wrapText="1"/>
    </xf>
    <xf numFmtId="0" fontId="25" fillId="26" borderId="12" xfId="0" applyFont="1" applyFill="1" applyBorder="1" applyAlignment="1">
      <alignment vertical="center" wrapText="1"/>
    </xf>
    <xf numFmtId="0" fontId="30" fillId="26" borderId="12" xfId="0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vertical="center" wrapText="1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vertical="center" wrapText="1"/>
    </xf>
    <xf numFmtId="4" fontId="30" fillId="26" borderId="11" xfId="0" applyNumberFormat="1" applyFont="1" applyFill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4" fontId="42" fillId="0" borderId="12" xfId="0" applyNumberFormat="1" applyFont="1" applyBorder="1" applyAlignment="1">
      <alignment vertical="center" wrapText="1"/>
    </xf>
    <xf numFmtId="0" fontId="30" fillId="26" borderId="16" xfId="0" applyFont="1" applyFill="1" applyBorder="1" applyAlignment="1">
      <alignment horizontal="center" vertical="center" wrapText="1"/>
    </xf>
    <xf numFmtId="0" fontId="30" fillId="26" borderId="16" xfId="0" applyFont="1" applyFill="1" applyBorder="1" applyAlignment="1">
      <alignment vertical="center" wrapText="1"/>
    </xf>
    <xf numFmtId="4" fontId="30" fillId="26" borderId="16" xfId="0" applyNumberFormat="1" applyFont="1" applyFill="1" applyBorder="1" applyAlignment="1">
      <alignment vertical="center" wrapText="1"/>
    </xf>
    <xf numFmtId="0" fontId="30" fillId="26" borderId="17" xfId="0" applyFont="1" applyFill="1" applyBorder="1" applyAlignment="1">
      <alignment horizontal="center" vertical="center" wrapText="1"/>
    </xf>
    <xf numFmtId="0" fontId="30" fillId="26" borderId="17" xfId="0" applyFont="1" applyFill="1" applyBorder="1" applyAlignment="1">
      <alignment vertical="center" wrapText="1"/>
    </xf>
    <xf numFmtId="4" fontId="30" fillId="26" borderId="17" xfId="0" applyNumberFormat="1" applyFont="1" applyFill="1" applyBorder="1" applyAlignment="1">
      <alignment vertical="center" wrapText="1"/>
    </xf>
    <xf numFmtId="0" fontId="23" fillId="26" borderId="12" xfId="0" applyFont="1" applyFill="1" applyBorder="1" applyAlignment="1">
      <alignment vertical="top" wrapText="1"/>
    </xf>
    <xf numFmtId="4" fontId="78" fillId="26" borderId="12" xfId="0" applyNumberFormat="1" applyFont="1" applyFill="1" applyBorder="1" applyAlignment="1">
      <alignment horizontal="center" vertical="top" wrapText="1"/>
    </xf>
    <xf numFmtId="1" fontId="79" fillId="26" borderId="12" xfId="0" applyNumberFormat="1" applyFont="1" applyFill="1" applyBorder="1" applyAlignment="1">
      <alignment horizontal="center" vertical="center" wrapText="1"/>
    </xf>
    <xf numFmtId="0" fontId="79" fillId="26" borderId="12" xfId="0" applyFont="1" applyFill="1" applyBorder="1" applyAlignment="1">
      <alignment vertical="center" wrapText="1"/>
    </xf>
    <xf numFmtId="4" fontId="79" fillId="26" borderId="12" xfId="0" applyNumberFormat="1" applyFont="1" applyFill="1" applyBorder="1" applyAlignment="1">
      <alignment vertical="center" wrapText="1"/>
    </xf>
    <xf numFmtId="1" fontId="79" fillId="26" borderId="16" xfId="0" applyNumberFormat="1" applyFont="1" applyFill="1" applyBorder="1" applyAlignment="1">
      <alignment horizontal="center" vertical="center" wrapText="1"/>
    </xf>
    <xf numFmtId="0" fontId="79" fillId="26" borderId="16" xfId="0" applyFont="1" applyFill="1" applyBorder="1" applyAlignment="1">
      <alignment vertical="center" wrapText="1"/>
    </xf>
    <xf numFmtId="4" fontId="79" fillId="26" borderId="16" xfId="0" applyNumberFormat="1" applyFont="1" applyFill="1" applyBorder="1" applyAlignment="1">
      <alignment vertical="center" wrapText="1"/>
    </xf>
    <xf numFmtId="0" fontId="25" fillId="26" borderId="16" xfId="0" applyFont="1" applyFill="1" applyBorder="1" applyAlignment="1">
      <alignment horizontal="center" vertical="center" wrapText="1"/>
    </xf>
    <xf numFmtId="0" fontId="50" fillId="0" borderId="16" xfId="0" applyFont="1" applyBorder="1" applyAlignment="1">
      <alignment vertical="center" wrapText="1"/>
    </xf>
    <xf numFmtId="4" fontId="50" fillId="0" borderId="16" xfId="0" applyNumberFormat="1" applyFont="1" applyBorder="1" applyAlignment="1">
      <alignment vertical="center" wrapText="1"/>
    </xf>
    <xf numFmtId="4" fontId="25" fillId="26" borderId="16" xfId="0" applyNumberFormat="1" applyFont="1" applyFill="1" applyBorder="1" applyAlignment="1">
      <alignment vertical="center" wrapText="1"/>
    </xf>
    <xf numFmtId="0" fontId="42" fillId="0" borderId="17" xfId="0" applyFont="1" applyBorder="1" applyAlignment="1">
      <alignment vertical="center" wrapText="1"/>
    </xf>
    <xf numFmtId="4" fontId="42" fillId="0" borderId="17" xfId="0" applyNumberFormat="1" applyFont="1" applyBorder="1" applyAlignment="1">
      <alignment vertical="center" wrapText="1"/>
    </xf>
    <xf numFmtId="0" fontId="8" fillId="26" borderId="16" xfId="0" applyFont="1" applyFill="1" applyBorder="1" applyAlignment="1">
      <alignment vertical="center" wrapText="1"/>
    </xf>
    <xf numFmtId="4" fontId="8" fillId="26" borderId="16" xfId="0" applyNumberFormat="1" applyFont="1" applyFill="1" applyBorder="1" applyAlignment="1">
      <alignment vertical="center" wrapText="1"/>
    </xf>
    <xf numFmtId="4" fontId="8" fillId="26" borderId="11" xfId="0" applyNumberFormat="1" applyFont="1" applyFill="1" applyBorder="1" applyAlignment="1">
      <alignment vertical="center" wrapText="1"/>
    </xf>
    <xf numFmtId="1" fontId="30" fillId="0" borderId="16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1" fontId="30" fillId="0" borderId="12" xfId="0" applyNumberFormat="1" applyFont="1" applyBorder="1" applyAlignment="1">
      <alignment wrapText="1"/>
    </xf>
    <xf numFmtId="0" fontId="49" fillId="26" borderId="11" xfId="0" applyFont="1" applyFill="1" applyBorder="1" applyAlignment="1">
      <alignment horizontal="center" vertical="center" wrapText="1"/>
    </xf>
    <xf numFmtId="0" fontId="49" fillId="26" borderId="11" xfId="0" applyFont="1" applyFill="1" applyBorder="1" applyAlignment="1">
      <alignment vertical="center" wrapText="1"/>
    </xf>
    <xf numFmtId="4" fontId="49" fillId="26" borderId="11" xfId="0" applyNumberFormat="1" applyFont="1" applyFill="1" applyBorder="1" applyAlignment="1">
      <alignment vertical="center" wrapText="1"/>
    </xf>
    <xf numFmtId="0" fontId="80" fillId="0" borderId="12" xfId="0" applyFont="1" applyBorder="1" applyAlignment="1">
      <alignment horizontal="center" vertical="center"/>
    </xf>
    <xf numFmtId="0" fontId="80" fillId="0" borderId="12" xfId="0" applyFont="1" applyBorder="1" applyAlignment="1">
      <alignment vertical="center" wrapText="1"/>
    </xf>
    <xf numFmtId="4" fontId="80" fillId="0" borderId="12" xfId="0" applyNumberFormat="1" applyFont="1" applyBorder="1" applyAlignment="1">
      <alignment vertical="center" wrapText="1"/>
    </xf>
    <xf numFmtId="4" fontId="33" fillId="26" borderId="12" xfId="0" applyNumberFormat="1" applyFont="1" applyFill="1" applyBorder="1" applyAlignment="1">
      <alignment vertical="center" wrapText="1"/>
    </xf>
    <xf numFmtId="0" fontId="81" fillId="0" borderId="12" xfId="0" applyFont="1" applyBorder="1" applyAlignment="1">
      <alignment horizontal="center" vertical="center"/>
    </xf>
    <xf numFmtId="0" fontId="81" fillId="0" borderId="12" xfId="0" applyFont="1" applyBorder="1" applyAlignment="1">
      <alignment vertical="center" wrapText="1"/>
    </xf>
    <xf numFmtId="4" fontId="81" fillId="0" borderId="12" xfId="0" applyNumberFormat="1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/>
    </xf>
    <xf numFmtId="4" fontId="8" fillId="26" borderId="12" xfId="0" applyNumberFormat="1" applyFont="1" applyFill="1" applyBorder="1"/>
    <xf numFmtId="4" fontId="82" fillId="26" borderId="12" xfId="0" applyNumberFormat="1" applyFont="1" applyFill="1" applyBorder="1" applyAlignment="1">
      <alignment vertical="top" wrapText="1"/>
    </xf>
    <xf numFmtId="0" fontId="79" fillId="26" borderId="12" xfId="0" applyFont="1" applyFill="1" applyBorder="1" applyAlignment="1">
      <alignment horizontal="center" vertical="center" wrapText="1"/>
    </xf>
    <xf numFmtId="4" fontId="23" fillId="26" borderId="12" xfId="0" applyNumberFormat="1" applyFont="1" applyFill="1" applyBorder="1" applyAlignment="1">
      <alignment horizontal="right" vertical="top" wrapText="1"/>
    </xf>
    <xf numFmtId="4" fontId="78" fillId="26" borderId="12" xfId="0" applyNumberFormat="1" applyFont="1" applyFill="1" applyBorder="1" applyAlignment="1">
      <alignment horizontal="right" vertical="top" wrapText="1"/>
    </xf>
    <xf numFmtId="0" fontId="33" fillId="26" borderId="12" xfId="0" applyFont="1" applyFill="1" applyBorder="1" applyAlignment="1">
      <alignment vertical="top" wrapText="1"/>
    </xf>
    <xf numFmtId="4" fontId="33" fillId="26" borderId="12" xfId="0" applyNumberFormat="1" applyFont="1" applyFill="1" applyBorder="1" applyAlignment="1">
      <alignment vertical="top" wrapText="1"/>
    </xf>
    <xf numFmtId="4" fontId="33" fillId="26" borderId="12" xfId="0" applyNumberFormat="1" applyFont="1" applyFill="1" applyBorder="1" applyAlignment="1">
      <alignment horizontal="right" vertical="top" wrapText="1"/>
    </xf>
    <xf numFmtId="4" fontId="8" fillId="26" borderId="12" xfId="0" applyNumberFormat="1" applyFont="1" applyFill="1" applyBorder="1" applyAlignment="1">
      <alignment horizontal="right" vertical="top" wrapText="1"/>
    </xf>
    <xf numFmtId="0" fontId="8" fillId="26" borderId="12" xfId="0" applyFont="1" applyFill="1" applyBorder="1" applyAlignment="1">
      <alignment vertical="top" wrapText="1"/>
    </xf>
    <xf numFmtId="0" fontId="33" fillId="26" borderId="16" xfId="0" applyFont="1" applyFill="1" applyBorder="1" applyAlignment="1">
      <alignment horizontal="center" vertical="center" wrapText="1"/>
    </xf>
    <xf numFmtId="0" fontId="33" fillId="26" borderId="16" xfId="0" applyFont="1" applyFill="1" applyBorder="1" applyAlignment="1">
      <alignment vertical="center" wrapText="1"/>
    </xf>
    <xf numFmtId="4" fontId="33" fillId="26" borderId="16" xfId="0" applyNumberFormat="1" applyFont="1" applyFill="1" applyBorder="1" applyAlignment="1">
      <alignment vertical="center" wrapText="1"/>
    </xf>
    <xf numFmtId="0" fontId="8" fillId="26" borderId="16" xfId="0" applyFont="1" applyFill="1" applyBorder="1" applyAlignment="1">
      <alignment horizontal="right" vertical="center" wrapText="1"/>
    </xf>
    <xf numFmtId="1" fontId="8" fillId="26" borderId="11" xfId="0" applyNumberFormat="1" applyFont="1" applyFill="1" applyBorder="1" applyAlignment="1">
      <alignment vertical="top" wrapText="1"/>
    </xf>
    <xf numFmtId="0" fontId="8" fillId="26" borderId="11" xfId="0" applyFont="1" applyFill="1" applyBorder="1" applyAlignment="1">
      <alignment vertical="top" wrapText="1"/>
    </xf>
    <xf numFmtId="4" fontId="8" fillId="26" borderId="11" xfId="0" applyNumberFormat="1" applyFont="1" applyFill="1" applyBorder="1" applyAlignment="1">
      <alignment vertical="top" wrapText="1"/>
    </xf>
    <xf numFmtId="0" fontId="8" fillId="26" borderId="16" xfId="0" applyFont="1" applyFill="1" applyBorder="1" applyAlignment="1">
      <alignment vertical="top" wrapText="1"/>
    </xf>
    <xf numFmtId="4" fontId="8" fillId="26" borderId="16" xfId="0" applyNumberFormat="1" applyFont="1" applyFill="1" applyBorder="1" applyAlignment="1">
      <alignment vertical="top" wrapText="1"/>
    </xf>
    <xf numFmtId="4" fontId="78" fillId="26" borderId="16" xfId="0" applyNumberFormat="1" applyFont="1" applyFill="1" applyBorder="1" applyAlignment="1">
      <alignment horizontal="center" vertical="top" wrapText="1"/>
    </xf>
    <xf numFmtId="0" fontId="23" fillId="26" borderId="11" xfId="0" applyFont="1" applyFill="1" applyBorder="1" applyAlignment="1">
      <alignment vertical="top" wrapText="1"/>
    </xf>
    <xf numFmtId="4" fontId="23" fillId="26" borderId="11" xfId="0" applyNumberFormat="1" applyFont="1" applyFill="1" applyBorder="1" applyAlignment="1">
      <alignment vertical="top" wrapText="1"/>
    </xf>
    <xf numFmtId="4" fontId="78" fillId="26" borderId="11" xfId="0" applyNumberFormat="1" applyFont="1" applyFill="1" applyBorder="1" applyAlignment="1">
      <alignment horizontal="center" vertical="top" wrapText="1"/>
    </xf>
    <xf numFmtId="4" fontId="79" fillId="26" borderId="12" xfId="0" applyNumberFormat="1" applyFont="1" applyFill="1" applyBorder="1" applyAlignment="1">
      <alignment horizontal="center" vertical="center" wrapText="1"/>
    </xf>
    <xf numFmtId="0" fontId="23" fillId="26" borderId="16" xfId="0" applyFont="1" applyFill="1" applyBorder="1" applyAlignment="1">
      <alignment vertical="top" wrapText="1"/>
    </xf>
    <xf numFmtId="4" fontId="23" fillId="26" borderId="16" xfId="0" applyNumberFormat="1" applyFont="1" applyFill="1" applyBorder="1" applyAlignment="1">
      <alignment vertical="top" wrapText="1"/>
    </xf>
    <xf numFmtId="0" fontId="3" fillId="26" borderId="12" xfId="0" applyFont="1" applyFill="1" applyBorder="1" applyAlignment="1">
      <alignment vertical="top" wrapText="1"/>
    </xf>
    <xf numFmtId="4" fontId="3" fillId="26" borderId="12" xfId="0" applyNumberFormat="1" applyFont="1" applyFill="1" applyBorder="1" applyAlignment="1">
      <alignment vertical="top" wrapText="1"/>
    </xf>
    <xf numFmtId="4" fontId="23" fillId="26" borderId="17" xfId="0" applyNumberFormat="1" applyFont="1" applyFill="1" applyBorder="1" applyAlignment="1">
      <alignment vertical="top" wrapText="1"/>
    </xf>
    <xf numFmtId="4" fontId="78" fillId="26" borderId="17" xfId="0" applyNumberFormat="1" applyFont="1" applyFill="1" applyBorder="1" applyAlignment="1">
      <alignment horizontal="center" vertical="top" wrapText="1"/>
    </xf>
    <xf numFmtId="0" fontId="23" fillId="26" borderId="17" xfId="0" applyFont="1" applyFill="1" applyBorder="1" applyAlignment="1">
      <alignment vertical="top" wrapText="1"/>
    </xf>
    <xf numFmtId="4" fontId="23" fillId="26" borderId="17" xfId="0" applyNumberFormat="1" applyFont="1" applyFill="1" applyBorder="1" applyAlignment="1">
      <alignment horizontal="right" vertical="top" wrapText="1"/>
    </xf>
    <xf numFmtId="0" fontId="23" fillId="26" borderId="17" xfId="0" applyFont="1" applyFill="1" applyBorder="1" applyAlignment="1">
      <alignment horizontal="center" vertical="top" wrapText="1"/>
    </xf>
    <xf numFmtId="4" fontId="23" fillId="26" borderId="12" xfId="0" applyNumberFormat="1" applyFont="1" applyFill="1" applyBorder="1" applyAlignment="1">
      <alignment vertical="center" wrapText="1"/>
    </xf>
    <xf numFmtId="4" fontId="79" fillId="26" borderId="12" xfId="0" applyNumberFormat="1" applyFont="1" applyFill="1" applyBorder="1" applyAlignment="1">
      <alignment horizontal="right" vertical="center" wrapText="1"/>
    </xf>
    <xf numFmtId="4" fontId="78" fillId="26" borderId="12" xfId="0" applyNumberFormat="1" applyFont="1" applyFill="1" applyBorder="1" applyAlignment="1">
      <alignment horizontal="center" vertical="center" wrapText="1"/>
    </xf>
    <xf numFmtId="0" fontId="79" fillId="26" borderId="16" xfId="0" applyFont="1" applyFill="1" applyBorder="1" applyAlignment="1">
      <alignment horizontal="center" vertical="center" wrapText="1"/>
    </xf>
    <xf numFmtId="4" fontId="79" fillId="26" borderId="16" xfId="0" applyNumberFormat="1" applyFont="1" applyFill="1" applyBorder="1" applyAlignment="1">
      <alignment horizontal="right" vertical="center" wrapText="1"/>
    </xf>
    <xf numFmtId="0" fontId="79" fillId="26" borderId="17" xfId="0" applyFont="1" applyFill="1" applyBorder="1" applyAlignment="1">
      <alignment horizontal="center" vertical="center" wrapText="1"/>
    </xf>
    <xf numFmtId="0" fontId="79" fillId="26" borderId="17" xfId="0" applyFont="1" applyFill="1" applyBorder="1" applyAlignment="1">
      <alignment vertical="center" wrapText="1"/>
    </xf>
    <xf numFmtId="4" fontId="79" fillId="26" borderId="17" xfId="0" applyNumberFormat="1" applyFont="1" applyFill="1" applyBorder="1" applyAlignment="1">
      <alignment vertical="center" wrapText="1"/>
    </xf>
    <xf numFmtId="4" fontId="79" fillId="26" borderId="17" xfId="0" applyNumberFormat="1" applyFont="1" applyFill="1" applyBorder="1" applyAlignment="1">
      <alignment horizontal="right" vertical="center" wrapText="1"/>
    </xf>
    <xf numFmtId="0" fontId="33" fillId="26" borderId="0" xfId="0" applyFont="1" applyFill="1"/>
    <xf numFmtId="49" fontId="24" fillId="26" borderId="12" xfId="0" applyNumberFormat="1" applyFont="1" applyFill="1" applyBorder="1" applyAlignment="1" applyProtection="1">
      <alignment horizontal="center" vertical="center"/>
    </xf>
    <xf numFmtId="0" fontId="24" fillId="26" borderId="12" xfId="0" applyFont="1" applyFill="1" applyBorder="1" applyAlignment="1">
      <alignment vertical="center" wrapText="1"/>
    </xf>
    <xf numFmtId="4" fontId="24" fillId="26" borderId="12" xfId="0" applyNumberFormat="1" applyFont="1" applyFill="1" applyBorder="1" applyAlignment="1">
      <alignment vertical="center" wrapText="1"/>
    </xf>
    <xf numFmtId="1" fontId="24" fillId="26" borderId="12" xfId="0" applyNumberFormat="1" applyFont="1" applyFill="1" applyBorder="1" applyAlignment="1" applyProtection="1">
      <alignment horizontal="center" vertical="center"/>
    </xf>
    <xf numFmtId="1" fontId="30" fillId="26" borderId="12" xfId="0" applyNumberFormat="1" applyFont="1" applyFill="1" applyBorder="1" applyAlignment="1">
      <alignment horizontal="center" vertical="center"/>
    </xf>
    <xf numFmtId="0" fontId="3" fillId="26" borderId="16" xfId="0" applyFont="1" applyFill="1" applyBorder="1" applyAlignment="1">
      <alignment vertical="top" wrapText="1"/>
    </xf>
    <xf numFmtId="4" fontId="3" fillId="26" borderId="16" xfId="0" applyNumberFormat="1" applyFont="1" applyFill="1" applyBorder="1" applyAlignment="1">
      <alignment vertical="top" wrapText="1"/>
    </xf>
    <xf numFmtId="0" fontId="8" fillId="26" borderId="17" xfId="0" applyFont="1" applyFill="1" applyBorder="1" applyAlignment="1">
      <alignment vertical="top" wrapText="1"/>
    </xf>
    <xf numFmtId="4" fontId="8" fillId="26" borderId="17" xfId="0" applyNumberFormat="1" applyFont="1" applyFill="1" applyBorder="1" applyAlignment="1">
      <alignment vertical="top" wrapText="1"/>
    </xf>
    <xf numFmtId="167" fontId="38" fillId="26" borderId="0" xfId="0" applyNumberFormat="1" applyFont="1" applyFill="1"/>
    <xf numFmtId="0" fontId="4" fillId="26" borderId="16" xfId="0" applyFont="1" applyFill="1" applyBorder="1" applyAlignment="1">
      <alignment vertical="top" wrapText="1"/>
    </xf>
    <xf numFmtId="4" fontId="4" fillId="26" borderId="16" xfId="0" applyNumberFormat="1" applyFont="1" applyFill="1" applyBorder="1" applyAlignment="1">
      <alignment vertical="top" wrapText="1"/>
    </xf>
    <xf numFmtId="4" fontId="84" fillId="26" borderId="16" xfId="0" applyNumberFormat="1" applyFont="1" applyFill="1" applyBorder="1" applyAlignment="1">
      <alignment horizontal="right" vertical="top" wrapText="1"/>
    </xf>
    <xf numFmtId="4" fontId="4" fillId="26" borderId="16" xfId="0" applyNumberFormat="1" applyFont="1" applyFill="1" applyBorder="1" applyAlignment="1">
      <alignment horizontal="right" vertical="top" wrapText="1"/>
    </xf>
    <xf numFmtId="4" fontId="78" fillId="26" borderId="17" xfId="0" applyNumberFormat="1" applyFont="1" applyFill="1" applyBorder="1" applyAlignment="1">
      <alignment horizontal="right" vertical="top" wrapText="1"/>
    </xf>
    <xf numFmtId="0" fontId="30" fillId="26" borderId="12" xfId="0" applyFont="1" applyFill="1" applyBorder="1" applyAlignment="1" applyProtection="1">
      <alignment horizontal="justify" vertical="center" wrapText="1"/>
    </xf>
    <xf numFmtId="4" fontId="30" fillId="26" borderId="12" xfId="0" applyNumberFormat="1" applyFont="1" applyFill="1" applyBorder="1" applyAlignment="1" applyProtection="1">
      <alignment horizontal="right" vertical="center" wrapText="1"/>
    </xf>
    <xf numFmtId="1" fontId="30" fillId="0" borderId="16" xfId="0" applyNumberFormat="1" applyFont="1" applyBorder="1" applyAlignment="1">
      <alignment horizontal="left" wrapText="1"/>
    </xf>
    <xf numFmtId="4" fontId="30" fillId="0" borderId="16" xfId="0" applyNumberFormat="1" applyFont="1" applyBorder="1" applyAlignment="1">
      <alignment horizontal="left" wrapText="1"/>
    </xf>
    <xf numFmtId="0" fontId="81" fillId="0" borderId="18" xfId="0" applyFont="1" applyBorder="1" applyAlignment="1">
      <alignment vertical="center" wrapText="1"/>
    </xf>
    <xf numFmtId="4" fontId="48" fillId="26" borderId="17" xfId="0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vertical="center" wrapText="1"/>
    </xf>
    <xf numFmtId="4" fontId="30" fillId="26" borderId="12" xfId="0" applyNumberFormat="1" applyFont="1" applyFill="1" applyBorder="1" applyAlignment="1" applyProtection="1">
      <alignment horizontal="justify" vertical="center" wrapText="1"/>
    </xf>
    <xf numFmtId="0" fontId="30" fillId="26" borderId="17" xfId="0" applyFont="1" applyFill="1" applyBorder="1" applyAlignment="1" applyProtection="1">
      <alignment horizontal="justify" vertical="center" wrapText="1"/>
    </xf>
    <xf numFmtId="4" fontId="30" fillId="26" borderId="17" xfId="0" applyNumberFormat="1" applyFont="1" applyFill="1" applyBorder="1" applyAlignment="1" applyProtection="1">
      <alignment horizontal="justify" vertical="center" wrapText="1"/>
    </xf>
    <xf numFmtId="167" fontId="8" fillId="26" borderId="0" xfId="0" applyNumberFormat="1" applyFont="1" applyFill="1"/>
    <xf numFmtId="4" fontId="33" fillId="26" borderId="11" xfId="0" applyNumberFormat="1" applyFont="1" applyFill="1" applyBorder="1" applyAlignment="1">
      <alignment vertical="top" wrapText="1"/>
    </xf>
    <xf numFmtId="0" fontId="29" fillId="26" borderId="12" xfId="0" applyFont="1" applyFill="1" applyBorder="1" applyAlignment="1">
      <alignment vertical="center" wrapText="1"/>
    </xf>
    <xf numFmtId="4" fontId="48" fillId="26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left" vertical="center" wrapText="1"/>
    </xf>
    <xf numFmtId="0" fontId="8" fillId="26" borderId="11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horizontal="left" vertical="center" wrapText="1"/>
    </xf>
    <xf numFmtId="0" fontId="30" fillId="26" borderId="16" xfId="0" applyNumberFormat="1" applyFont="1" applyFill="1" applyBorder="1" applyAlignment="1">
      <alignment vertical="center" wrapText="1"/>
    </xf>
    <xf numFmtId="0" fontId="49" fillId="26" borderId="16" xfId="0" applyFont="1" applyFill="1" applyBorder="1" applyAlignment="1">
      <alignment horizontal="center" vertical="center" wrapText="1"/>
    </xf>
    <xf numFmtId="0" fontId="8" fillId="26" borderId="16" xfId="0" applyFont="1" applyFill="1" applyBorder="1" applyAlignment="1" applyProtection="1">
      <alignment vertical="center" wrapText="1"/>
    </xf>
    <xf numFmtId="4" fontId="8" fillId="26" borderId="16" xfId="0" applyNumberFormat="1" applyFont="1" applyFill="1" applyBorder="1" applyAlignment="1" applyProtection="1">
      <alignment vertical="center" wrapText="1"/>
    </xf>
    <xf numFmtId="0" fontId="49" fillId="26" borderId="19" xfId="0" applyFont="1" applyFill="1" applyBorder="1" applyAlignment="1">
      <alignment horizontal="right" vertical="top" wrapText="1"/>
    </xf>
    <xf numFmtId="0" fontId="8" fillId="26" borderId="16" xfId="0" applyFont="1" applyFill="1" applyBorder="1" applyAlignment="1">
      <alignment horizontal="left" wrapText="1"/>
    </xf>
    <xf numFmtId="4" fontId="8" fillId="26" borderId="20" xfId="0" applyNumberFormat="1" applyFont="1" applyFill="1" applyBorder="1" applyAlignment="1">
      <alignment horizontal="left" wrapText="1"/>
    </xf>
    <xf numFmtId="4" fontId="8" fillId="26" borderId="20" xfId="0" applyNumberFormat="1" applyFont="1" applyFill="1" applyBorder="1" applyAlignment="1">
      <alignment vertical="top" wrapText="1"/>
    </xf>
    <xf numFmtId="0" fontId="49" fillId="26" borderId="19" xfId="0" applyFont="1" applyFill="1" applyBorder="1" applyAlignment="1">
      <alignment vertical="top" wrapText="1"/>
    </xf>
    <xf numFmtId="4" fontId="8" fillId="26" borderId="20" xfId="0" applyNumberFormat="1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horizontal="right" vertical="center" wrapText="1"/>
    </xf>
    <xf numFmtId="0" fontId="49" fillId="26" borderId="21" xfId="0" applyFont="1" applyFill="1" applyBorder="1" applyAlignment="1">
      <alignment horizontal="right" vertical="top" wrapText="1"/>
    </xf>
    <xf numFmtId="0" fontId="8" fillId="26" borderId="17" xfId="0" applyFont="1" applyFill="1" applyBorder="1" applyAlignment="1">
      <alignment horizontal="left" wrapText="1"/>
    </xf>
    <xf numFmtId="4" fontId="8" fillId="26" borderId="22" xfId="0" applyNumberFormat="1" applyFont="1" applyFill="1" applyBorder="1" applyAlignment="1">
      <alignment horizontal="left" wrapText="1"/>
    </xf>
    <xf numFmtId="4" fontId="8" fillId="26" borderId="22" xfId="0" applyNumberFormat="1" applyFont="1" applyFill="1" applyBorder="1" applyAlignment="1">
      <alignment vertical="top" wrapText="1"/>
    </xf>
    <xf numFmtId="1" fontId="30" fillId="0" borderId="12" xfId="0" applyNumberFormat="1" applyFont="1" applyBorder="1" applyAlignment="1">
      <alignment horizontal="left" vertical="center" wrapText="1"/>
    </xf>
    <xf numFmtId="4" fontId="30" fillId="0" borderId="12" xfId="0" applyNumberFormat="1" applyFont="1" applyBorder="1" applyAlignment="1">
      <alignment horizontal="right" vertical="center" wrapText="1"/>
    </xf>
    <xf numFmtId="0" fontId="30" fillId="0" borderId="12" xfId="0" applyFont="1" applyBorder="1" applyAlignment="1" applyProtection="1">
      <alignment vertical="center" wrapText="1"/>
      <protection locked="0"/>
    </xf>
    <xf numFmtId="4" fontId="30" fillId="0" borderId="12" xfId="0" applyNumberFormat="1" applyFont="1" applyBorder="1" applyAlignment="1" applyProtection="1">
      <alignment vertical="center" wrapText="1"/>
      <protection locked="0"/>
    </xf>
    <xf numFmtId="0" fontId="30" fillId="0" borderId="12" xfId="0" applyFont="1" applyBorder="1" applyAlignment="1" applyProtection="1">
      <alignment vertical="center" wrapText="1"/>
    </xf>
    <xf numFmtId="4" fontId="30" fillId="0" borderId="12" xfId="0" applyNumberFormat="1" applyFont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vertical="center" wrapText="1"/>
    </xf>
    <xf numFmtId="4" fontId="30" fillId="26" borderId="12" xfId="0" applyNumberFormat="1" applyFont="1" applyFill="1" applyBorder="1" applyAlignment="1" applyProtection="1">
      <alignment vertical="center" wrapText="1"/>
    </xf>
    <xf numFmtId="4" fontId="27" fillId="26" borderId="12" xfId="0" applyNumberFormat="1" applyFont="1" applyFill="1" applyBorder="1" applyAlignment="1">
      <alignment horizontal="center" vertical="center" wrapText="1"/>
    </xf>
    <xf numFmtId="0" fontId="49" fillId="26" borderId="16" xfId="0" applyFont="1" applyFill="1" applyBorder="1" applyAlignment="1">
      <alignment horizontal="right" vertical="top" wrapText="1"/>
    </xf>
    <xf numFmtId="0" fontId="8" fillId="26" borderId="16" xfId="0" applyFont="1" applyFill="1" applyBorder="1" applyAlignment="1">
      <alignment horizontal="left" vertical="top" wrapText="1"/>
    </xf>
    <xf numFmtId="4" fontId="8" fillId="26" borderId="16" xfId="0" applyNumberFormat="1" applyFont="1" applyFill="1" applyBorder="1" applyAlignment="1">
      <alignment horizontal="left" vertical="top" wrapText="1"/>
    </xf>
    <xf numFmtId="0" fontId="49" fillId="26" borderId="19" xfId="0" applyFont="1" applyFill="1" applyBorder="1" applyAlignment="1">
      <alignment horizontal="center" vertical="top" wrapText="1"/>
    </xf>
    <xf numFmtId="4" fontId="8" fillId="26" borderId="20" xfId="0" applyNumberFormat="1" applyFont="1" applyFill="1" applyBorder="1" applyAlignment="1">
      <alignment horizontal="left" vertical="top" wrapText="1"/>
    </xf>
    <xf numFmtId="0" fontId="49" fillId="26" borderId="23" xfId="0" applyFont="1" applyFill="1" applyBorder="1" applyAlignment="1">
      <alignment horizontal="right" vertical="top" wrapText="1"/>
    </xf>
    <xf numFmtId="0" fontId="8" fillId="26" borderId="15" xfId="0" applyFont="1" applyFill="1" applyBorder="1" applyAlignment="1" applyProtection="1">
      <alignment horizontal="justify" vertical="center" wrapText="1"/>
    </xf>
    <xf numFmtId="4" fontId="8" fillId="26" borderId="24" xfId="0" applyNumberFormat="1" applyFont="1" applyFill="1" applyBorder="1" applyAlignment="1" applyProtection="1">
      <alignment horizontal="justify" vertical="center" wrapText="1"/>
    </xf>
    <xf numFmtId="4" fontId="8" fillId="26" borderId="24" xfId="0" applyNumberFormat="1" applyFont="1" applyFill="1" applyBorder="1" applyAlignment="1">
      <alignment vertical="top" wrapText="1"/>
    </xf>
    <xf numFmtId="0" fontId="8" fillId="0" borderId="16" xfId="0" applyFont="1" applyBorder="1" applyAlignment="1" applyProtection="1">
      <alignment vertical="center" wrapText="1"/>
      <protection locked="0"/>
    </xf>
    <xf numFmtId="4" fontId="8" fillId="0" borderId="16" xfId="0" applyNumberFormat="1" applyFont="1" applyBorder="1" applyAlignment="1" applyProtection="1">
      <alignment vertical="center" wrapText="1"/>
      <protection locked="0"/>
    </xf>
    <xf numFmtId="4" fontId="23" fillId="26" borderId="16" xfId="0" applyNumberFormat="1" applyFont="1" applyFill="1" applyBorder="1" applyAlignment="1">
      <alignment vertical="center" wrapText="1"/>
    </xf>
    <xf numFmtId="4" fontId="23" fillId="26" borderId="16" xfId="0" applyNumberFormat="1" applyFont="1" applyFill="1" applyBorder="1" applyAlignment="1">
      <alignment horizontal="right" vertical="center" wrapText="1"/>
    </xf>
    <xf numFmtId="4" fontId="78" fillId="26" borderId="16" xfId="0" applyNumberFormat="1" applyFont="1" applyFill="1" applyBorder="1" applyAlignment="1">
      <alignment horizontal="center" vertical="center" wrapText="1"/>
    </xf>
    <xf numFmtId="0" fontId="49" fillId="26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vertical="center" wrapText="1"/>
    </xf>
    <xf numFmtId="4" fontId="8" fillId="0" borderId="12" xfId="0" applyNumberFormat="1" applyFont="1" applyBorder="1" applyAlignment="1" applyProtection="1">
      <alignment vertical="center" wrapText="1"/>
    </xf>
    <xf numFmtId="0" fontId="82" fillId="26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vertical="center" wrapText="1"/>
      <protection locked="0"/>
    </xf>
    <xf numFmtId="4" fontId="8" fillId="0" borderId="12" xfId="0" applyNumberFormat="1" applyFont="1" applyBorder="1" applyAlignment="1" applyProtection="1">
      <alignment vertical="center" wrapText="1"/>
      <protection locked="0"/>
    </xf>
    <xf numFmtId="0" fontId="8" fillId="26" borderId="12" xfId="0" applyFont="1" applyFill="1" applyBorder="1" applyAlignment="1" applyProtection="1">
      <alignment horizontal="justify" vertical="center" wrapText="1"/>
    </xf>
    <xf numFmtId="4" fontId="8" fillId="26" borderId="12" xfId="0" applyNumberFormat="1" applyFont="1" applyFill="1" applyBorder="1" applyAlignment="1" applyProtection="1">
      <alignment horizontal="justify" vertical="center" wrapText="1"/>
    </xf>
    <xf numFmtId="0" fontId="49" fillId="26" borderId="16" xfId="0" applyFont="1" applyFill="1" applyBorder="1" applyAlignment="1">
      <alignment vertical="top" wrapText="1"/>
    </xf>
    <xf numFmtId="4" fontId="8" fillId="26" borderId="16" xfId="0" applyNumberFormat="1" applyFont="1" applyFill="1" applyBorder="1" applyAlignment="1">
      <alignment horizontal="right" vertical="top" wrapText="1"/>
    </xf>
    <xf numFmtId="4" fontId="33" fillId="26" borderId="16" xfId="0" applyNumberFormat="1" applyFont="1" applyFill="1" applyBorder="1" applyAlignment="1">
      <alignment horizontal="right" vertical="top" wrapText="1"/>
    </xf>
    <xf numFmtId="0" fontId="85" fillId="26" borderId="16" xfId="0" applyFont="1" applyFill="1" applyBorder="1" applyAlignment="1">
      <alignment vertical="top" wrapText="1"/>
    </xf>
    <xf numFmtId="0" fontId="82" fillId="26" borderId="12" xfId="0" applyFont="1" applyFill="1" applyBorder="1" applyAlignment="1">
      <alignment vertical="top" wrapText="1"/>
    </xf>
    <xf numFmtId="0" fontId="82" fillId="26" borderId="17" xfId="0" applyFont="1" applyFill="1" applyBorder="1" applyAlignment="1">
      <alignment vertical="top" wrapText="1"/>
    </xf>
    <xf numFmtId="4" fontId="23" fillId="26" borderId="22" xfId="0" applyNumberFormat="1" applyFont="1" applyFill="1" applyBorder="1" applyAlignment="1">
      <alignment vertical="top" wrapText="1"/>
    </xf>
    <xf numFmtId="4" fontId="78" fillId="26" borderId="25" xfId="0" applyNumberFormat="1" applyFont="1" applyFill="1" applyBorder="1" applyAlignment="1">
      <alignment horizontal="center" vertical="top" wrapText="1"/>
    </xf>
    <xf numFmtId="0" fontId="82" fillId="26" borderId="12" xfId="0" applyFont="1" applyFill="1" applyBorder="1" applyAlignment="1">
      <alignment vertical="center" wrapText="1"/>
    </xf>
    <xf numFmtId="4" fontId="23" fillId="26" borderId="15" xfId="0" applyNumberFormat="1" applyFont="1" applyFill="1" applyBorder="1" applyAlignment="1">
      <alignment horizontal="right" vertical="center" wrapText="1"/>
    </xf>
    <xf numFmtId="4" fontId="78" fillId="26" borderId="15" xfId="0" applyNumberFormat="1" applyFont="1" applyFill="1" applyBorder="1" applyAlignment="1">
      <alignment horizontal="center" vertical="center" wrapText="1"/>
    </xf>
    <xf numFmtId="1" fontId="30" fillId="0" borderId="13" xfId="0" applyNumberFormat="1" applyFont="1" applyBorder="1" applyAlignment="1">
      <alignment horizontal="left" vertical="center" wrapText="1"/>
    </xf>
    <xf numFmtId="4" fontId="30" fillId="0" borderId="11" xfId="0" applyNumberFormat="1" applyFont="1" applyBorder="1" applyAlignment="1">
      <alignment horizontal="right" vertical="center" wrapText="1"/>
    </xf>
    <xf numFmtId="1" fontId="30" fillId="0" borderId="12" xfId="0" applyNumberFormat="1" applyFont="1" applyBorder="1" applyAlignment="1">
      <alignment vertical="center" wrapText="1"/>
    </xf>
    <xf numFmtId="4" fontId="30" fillId="0" borderId="12" xfId="0" applyNumberFormat="1" applyFont="1" applyBorder="1" applyAlignment="1">
      <alignment vertical="center" wrapText="1"/>
    </xf>
    <xf numFmtId="0" fontId="30" fillId="0" borderId="16" xfId="0" applyFont="1" applyBorder="1" applyAlignment="1" applyProtection="1">
      <alignment vertical="center" wrapText="1"/>
      <protection locked="0"/>
    </xf>
    <xf numFmtId="4" fontId="30" fillId="0" borderId="16" xfId="0" applyNumberFormat="1" applyFont="1" applyBorder="1" applyAlignment="1" applyProtection="1">
      <alignment vertical="center" wrapText="1"/>
      <protection locked="0"/>
    </xf>
    <xf numFmtId="0" fontId="30" fillId="0" borderId="17" xfId="0" applyFont="1" applyBorder="1" applyAlignment="1" applyProtection="1">
      <alignment vertical="center" wrapText="1"/>
      <protection locked="0"/>
    </xf>
    <xf numFmtId="4" fontId="30" fillId="0" borderId="17" xfId="0" applyNumberFormat="1" applyFont="1" applyBorder="1" applyAlignment="1" applyProtection="1">
      <alignment vertical="center" wrapText="1"/>
      <protection locked="0"/>
    </xf>
    <xf numFmtId="4" fontId="23" fillId="26" borderId="17" xfId="0" applyNumberFormat="1" applyFont="1" applyFill="1" applyBorder="1" applyAlignment="1">
      <alignment vertical="center" wrapText="1"/>
    </xf>
    <xf numFmtId="4" fontId="78" fillId="26" borderId="17" xfId="0" applyNumberFormat="1" applyFont="1" applyFill="1" applyBorder="1" applyAlignment="1">
      <alignment horizontal="center" vertical="center" wrapText="1"/>
    </xf>
    <xf numFmtId="0" fontId="82" fillId="26" borderId="16" xfId="0" applyFont="1" applyFill="1" applyBorder="1" applyAlignment="1">
      <alignment vertical="center" wrapText="1"/>
    </xf>
    <xf numFmtId="1" fontId="81" fillId="0" borderId="14" xfId="165" applyNumberFormat="1" applyFont="1" applyBorder="1" applyAlignment="1">
      <alignment vertical="center" wrapText="1"/>
    </xf>
    <xf numFmtId="4" fontId="30" fillId="0" borderId="12" xfId="0" applyNumberFormat="1" applyFont="1" applyBorder="1" applyAlignment="1" applyProtection="1">
      <alignment horizontal="right" vertical="center" wrapText="1"/>
      <protection locked="0"/>
    </xf>
    <xf numFmtId="166" fontId="30" fillId="0" borderId="12" xfId="0" applyNumberFormat="1" applyFont="1" applyBorder="1" applyAlignment="1" applyProtection="1">
      <alignment vertical="top" wrapText="1"/>
      <protection locked="0"/>
    </xf>
    <xf numFmtId="4" fontId="30" fillId="0" borderId="12" xfId="0" applyNumberFormat="1" applyFont="1" applyBorder="1" applyAlignment="1" applyProtection="1">
      <alignment vertical="top" wrapText="1"/>
      <protection locked="0"/>
    </xf>
    <xf numFmtId="1" fontId="30" fillId="0" borderId="14" xfId="0" applyNumberFormat="1" applyFont="1" applyBorder="1" applyAlignment="1">
      <alignment vertical="center" wrapText="1"/>
    </xf>
    <xf numFmtId="4" fontId="30" fillId="0" borderId="11" xfId="0" applyNumberFormat="1" applyFont="1" applyBorder="1" applyAlignment="1">
      <alignment vertical="center" wrapText="1"/>
    </xf>
    <xf numFmtId="0" fontId="82" fillId="26" borderId="11" xfId="0" applyFont="1" applyFill="1" applyBorder="1" applyAlignment="1">
      <alignment vertical="top" wrapText="1"/>
    </xf>
    <xf numFmtId="166" fontId="8" fillId="0" borderId="11" xfId="0" applyNumberFormat="1" applyFont="1" applyBorder="1" applyAlignment="1" applyProtection="1">
      <alignment vertical="top" wrapText="1"/>
      <protection locked="0"/>
    </xf>
    <xf numFmtId="4" fontId="8" fillId="0" borderId="24" xfId="0" applyNumberFormat="1" applyFont="1" applyBorder="1" applyAlignment="1" applyProtection="1">
      <alignment vertical="top" wrapText="1"/>
      <protection locked="0"/>
    </xf>
    <xf numFmtId="4" fontId="23" fillId="26" borderId="24" xfId="0" applyNumberFormat="1" applyFont="1" applyFill="1" applyBorder="1" applyAlignment="1">
      <alignment vertical="top" wrapText="1"/>
    </xf>
    <xf numFmtId="0" fontId="82" fillId="26" borderId="25" xfId="0" applyFont="1" applyFill="1" applyBorder="1" applyAlignment="1">
      <alignment vertical="top" wrapText="1"/>
    </xf>
    <xf numFmtId="166" fontId="8" fillId="0" borderId="25" xfId="0" applyNumberFormat="1" applyFont="1" applyBorder="1" applyAlignment="1" applyProtection="1">
      <alignment vertical="top" wrapText="1"/>
      <protection locked="0"/>
    </xf>
    <xf numFmtId="4" fontId="8" fillId="0" borderId="25" xfId="0" applyNumberFormat="1" applyFont="1" applyBorder="1" applyAlignment="1" applyProtection="1">
      <alignment vertical="top" wrapText="1"/>
      <protection locked="0"/>
    </xf>
    <xf numFmtId="4" fontId="23" fillId="26" borderId="25" xfId="0" applyNumberFormat="1" applyFont="1" applyFill="1" applyBorder="1" applyAlignment="1">
      <alignment vertical="top" wrapText="1"/>
    </xf>
    <xf numFmtId="0" fontId="30" fillId="0" borderId="12" xfId="0" applyFont="1" applyBorder="1" applyAlignment="1" applyProtection="1">
      <alignment horizontal="left" vertical="center" wrapText="1"/>
      <protection locked="0"/>
    </xf>
    <xf numFmtId="4" fontId="30" fillId="0" borderId="12" xfId="0" applyNumberFormat="1" applyFont="1" applyBorder="1" applyAlignment="1" applyProtection="1">
      <alignment horizontal="left" vertical="center" wrapText="1"/>
      <protection locked="0"/>
    </xf>
    <xf numFmtId="0" fontId="82" fillId="26" borderId="16" xfId="0" applyFont="1" applyFill="1" applyBorder="1" applyAlignment="1">
      <alignment vertical="top" wrapText="1"/>
    </xf>
    <xf numFmtId="4" fontId="23" fillId="26" borderId="20" xfId="0" applyNumberFormat="1" applyFont="1" applyFill="1" applyBorder="1" applyAlignment="1">
      <alignment vertical="top" wrapText="1"/>
    </xf>
    <xf numFmtId="4" fontId="23" fillId="26" borderId="16" xfId="0" applyNumberFormat="1" applyFont="1" applyFill="1" applyBorder="1" applyAlignment="1">
      <alignment horizontal="right" vertical="top" wrapText="1"/>
    </xf>
    <xf numFmtId="0" fontId="49" fillId="26" borderId="12" xfId="0" applyFont="1" applyFill="1" applyBorder="1" applyAlignment="1">
      <alignment vertical="top" wrapText="1"/>
    </xf>
    <xf numFmtId="4" fontId="8" fillId="26" borderId="26" xfId="0" applyNumberFormat="1" applyFont="1" applyFill="1" applyBorder="1" applyAlignment="1">
      <alignment vertical="top" wrapText="1"/>
    </xf>
    <xf numFmtId="0" fontId="49" fillId="26" borderId="17" xfId="0" applyFont="1" applyFill="1" applyBorder="1" applyAlignment="1">
      <alignment vertical="top" wrapText="1"/>
    </xf>
    <xf numFmtId="0" fontId="49" fillId="26" borderId="25" xfId="0" applyFont="1" applyFill="1" applyBorder="1" applyAlignment="1">
      <alignment vertical="center" wrapText="1"/>
    </xf>
    <xf numFmtId="0" fontId="8" fillId="26" borderId="25" xfId="0" applyFont="1" applyFill="1" applyBorder="1" applyAlignment="1" applyProtection="1">
      <alignment vertical="center" wrapText="1"/>
    </xf>
    <xf numFmtId="4" fontId="8" fillId="26" borderId="25" xfId="0" applyNumberFormat="1" applyFont="1" applyFill="1" applyBorder="1" applyAlignment="1" applyProtection="1">
      <alignment vertical="center" wrapText="1"/>
    </xf>
    <xf numFmtId="4" fontId="8" fillId="26" borderId="25" xfId="0" applyNumberFormat="1" applyFont="1" applyFill="1" applyBorder="1" applyAlignment="1">
      <alignment vertical="center" wrapText="1"/>
    </xf>
    <xf numFmtId="4" fontId="23" fillId="26" borderId="25" xfId="0" applyNumberFormat="1" applyFont="1" applyFill="1" applyBorder="1" applyAlignment="1">
      <alignment vertical="center" wrapText="1"/>
    </xf>
    <xf numFmtId="0" fontId="49" fillId="26" borderId="14" xfId="0" applyFont="1" applyFill="1" applyBorder="1" applyAlignment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4" fontId="8" fillId="0" borderId="14" xfId="0" applyNumberFormat="1" applyFont="1" applyBorder="1" applyAlignment="1" applyProtection="1">
      <alignment vertical="center" wrapText="1"/>
    </xf>
    <xf numFmtId="4" fontId="8" fillId="26" borderId="14" xfId="0" applyNumberFormat="1" applyFont="1" applyFill="1" applyBorder="1" applyAlignment="1">
      <alignment vertical="center" wrapText="1"/>
    </xf>
    <xf numFmtId="4" fontId="23" fillId="26" borderId="14" xfId="0" applyNumberFormat="1" applyFont="1" applyFill="1" applyBorder="1" applyAlignment="1">
      <alignment vertical="center" wrapText="1"/>
    </xf>
    <xf numFmtId="0" fontId="49" fillId="26" borderId="14" xfId="0" applyFont="1" applyFill="1" applyBorder="1" applyAlignment="1">
      <alignment vertical="top" wrapText="1"/>
    </xf>
    <xf numFmtId="0" fontId="8" fillId="0" borderId="14" xfId="0" applyFont="1" applyBorder="1" applyAlignment="1" applyProtection="1">
      <alignment vertical="top" wrapText="1"/>
    </xf>
    <xf numFmtId="4" fontId="8" fillId="0" borderId="14" xfId="0" applyNumberFormat="1" applyFont="1" applyBorder="1" applyAlignment="1" applyProtection="1">
      <alignment vertical="top" wrapText="1"/>
    </xf>
    <xf numFmtId="4" fontId="8" fillId="26" borderId="14" xfId="0" applyNumberFormat="1" applyFont="1" applyFill="1" applyBorder="1" applyAlignment="1">
      <alignment vertical="top" wrapText="1"/>
    </xf>
    <xf numFmtId="4" fontId="23" fillId="26" borderId="14" xfId="0" applyNumberFormat="1" applyFont="1" applyFill="1" applyBorder="1" applyAlignment="1">
      <alignment vertical="top" wrapText="1"/>
    </xf>
    <xf numFmtId="0" fontId="8" fillId="0" borderId="15" xfId="0" applyFont="1" applyBorder="1" applyAlignment="1" applyProtection="1">
      <alignment vertical="center" wrapText="1"/>
    </xf>
    <xf numFmtId="4" fontId="8" fillId="0" borderId="15" xfId="0" applyNumberFormat="1" applyFont="1" applyBorder="1" applyAlignment="1" applyProtection="1">
      <alignment vertical="center" wrapText="1"/>
    </xf>
    <xf numFmtId="0" fontId="79" fillId="26" borderId="27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>
      <alignment vertical="center" wrapText="1"/>
    </xf>
    <xf numFmtId="4" fontId="28" fillId="26" borderId="16" xfId="0" applyNumberFormat="1" applyFont="1" applyFill="1" applyBorder="1" applyAlignment="1">
      <alignment vertical="center" wrapText="1"/>
    </xf>
    <xf numFmtId="4" fontId="29" fillId="26" borderId="27" xfId="0" applyNumberFormat="1" applyFont="1" applyFill="1" applyBorder="1" applyAlignment="1">
      <alignment horizontal="right" vertical="center" wrapText="1"/>
    </xf>
    <xf numFmtId="4" fontId="4" fillId="26" borderId="27" xfId="0" applyNumberFormat="1" applyFont="1" applyFill="1" applyBorder="1" applyAlignment="1">
      <alignment vertical="center" wrapText="1"/>
    </xf>
    <xf numFmtId="4" fontId="28" fillId="26" borderId="11" xfId="0" applyNumberFormat="1" applyFont="1" applyFill="1" applyBorder="1" applyAlignment="1">
      <alignment vertical="center" wrapText="1"/>
    </xf>
    <xf numFmtId="4" fontId="4" fillId="26" borderId="11" xfId="0" applyNumberFormat="1" applyFont="1" applyFill="1" applyBorder="1" applyAlignment="1">
      <alignment vertical="center" wrapText="1"/>
    </xf>
    <xf numFmtId="4" fontId="4" fillId="26" borderId="17" xfId="0" applyNumberFormat="1" applyFont="1" applyFill="1" applyBorder="1" applyAlignment="1">
      <alignment vertical="top" wrapText="1"/>
    </xf>
    <xf numFmtId="4" fontId="27" fillId="26" borderId="17" xfId="0" applyNumberFormat="1" applyFont="1" applyFill="1" applyBorder="1" applyAlignment="1">
      <alignment horizontal="center" vertical="top" wrapText="1"/>
    </xf>
    <xf numFmtId="167" fontId="37" fillId="26" borderId="0" xfId="0" applyNumberFormat="1" applyFont="1" applyFill="1"/>
    <xf numFmtId="0" fontId="5" fillId="26" borderId="17" xfId="0" applyFont="1" applyFill="1" applyBorder="1" applyAlignment="1">
      <alignment vertical="top" wrapText="1"/>
    </xf>
    <xf numFmtId="4" fontId="5" fillId="26" borderId="17" xfId="0" applyNumberFormat="1" applyFont="1" applyFill="1" applyBorder="1" applyAlignment="1">
      <alignment vertical="top" wrapText="1"/>
    </xf>
    <xf numFmtId="0" fontId="25" fillId="26" borderId="17" xfId="0" applyFont="1" applyFill="1" applyBorder="1" applyAlignment="1">
      <alignment horizontal="center" vertical="center" wrapText="1"/>
    </xf>
    <xf numFmtId="0" fontId="27" fillId="26" borderId="17" xfId="0" applyFont="1" applyFill="1" applyBorder="1" applyAlignment="1">
      <alignment vertical="center" wrapText="1"/>
    </xf>
    <xf numFmtId="4" fontId="27" fillId="26" borderId="17" xfId="0" applyNumberFormat="1" applyFont="1" applyFill="1" applyBorder="1" applyAlignment="1">
      <alignment vertical="center" wrapText="1"/>
    </xf>
    <xf numFmtId="4" fontId="27" fillId="26" borderId="17" xfId="0" applyNumberFormat="1" applyFont="1" applyFill="1" applyBorder="1" applyAlignment="1">
      <alignment horizontal="center" vertical="center" wrapText="1"/>
    </xf>
    <xf numFmtId="4" fontId="41" fillId="26" borderId="17" xfId="0" applyNumberFormat="1" applyFont="1" applyFill="1" applyBorder="1" applyAlignment="1">
      <alignment vertical="center" wrapText="1"/>
    </xf>
    <xf numFmtId="4" fontId="36" fillId="26" borderId="12" xfId="0" applyNumberFormat="1" applyFont="1" applyFill="1" applyBorder="1" applyAlignment="1">
      <alignment vertical="center" wrapText="1"/>
    </xf>
    <xf numFmtId="166" fontId="2" fillId="26" borderId="0" xfId="0" applyNumberFormat="1" applyFont="1" applyFill="1"/>
    <xf numFmtId="0" fontId="86" fillId="26" borderId="0" xfId="0" applyFont="1" applyFill="1"/>
    <xf numFmtId="166" fontId="53" fillId="26" borderId="0" xfId="0" applyNumberFormat="1" applyFont="1" applyFill="1" applyBorder="1"/>
    <xf numFmtId="166" fontId="6" fillId="26" borderId="0" xfId="0" applyNumberFormat="1" applyFont="1" applyFill="1"/>
    <xf numFmtId="166" fontId="40" fillId="26" borderId="0" xfId="0" applyNumberFormat="1" applyFont="1" applyFill="1"/>
    <xf numFmtId="49" fontId="33" fillId="26" borderId="11" xfId="164" applyNumberFormat="1" applyFont="1" applyFill="1" applyBorder="1" applyAlignment="1" applyProtection="1">
      <alignment horizontal="center" vertical="center" wrapText="1"/>
    </xf>
    <xf numFmtId="0" fontId="33" fillId="26" borderId="15" xfId="0" applyFont="1" applyFill="1" applyBorder="1" applyAlignment="1" applyProtection="1">
      <alignment horizontal="center" vertical="center" wrapText="1"/>
    </xf>
    <xf numFmtId="0" fontId="33" fillId="26" borderId="11" xfId="0" applyFont="1" applyFill="1" applyBorder="1" applyAlignment="1" applyProtection="1">
      <alignment horizontal="center" vertical="center" wrapText="1"/>
    </xf>
    <xf numFmtId="166" fontId="8" fillId="26" borderId="17" xfId="0" applyNumberFormat="1" applyFont="1" applyFill="1" applyBorder="1" applyAlignment="1">
      <alignment wrapText="1"/>
    </xf>
    <xf numFmtId="0" fontId="33" fillId="26" borderId="12" xfId="0" applyFont="1" applyFill="1" applyBorder="1" applyAlignment="1" applyProtection="1">
      <alignment horizontal="center"/>
    </xf>
    <xf numFmtId="0" fontId="33" fillId="26" borderId="12" xfId="0" applyFont="1" applyFill="1" applyBorder="1" applyAlignment="1" applyProtection="1">
      <alignment horizontal="center" vertical="center" wrapText="1"/>
    </xf>
    <xf numFmtId="166" fontId="33" fillId="26" borderId="12" xfId="0" applyNumberFormat="1" applyFont="1" applyFill="1" applyBorder="1" applyAlignment="1">
      <alignment wrapText="1"/>
    </xf>
    <xf numFmtId="0" fontId="33" fillId="26" borderId="25" xfId="0" applyFont="1" applyFill="1" applyBorder="1" applyAlignment="1" applyProtection="1">
      <alignment horizontal="center"/>
    </xf>
    <xf numFmtId="0" fontId="33" fillId="26" borderId="25" xfId="0" applyFont="1" applyFill="1" applyBorder="1" applyAlignment="1" applyProtection="1">
      <alignment horizontal="left" vertical="center" wrapText="1"/>
    </xf>
    <xf numFmtId="166" fontId="33" fillId="26" borderId="25" xfId="0" applyNumberFormat="1" applyFont="1" applyFill="1" applyBorder="1" applyAlignment="1"/>
    <xf numFmtId="0" fontId="30" fillId="26" borderId="27" xfId="0" applyFont="1" applyFill="1" applyBorder="1" applyAlignment="1" applyProtection="1">
      <alignment horizontal="center"/>
    </xf>
    <xf numFmtId="0" fontId="30" fillId="26" borderId="27" xfId="0" applyFont="1" applyFill="1" applyBorder="1" applyAlignment="1" applyProtection="1">
      <alignment vertical="center" wrapText="1"/>
    </xf>
    <xf numFmtId="166" fontId="8" fillId="26" borderId="27" xfId="0" applyNumberFormat="1" applyFont="1" applyFill="1" applyBorder="1" applyAlignment="1">
      <alignment horizontal="right"/>
    </xf>
    <xf numFmtId="166" fontId="8" fillId="26" borderId="27" xfId="0" applyNumberFormat="1" applyFont="1" applyFill="1" applyBorder="1" applyAlignment="1"/>
    <xf numFmtId="166" fontId="30" fillId="26" borderId="27" xfId="0" applyNumberFormat="1" applyFont="1" applyFill="1" applyBorder="1" applyAlignment="1">
      <alignment horizontal="center"/>
    </xf>
    <xf numFmtId="0" fontId="8" fillId="26" borderId="12" xfId="0" applyFont="1" applyFill="1" applyBorder="1" applyAlignment="1" applyProtection="1">
      <alignment horizontal="center"/>
    </xf>
    <xf numFmtId="0" fontId="33" fillId="26" borderId="12" xfId="0" applyFont="1" applyFill="1" applyBorder="1" applyAlignment="1" applyProtection="1">
      <alignment horizontal="left" vertical="center" wrapText="1"/>
    </xf>
    <xf numFmtId="166" fontId="33" fillId="26" borderId="12" xfId="0" applyNumberFormat="1" applyFont="1" applyFill="1" applyBorder="1" applyAlignment="1"/>
    <xf numFmtId="0" fontId="51" fillId="26" borderId="14" xfId="0" applyFont="1" applyFill="1" applyBorder="1" applyAlignment="1" applyProtection="1">
      <alignment horizontal="center" vertical="top" wrapText="1"/>
    </xf>
    <xf numFmtId="0" fontId="33" fillId="26" borderId="12" xfId="0" applyFont="1" applyFill="1" applyBorder="1" applyAlignment="1" applyProtection="1">
      <alignment horizontal="center" vertical="top" wrapText="1"/>
    </xf>
    <xf numFmtId="0" fontId="33" fillId="26" borderId="12" xfId="0" applyFont="1" applyFill="1" applyBorder="1" applyAlignment="1" applyProtection="1">
      <alignment horizontal="left" vertical="top" wrapText="1"/>
    </xf>
    <xf numFmtId="0" fontId="33" fillId="26" borderId="25" xfId="0" applyFont="1" applyFill="1" applyBorder="1" applyAlignment="1" applyProtection="1">
      <alignment horizontal="center"/>
      <protection hidden="1"/>
    </xf>
    <xf numFmtId="0" fontId="33" fillId="26" borderId="25" xfId="0" applyFont="1" applyFill="1" applyBorder="1" applyAlignment="1" applyProtection="1">
      <alignment vertical="center" wrapText="1"/>
    </xf>
    <xf numFmtId="0" fontId="8" fillId="26" borderId="14" xfId="0" applyFont="1" applyFill="1" applyBorder="1" applyAlignment="1" applyProtection="1">
      <alignment horizontal="center"/>
      <protection hidden="1"/>
    </xf>
    <xf numFmtId="0" fontId="8" fillId="26" borderId="27" xfId="0" applyFont="1" applyFill="1" applyBorder="1" applyAlignment="1" applyProtection="1">
      <alignment horizontal="center"/>
      <protection hidden="1"/>
    </xf>
    <xf numFmtId="0" fontId="8" fillId="26" borderId="27" xfId="0" applyFont="1" applyFill="1" applyBorder="1" applyAlignment="1" applyProtection="1">
      <alignment vertical="center" wrapText="1"/>
    </xf>
    <xf numFmtId="0" fontId="49" fillId="26" borderId="13" xfId="0" applyFont="1" applyFill="1" applyBorder="1" applyAlignment="1" applyProtection="1">
      <alignment horizontal="center"/>
    </xf>
    <xf numFmtId="0" fontId="49" fillId="26" borderId="13" xfId="0" applyFont="1" applyFill="1" applyBorder="1" applyAlignment="1" applyProtection="1">
      <alignment vertical="center" wrapText="1"/>
    </xf>
    <xf numFmtId="0" fontId="51" fillId="26" borderId="14" xfId="0" applyFont="1" applyFill="1" applyBorder="1" applyAlignment="1" applyProtection="1">
      <alignment horizontal="center"/>
      <protection hidden="1"/>
    </xf>
    <xf numFmtId="0" fontId="8" fillId="26" borderId="25" xfId="0" applyFont="1" applyFill="1" applyBorder="1" applyProtection="1"/>
    <xf numFmtId="0" fontId="33" fillId="26" borderId="25" xfId="0" applyFont="1" applyFill="1" applyBorder="1" applyAlignment="1" applyProtection="1">
      <alignment horizontal="left" vertical="center" wrapText="1"/>
      <protection hidden="1"/>
    </xf>
    <xf numFmtId="0" fontId="87" fillId="26" borderId="27" xfId="0" applyFont="1" applyFill="1" applyBorder="1"/>
    <xf numFmtId="0" fontId="36" fillId="26" borderId="27" xfId="102" applyFont="1" applyFill="1" applyBorder="1" applyAlignment="1" applyProtection="1">
      <alignment horizontal="left" vertical="center" wrapText="1"/>
      <protection hidden="1"/>
    </xf>
    <xf numFmtId="166" fontId="36" fillId="26" borderId="27" xfId="164" applyNumberFormat="1" applyFont="1" applyFill="1" applyBorder="1" applyAlignment="1" applyProtection="1">
      <alignment vertical="center"/>
    </xf>
    <xf numFmtId="0" fontId="87" fillId="26" borderId="0" xfId="0" applyFont="1" applyFill="1" applyBorder="1"/>
    <xf numFmtId="166" fontId="36" fillId="27" borderId="0" xfId="164" applyNumberFormat="1" applyFont="1" applyFill="1" applyBorder="1" applyAlignment="1" applyProtection="1">
      <alignment vertical="center"/>
    </xf>
    <xf numFmtId="0" fontId="35" fillId="26" borderId="0" xfId="0" applyFont="1" applyFill="1" applyAlignment="1">
      <alignment horizontal="center"/>
    </xf>
    <xf numFmtId="4" fontId="35" fillId="26" borderId="0" xfId="0" applyNumberFormat="1" applyFont="1" applyFill="1"/>
    <xf numFmtId="0" fontId="30" fillId="0" borderId="11" xfId="0" applyFont="1" applyBorder="1" applyAlignment="1" applyProtection="1">
      <alignment vertical="center" wrapText="1"/>
      <protection locked="0"/>
    </xf>
    <xf numFmtId="0" fontId="25" fillId="0" borderId="12" xfId="0" applyFont="1" applyBorder="1" applyAlignment="1" applyProtection="1">
      <alignment vertical="center" wrapText="1"/>
      <protection locked="0"/>
    </xf>
    <xf numFmtId="4" fontId="27" fillId="26" borderId="12" xfId="0" applyNumberFormat="1" applyFont="1" applyFill="1" applyBorder="1" applyAlignment="1">
      <alignment vertical="center" wrapText="1"/>
    </xf>
    <xf numFmtId="0" fontId="43" fillId="26" borderId="12" xfId="0" applyFont="1" applyFill="1" applyBorder="1" applyAlignment="1">
      <alignment vertical="center" wrapText="1"/>
    </xf>
    <xf numFmtId="4" fontId="43" fillId="26" borderId="12" xfId="0" applyNumberFormat="1" applyFont="1" applyFill="1" applyBorder="1" applyAlignment="1">
      <alignment horizontal="right" vertical="center" wrapText="1"/>
    </xf>
    <xf numFmtId="4" fontId="41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vertical="center" wrapText="1"/>
    </xf>
    <xf numFmtId="4" fontId="29" fillId="26" borderId="17" xfId="0" applyNumberFormat="1" applyFont="1" applyFill="1" applyBorder="1" applyAlignment="1">
      <alignment horizontal="right" vertical="center" wrapText="1"/>
    </xf>
    <xf numFmtId="4" fontId="28" fillId="26" borderId="17" xfId="0" applyNumberFormat="1" applyFont="1" applyFill="1" applyBorder="1" applyAlignment="1">
      <alignment horizontal="right" vertical="center" wrapText="1"/>
    </xf>
    <xf numFmtId="4" fontId="45" fillId="26" borderId="12" xfId="0" applyNumberFormat="1" applyFont="1" applyFill="1" applyBorder="1" applyAlignment="1">
      <alignment vertical="center" wrapText="1"/>
    </xf>
    <xf numFmtId="0" fontId="34" fillId="26" borderId="12" xfId="0" applyFont="1" applyFill="1" applyBorder="1" applyAlignment="1">
      <alignment horizontal="center" vertical="center" wrapText="1"/>
    </xf>
    <xf numFmtId="0" fontId="8" fillId="28" borderId="0" xfId="0" applyFont="1" applyFill="1"/>
    <xf numFmtId="0" fontId="33" fillId="28" borderId="0" xfId="0" applyFont="1" applyFill="1"/>
    <xf numFmtId="0" fontId="55" fillId="28" borderId="0" xfId="0" applyFont="1" applyFill="1"/>
    <xf numFmtId="4" fontId="90" fillId="26" borderId="12" xfId="0" applyNumberFormat="1" applyFont="1" applyFill="1" applyBorder="1" applyAlignment="1">
      <alignment vertical="center" wrapText="1"/>
    </xf>
    <xf numFmtId="0" fontId="45" fillId="26" borderId="1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38" fillId="0" borderId="0" xfId="0" applyFont="1" applyFill="1"/>
    <xf numFmtId="0" fontId="33" fillId="0" borderId="0" xfId="0" applyFont="1" applyFill="1"/>
    <xf numFmtId="0" fontId="55" fillId="0" borderId="0" xfId="0" applyFont="1" applyFill="1"/>
    <xf numFmtId="0" fontId="34" fillId="26" borderId="12" xfId="0" applyFont="1" applyFill="1" applyBorder="1" applyAlignment="1">
      <alignment vertical="center" wrapText="1"/>
    </xf>
    <xf numFmtId="4" fontId="34" fillId="26" borderId="12" xfId="0" applyNumberFormat="1" applyFont="1" applyFill="1" applyBorder="1" applyAlignment="1">
      <alignment vertical="center" wrapText="1"/>
    </xf>
    <xf numFmtId="4" fontId="34" fillId="0" borderId="12" xfId="0" applyNumberFormat="1" applyFont="1" applyFill="1" applyBorder="1" applyAlignment="1">
      <alignment vertical="center" wrapText="1"/>
    </xf>
    <xf numFmtId="0" fontId="45" fillId="0" borderId="12" xfId="0" applyFont="1" applyBorder="1" applyAlignment="1">
      <alignment wrapText="1"/>
    </xf>
    <xf numFmtId="4" fontId="93" fillId="26" borderId="12" xfId="0" applyNumberFormat="1" applyFont="1" applyFill="1" applyBorder="1" applyAlignment="1">
      <alignment vertical="center" wrapText="1"/>
    </xf>
    <xf numFmtId="4" fontId="93" fillId="0" borderId="12" xfId="0" applyNumberFormat="1" applyFont="1" applyFill="1" applyBorder="1" applyAlignment="1">
      <alignment vertical="center" wrapText="1"/>
    </xf>
    <xf numFmtId="0" fontId="94" fillId="26" borderId="0" xfId="0" applyFont="1" applyFill="1"/>
    <xf numFmtId="4" fontId="93" fillId="31" borderId="12" xfId="0" applyNumberFormat="1" applyFont="1" applyFill="1" applyBorder="1" applyAlignment="1">
      <alignment vertical="center" wrapText="1"/>
    </xf>
    <xf numFmtId="4" fontId="36" fillId="26" borderId="18" xfId="0" applyNumberFormat="1" applyFont="1" applyFill="1" applyBorder="1" applyAlignment="1">
      <alignment vertical="center" wrapText="1"/>
    </xf>
    <xf numFmtId="4" fontId="36" fillId="26" borderId="0" xfId="0" applyNumberFormat="1" applyFont="1" applyFill="1" applyBorder="1" applyAlignment="1">
      <alignment vertical="center" wrapText="1"/>
    </xf>
    <xf numFmtId="166" fontId="19" fillId="0" borderId="0" xfId="0" applyNumberFormat="1" applyFont="1" applyFill="1" applyBorder="1"/>
    <xf numFmtId="0" fontId="19" fillId="26" borderId="0" xfId="0" applyFont="1" applyFill="1" applyBorder="1" applyAlignment="1">
      <alignment horizontal="left"/>
    </xf>
    <xf numFmtId="0" fontId="44" fillId="26" borderId="0" xfId="0" applyFont="1" applyFill="1" applyAlignment="1">
      <alignment horizontal="center"/>
    </xf>
    <xf numFmtId="4" fontId="20" fillId="26" borderId="12" xfId="0" applyNumberFormat="1" applyFont="1" applyFill="1" applyBorder="1" applyAlignment="1">
      <alignment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26" borderId="12" xfId="0" applyFont="1" applyFill="1" applyBorder="1" applyAlignment="1">
      <alignment horizontal="left" vertical="center" wrapText="1"/>
    </xf>
    <xf numFmtId="0" fontId="95" fillId="32" borderId="12" xfId="0" applyFont="1" applyFill="1" applyBorder="1" applyAlignment="1">
      <alignment horizontal="center" vertical="center" wrapText="1"/>
    </xf>
    <xf numFmtId="0" fontId="95" fillId="32" borderId="12" xfId="0" applyFont="1" applyFill="1" applyBorder="1" applyAlignment="1">
      <alignment horizontal="left" vertical="center" wrapText="1"/>
    </xf>
    <xf numFmtId="0" fontId="96" fillId="32" borderId="12" xfId="0" applyFont="1" applyFill="1" applyBorder="1" applyAlignment="1">
      <alignment horizontal="center" vertical="center" wrapText="1"/>
    </xf>
    <xf numFmtId="0" fontId="96" fillId="32" borderId="12" xfId="0" applyFont="1" applyFill="1" applyBorder="1" applyAlignment="1">
      <alignment horizontal="left" vertical="center" wrapText="1"/>
    </xf>
    <xf numFmtId="4" fontId="97" fillId="26" borderId="17" xfId="0" applyNumberFormat="1" applyFont="1" applyFill="1" applyBorder="1" applyAlignment="1">
      <alignment horizontal="right" vertical="top" wrapText="1"/>
    </xf>
    <xf numFmtId="4" fontId="34" fillId="26" borderId="17" xfId="0" applyNumberFormat="1" applyFont="1" applyFill="1" applyBorder="1" applyAlignment="1">
      <alignment horizontal="right" vertical="top" wrapText="1"/>
    </xf>
    <xf numFmtId="0" fontId="44" fillId="0" borderId="28" xfId="0" applyFont="1" applyFill="1" applyBorder="1" applyAlignment="1">
      <alignment horizontal="center" wrapText="1"/>
    </xf>
    <xf numFmtId="4" fontId="20" fillId="0" borderId="12" xfId="0" applyNumberFormat="1" applyFont="1" applyFill="1" applyBorder="1" applyAlignment="1">
      <alignment vertical="center" wrapText="1"/>
    </xf>
    <xf numFmtId="0" fontId="20" fillId="26" borderId="0" xfId="0" applyFont="1" applyFill="1" applyAlignment="1">
      <alignment horizontal="center"/>
    </xf>
    <xf numFmtId="0" fontId="20" fillId="26" borderId="0" xfId="0" applyFont="1" applyFill="1"/>
    <xf numFmtId="0" fontId="98" fillId="26" borderId="0" xfId="0" applyFont="1" applyFill="1" applyAlignment="1">
      <alignment horizontal="center" wrapText="1"/>
    </xf>
    <xf numFmtId="0" fontId="44" fillId="26" borderId="12" xfId="0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26" borderId="12" xfId="0" applyFont="1" applyFill="1" applyBorder="1" applyAlignment="1">
      <alignment horizontal="center" vertical="center" wrapText="1"/>
    </xf>
    <xf numFmtId="0" fontId="19" fillId="26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47" fillId="26" borderId="12" xfId="0" applyFont="1" applyFill="1" applyBorder="1" applyAlignment="1">
      <alignment horizontal="center" vertical="center" wrapText="1"/>
    </xf>
    <xf numFmtId="0" fontId="20" fillId="26" borderId="0" xfId="0" applyFont="1" applyFill="1" applyBorder="1"/>
    <xf numFmtId="166" fontId="20" fillId="26" borderId="0" xfId="0" applyNumberFormat="1" applyFont="1" applyFill="1" applyBorder="1"/>
    <xf numFmtId="166" fontId="89" fillId="26" borderId="0" xfId="0" applyNumberFormat="1" applyFont="1" applyFill="1" applyBorder="1"/>
    <xf numFmtId="0" fontId="20" fillId="26" borderId="0" xfId="0" applyFont="1" applyFill="1" applyBorder="1" applyAlignment="1">
      <alignment horizontal="center"/>
    </xf>
    <xf numFmtId="0" fontId="99" fillId="26" borderId="0" xfId="0" applyFont="1" applyFill="1" applyAlignment="1">
      <alignment horizontal="center"/>
    </xf>
    <xf numFmtId="0" fontId="99" fillId="26" borderId="0" xfId="0" applyFont="1" applyFill="1"/>
    <xf numFmtId="4" fontId="20" fillId="26" borderId="0" xfId="0" applyNumberFormat="1" applyFont="1" applyFill="1"/>
    <xf numFmtId="179" fontId="99" fillId="26" borderId="0" xfId="0" applyNumberFormat="1" applyFont="1" applyFill="1"/>
    <xf numFmtId="4" fontId="99" fillId="26" borderId="0" xfId="0" applyNumberFormat="1" applyFont="1" applyFill="1"/>
    <xf numFmtId="166" fontId="99" fillId="26" borderId="0" xfId="0" applyNumberFormat="1" applyFont="1" applyFill="1"/>
    <xf numFmtId="0" fontId="19" fillId="0" borderId="12" xfId="0" applyFont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 wrapText="1"/>
    </xf>
    <xf numFmtId="4" fontId="19" fillId="26" borderId="12" xfId="0" applyNumberFormat="1" applyFont="1" applyFill="1" applyBorder="1" applyAlignment="1">
      <alignment vertical="center" wrapText="1"/>
    </xf>
    <xf numFmtId="4" fontId="19" fillId="0" borderId="12" xfId="0" applyNumberFormat="1" applyFont="1" applyFill="1" applyBorder="1" applyAlignment="1">
      <alignment vertical="center" wrapText="1"/>
    </xf>
    <xf numFmtId="4" fontId="47" fillId="26" borderId="12" xfId="0" applyNumberFormat="1" applyFont="1" applyFill="1" applyBorder="1" applyAlignment="1">
      <alignment vertical="center" wrapText="1"/>
    </xf>
    <xf numFmtId="0" fontId="20" fillId="26" borderId="12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vertical="center" wrapText="1"/>
    </xf>
    <xf numFmtId="4" fontId="20" fillId="26" borderId="17" xfId="0" applyNumberFormat="1" applyFont="1" applyFill="1" applyBorder="1" applyAlignment="1">
      <alignment vertical="center" wrapText="1"/>
    </xf>
    <xf numFmtId="0" fontId="100" fillId="0" borderId="12" xfId="186" applyFont="1" applyBorder="1" applyAlignment="1">
      <alignment horizontal="center"/>
    </xf>
    <xf numFmtId="0" fontId="100" fillId="0" borderId="12" xfId="186" applyFont="1" applyBorder="1" applyAlignment="1">
      <alignment horizontal="left" wrapText="1"/>
    </xf>
    <xf numFmtId="166" fontId="47" fillId="33" borderId="0" xfId="0" applyNumberFormat="1" applyFont="1" applyFill="1" applyBorder="1" applyAlignment="1" applyProtection="1">
      <alignment horizontal="center" vertical="center"/>
    </xf>
    <xf numFmtId="166" fontId="99" fillId="33" borderId="0" xfId="0" applyNumberFormat="1" applyFont="1" applyFill="1"/>
    <xf numFmtId="0" fontId="44" fillId="26" borderId="12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44" fillId="26" borderId="12" xfId="0" applyFont="1" applyFill="1" applyBorder="1" applyAlignment="1">
      <alignment horizontal="center" vertical="top" wrapText="1"/>
    </xf>
    <xf numFmtId="0" fontId="46" fillId="26" borderId="11" xfId="0" applyFont="1" applyFill="1" applyBorder="1" applyAlignment="1">
      <alignment horizontal="center" vertical="top" wrapText="1"/>
    </xf>
    <xf numFmtId="0" fontId="98" fillId="26" borderId="12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right" vertical="center" wrapText="1"/>
    </xf>
    <xf numFmtId="0" fontId="98" fillId="26" borderId="0" xfId="0" applyFont="1" applyFill="1" applyAlignment="1">
      <alignment horizontal="center" wrapText="1"/>
    </xf>
  </cellXfs>
  <cellStyles count="18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_Дж" xfId="102"/>
    <cellStyle name="normalni_laroux" xfId="103"/>
    <cellStyle name="Normalny_A-FOUR TECH" xfId="104"/>
    <cellStyle name="Oeiainiaue [0]_laroux" xfId="105"/>
    <cellStyle name="Oeiainiaue_laroux" xfId="106"/>
    <cellStyle name="TrOds" xfId="107"/>
    <cellStyle name="Tytul" xfId="108"/>
    <cellStyle name="Walutowy [0]_Arkusz1" xfId="109"/>
    <cellStyle name="Walutowy_Arkusz1" xfId="110"/>
    <cellStyle name="Акцент1" xfId="111"/>
    <cellStyle name="Акцент2" xfId="112"/>
    <cellStyle name="Акцент3" xfId="113"/>
    <cellStyle name="Акцент4" xfId="114"/>
    <cellStyle name="Акцент5" xfId="115"/>
    <cellStyle name="Акцент6" xfId="116"/>
    <cellStyle name="Акцентування1" xfId="117"/>
    <cellStyle name="Акцентування2" xfId="118"/>
    <cellStyle name="Акцентування3" xfId="119"/>
    <cellStyle name="Акцентування4" xfId="120"/>
    <cellStyle name="Акцентування5" xfId="121"/>
    <cellStyle name="Акцентування6" xfId="122"/>
    <cellStyle name="Ввід" xfId="123"/>
    <cellStyle name="Ввод " xfId="124"/>
    <cellStyle name="Вывод" xfId="125"/>
    <cellStyle name="Вычисление" xfId="126"/>
    <cellStyle name="Гарний" xfId="127"/>
    <cellStyle name="Заголовок 1" xfId="128" builtinId="16" customBuiltin="1"/>
    <cellStyle name="Заголовок 2" xfId="129" builtinId="17" customBuiltin="1"/>
    <cellStyle name="Заголовок 3" xfId="130" builtinId="18" customBuiltin="1"/>
    <cellStyle name="Заголовок 4" xfId="131" builtinId="19" customBuiltin="1"/>
    <cellStyle name="Звичайний 10" xfId="132"/>
    <cellStyle name="Звичайний 11" xfId="133"/>
    <cellStyle name="Звичайний 12" xfId="134"/>
    <cellStyle name="Звичайний 13" xfId="135"/>
    <cellStyle name="Звичайний 14" xfId="136"/>
    <cellStyle name="Звичайний 15" xfId="137"/>
    <cellStyle name="Звичайний 16" xfId="138"/>
    <cellStyle name="Звичайний 17" xfId="139"/>
    <cellStyle name="Звичайний 18" xfId="140"/>
    <cellStyle name="Звичайний 19" xfId="141"/>
    <cellStyle name="Звичайний 2" xfId="142"/>
    <cellStyle name="Звичайний 2 2" xfId="143"/>
    <cellStyle name="Звичайний 2_13 Додаток ПТУ 1" xfId="144"/>
    <cellStyle name="Звичайний 20" xfId="145"/>
    <cellStyle name="Звичайний 21" xfId="186"/>
    <cellStyle name="Звичайний 3" xfId="146"/>
    <cellStyle name="Звичайний 4" xfId="147"/>
    <cellStyle name="Звичайний 4 2" xfId="148"/>
    <cellStyle name="Звичайний 4_13 Додаток ПТУ 1" xfId="149"/>
    <cellStyle name="Звичайний 5" xfId="150"/>
    <cellStyle name="Звичайний 6" xfId="151"/>
    <cellStyle name="Звичайний 7" xfId="152"/>
    <cellStyle name="Звичайний 8" xfId="153"/>
    <cellStyle name="Звичайний 9" xfId="154"/>
    <cellStyle name="Зв'язана клітинка" xfId="155"/>
    <cellStyle name="Итог" xfId="156"/>
    <cellStyle name="Контрольна клітинка" xfId="157"/>
    <cellStyle name="Контрольная ячейка" xfId="158"/>
    <cellStyle name="Назва" xfId="159"/>
    <cellStyle name="Название" xfId="160"/>
    <cellStyle name="Нейтральний" xfId="161"/>
    <cellStyle name="Нейтральный" xfId="185" hidden="1"/>
    <cellStyle name="Обчислення" xfId="162"/>
    <cellStyle name="Обычный" xfId="0" builtinId="0"/>
    <cellStyle name="Обычный 2" xfId="163"/>
    <cellStyle name="Обычный_ZV1PIV98" xfId="164"/>
    <cellStyle name="Обычный_доходи" xfId="165"/>
    <cellStyle name="Підсумок" xfId="166"/>
    <cellStyle name="Плохой" xfId="167"/>
    <cellStyle name="Поганий" xfId="168"/>
    <cellStyle name="Пояснение" xfId="169"/>
    <cellStyle name="Примечание" xfId="170"/>
    <cellStyle name="Примітка" xfId="171"/>
    <cellStyle name="Результат" xfId="172"/>
    <cellStyle name="Связанная ячейка" xfId="173"/>
    <cellStyle name="Стиль 1" xfId="174"/>
    <cellStyle name="Текст попередження" xfId="175"/>
    <cellStyle name="Текст пояснення" xfId="176"/>
    <cellStyle name="Текст предупреждения" xfId="177"/>
    <cellStyle name="Тысячи [0]_Додаток №1" xfId="178"/>
    <cellStyle name="Тысячи_Додаток №1" xfId="179"/>
    <cellStyle name="Фінансовий 2" xfId="180"/>
    <cellStyle name="Фінансовий 2 2" xfId="181"/>
    <cellStyle name="Хороший" xfId="184" builtinId="26" hidden="1"/>
    <cellStyle name="Хороший" xfId="182"/>
    <cellStyle name="ЏђЋ–…Ќ’Ќ›‰" xfId="1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50;&#1086;&#1087;&#1080;&#1103;%20&#1076;&#1086;&#1076;_1_8_2011%20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 5"/>
      <sheetName val="дод_6"/>
      <sheetName val="дод7"/>
      <sheetName val="Дод8"/>
    </sheetNames>
    <sheetDataSet>
      <sheetData sheetId="0" refreshError="1"/>
      <sheetData sheetId="1">
        <row r="438">
          <cell r="C438">
            <v>0</v>
          </cell>
          <cell r="K438">
            <v>0</v>
          </cell>
        </row>
      </sheetData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C437"/>
  <sheetViews>
    <sheetView showZeros="0" tabSelected="1" zoomScale="75" zoomScaleNormal="75" zoomScaleSheetLayoutView="100" workbookViewId="0">
      <pane xSplit="3" ySplit="13" topLeftCell="D281" activePane="bottomRight" state="frozen"/>
      <selection pane="topRight" activeCell="D1" sqref="D1"/>
      <selection pane="bottomLeft" activeCell="A14" sqref="A14"/>
      <selection pane="bottomRight" activeCell="B5" sqref="B5:G5"/>
    </sheetView>
  </sheetViews>
  <sheetFormatPr defaultRowHeight="12.75"/>
  <cols>
    <col min="1" max="1" width="3.42578125" style="9" customWidth="1"/>
    <col min="2" max="2" width="17" style="16" customWidth="1"/>
    <col min="3" max="3" width="62.140625" style="9" customWidth="1"/>
    <col min="4" max="4" width="22.85546875" style="9" customWidth="1"/>
    <col min="5" max="5" width="20.5703125" style="9" customWidth="1"/>
    <col min="6" max="6" width="20.140625" style="9" customWidth="1"/>
    <col min="7" max="7" width="20.42578125" style="9" customWidth="1"/>
    <col min="8" max="8" width="11.42578125" style="9" hidden="1" customWidth="1"/>
    <col min="9" max="9" width="16" style="12" hidden="1" customWidth="1"/>
    <col min="10" max="10" width="2.140625" style="12" customWidth="1"/>
    <col min="11" max="11" width="1.7109375" style="12" customWidth="1"/>
    <col min="12" max="16384" width="9.140625" style="9"/>
  </cols>
  <sheetData>
    <row r="1" spans="1:19" ht="18.75">
      <c r="B1" s="402"/>
      <c r="C1" s="403"/>
      <c r="D1" s="403"/>
      <c r="E1" s="403"/>
      <c r="F1" s="446" t="s">
        <v>56</v>
      </c>
      <c r="G1" s="446"/>
    </row>
    <row r="2" spans="1:19" ht="54.75" customHeight="1">
      <c r="B2" s="402"/>
      <c r="C2" s="403"/>
      <c r="D2" s="403"/>
      <c r="E2" s="403"/>
      <c r="F2" s="446" t="s">
        <v>293</v>
      </c>
      <c r="G2" s="446"/>
    </row>
    <row r="3" spans="1:19" ht="12.75" hidden="1" customHeight="1">
      <c r="F3" s="446"/>
      <c r="G3" s="446"/>
    </row>
    <row r="4" spans="1:19" ht="18.75">
      <c r="B4" s="447"/>
      <c r="C4" s="447"/>
      <c r="D4" s="447"/>
      <c r="E4" s="447"/>
      <c r="F4" s="447"/>
      <c r="G4" s="447"/>
      <c r="H4" s="23"/>
      <c r="I4" s="24"/>
    </row>
    <row r="5" spans="1:19" ht="46.5" customHeight="1">
      <c r="B5" s="447" t="s">
        <v>292</v>
      </c>
      <c r="C5" s="447"/>
      <c r="D5" s="447"/>
      <c r="E5" s="447"/>
      <c r="F5" s="447"/>
      <c r="G5" s="447"/>
      <c r="H5" s="25"/>
      <c r="I5" s="26"/>
    </row>
    <row r="6" spans="1:19" ht="15.75" customHeight="1">
      <c r="B6" s="400">
        <v>13535000000</v>
      </c>
      <c r="C6" s="404"/>
      <c r="D6" s="404"/>
      <c r="E6" s="404"/>
      <c r="F6" s="404"/>
      <c r="G6" s="404"/>
      <c r="H6" s="25"/>
      <c r="I6" s="26"/>
    </row>
    <row r="7" spans="1:19" ht="24.75" customHeight="1">
      <c r="B7" s="390" t="s">
        <v>273</v>
      </c>
      <c r="C7" s="403"/>
      <c r="D7" s="403"/>
      <c r="E7" s="403"/>
      <c r="F7" s="403"/>
      <c r="G7" s="390" t="s">
        <v>289</v>
      </c>
    </row>
    <row r="8" spans="1:19" ht="18" customHeight="1">
      <c r="B8" s="441" t="s">
        <v>57</v>
      </c>
      <c r="C8" s="441" t="s">
        <v>288</v>
      </c>
      <c r="D8" s="445" t="s">
        <v>32</v>
      </c>
      <c r="E8" s="441" t="s">
        <v>61</v>
      </c>
      <c r="F8" s="441" t="s">
        <v>12</v>
      </c>
      <c r="G8" s="441"/>
    </row>
    <row r="9" spans="1:19" ht="18" customHeight="1">
      <c r="B9" s="442"/>
      <c r="C9" s="441"/>
      <c r="D9" s="445"/>
      <c r="E9" s="441"/>
      <c r="F9" s="441"/>
      <c r="G9" s="441"/>
      <c r="I9" s="9"/>
    </row>
    <row r="10" spans="1:19" ht="13.35" customHeight="1">
      <c r="B10" s="442"/>
      <c r="C10" s="441"/>
      <c r="D10" s="445"/>
      <c r="E10" s="441"/>
      <c r="F10" s="441" t="s">
        <v>275</v>
      </c>
      <c r="G10" s="441" t="s">
        <v>213</v>
      </c>
    </row>
    <row r="11" spans="1:19" ht="38.450000000000003" customHeight="1">
      <c r="B11" s="442"/>
      <c r="C11" s="441"/>
      <c r="D11" s="445"/>
      <c r="E11" s="441"/>
      <c r="F11" s="441"/>
      <c r="G11" s="441"/>
      <c r="I11" s="384">
        <v>2021</v>
      </c>
      <c r="J11" s="384">
        <v>2022</v>
      </c>
    </row>
    <row r="12" spans="1:19" ht="18.75">
      <c r="B12" s="443">
        <v>1</v>
      </c>
      <c r="C12" s="443">
        <v>2</v>
      </c>
      <c r="D12" s="405">
        <v>3</v>
      </c>
      <c r="E12" s="443">
        <v>4</v>
      </c>
      <c r="F12" s="443">
        <v>5</v>
      </c>
      <c r="G12" s="443">
        <v>6</v>
      </c>
      <c r="I12" s="384"/>
      <c r="J12" s="384"/>
    </row>
    <row r="13" spans="1:19" ht="1.35" hidden="1" customHeight="1">
      <c r="B13" s="444"/>
      <c r="C13" s="444"/>
      <c r="D13" s="69"/>
      <c r="E13" s="444"/>
      <c r="F13" s="444"/>
      <c r="G13" s="444"/>
    </row>
    <row r="14" spans="1:19" ht="30" customHeight="1">
      <c r="B14" s="406">
        <v>10000000</v>
      </c>
      <c r="C14" s="407" t="s">
        <v>58</v>
      </c>
      <c r="D14" s="429">
        <f>E14+F14</f>
        <v>78631370</v>
      </c>
      <c r="E14" s="429">
        <f>E15+E21+E55+E61</f>
        <v>78603227</v>
      </c>
      <c r="F14" s="429">
        <f>F79</f>
        <v>28143</v>
      </c>
      <c r="G14" s="429">
        <v>0</v>
      </c>
      <c r="H14" s="9">
        <f t="shared" ref="H14:H35" si="0">+D14</f>
        <v>78631370</v>
      </c>
      <c r="I14" s="385" t="e">
        <f>I15+I79+I95+I104+I109</f>
        <v>#REF!</v>
      </c>
      <c r="J14" s="385" t="e">
        <f>J15+J79+J95+J104+J109</f>
        <v>#REF!</v>
      </c>
    </row>
    <row r="15" spans="1:19" s="369" customFormat="1" ht="37.5">
      <c r="A15" s="374"/>
      <c r="B15" s="428">
        <v>11000000</v>
      </c>
      <c r="C15" s="392" t="s">
        <v>59</v>
      </c>
      <c r="D15" s="401">
        <f>E15+F15</f>
        <v>36782126</v>
      </c>
      <c r="E15" s="401">
        <f>E16</f>
        <v>36782126</v>
      </c>
      <c r="F15" s="401"/>
      <c r="G15" s="401"/>
      <c r="H15" s="374">
        <f t="shared" si="0"/>
        <v>36782126</v>
      </c>
      <c r="I15" s="383">
        <f t="shared" ref="I15:J15" si="1">+I16</f>
        <v>38500544.394000001</v>
      </c>
      <c r="J15" s="383">
        <f t="shared" si="1"/>
        <v>40541073.246881992</v>
      </c>
      <c r="K15" s="375"/>
      <c r="L15" s="374"/>
      <c r="M15" s="374"/>
      <c r="N15" s="374"/>
      <c r="O15" s="374"/>
      <c r="P15" s="374"/>
      <c r="Q15" s="374"/>
      <c r="R15" s="374"/>
      <c r="S15" s="374"/>
    </row>
    <row r="16" spans="1:19" ht="18.75">
      <c r="B16" s="432">
        <v>11010000</v>
      </c>
      <c r="C16" s="393" t="s">
        <v>60</v>
      </c>
      <c r="D16" s="401">
        <f t="shared" ref="D16:D17" si="2">E16+F16</f>
        <v>36782126</v>
      </c>
      <c r="E16" s="391">
        <v>36782126</v>
      </c>
      <c r="F16" s="391"/>
      <c r="G16" s="391"/>
      <c r="H16" s="9">
        <f t="shared" si="0"/>
        <v>36782126</v>
      </c>
      <c r="I16" s="382">
        <f t="shared" ref="I16:J16" si="3">SUM(I17:I31)</f>
        <v>38500544.394000001</v>
      </c>
      <c r="J16" s="382">
        <f t="shared" si="3"/>
        <v>40541073.246881992</v>
      </c>
      <c r="M16" s="374"/>
      <c r="N16" s="374"/>
      <c r="O16" s="374"/>
      <c r="P16" s="374"/>
      <c r="Q16" s="374"/>
      <c r="R16" s="374"/>
      <c r="S16" s="374"/>
    </row>
    <row r="17" spans="2:19" ht="56.25">
      <c r="B17" s="432">
        <v>11010100</v>
      </c>
      <c r="C17" s="393" t="s">
        <v>212</v>
      </c>
      <c r="D17" s="401">
        <f t="shared" si="2"/>
        <v>36003435</v>
      </c>
      <c r="E17" s="391">
        <v>36003435</v>
      </c>
      <c r="F17" s="391"/>
      <c r="G17" s="391"/>
      <c r="H17" s="9">
        <f t="shared" si="0"/>
        <v>36003435</v>
      </c>
      <c r="I17" s="384">
        <f>E17*1.059</f>
        <v>38127637.664999999</v>
      </c>
      <c r="J17" s="384">
        <f>I17*1.053</f>
        <v>40148402.461244993</v>
      </c>
      <c r="M17" s="374"/>
      <c r="N17" s="374"/>
      <c r="O17" s="374"/>
      <c r="P17" s="374"/>
      <c r="Q17" s="374"/>
      <c r="R17" s="374"/>
      <c r="S17" s="374"/>
    </row>
    <row r="18" spans="2:19" ht="30" hidden="1" customHeight="1">
      <c r="B18" s="65">
        <v>11010400</v>
      </c>
      <c r="C18" s="71" t="s">
        <v>16</v>
      </c>
      <c r="D18" s="18">
        <v>369650</v>
      </c>
      <c r="E18" s="18">
        <v>369650</v>
      </c>
      <c r="F18" s="18"/>
      <c r="G18" s="18"/>
      <c r="H18" s="9">
        <f t="shared" si="0"/>
        <v>369650</v>
      </c>
    </row>
    <row r="19" spans="2:19" ht="58.5" customHeight="1">
      <c r="B19" s="432">
        <v>11010400</v>
      </c>
      <c r="C19" s="393" t="s">
        <v>16</v>
      </c>
      <c r="D19" s="401">
        <f t="shared" ref="D19:D21" si="4">E19+F19</f>
        <v>437560</v>
      </c>
      <c r="E19" s="391">
        <v>437560</v>
      </c>
      <c r="F19" s="391"/>
      <c r="G19" s="391"/>
    </row>
    <row r="20" spans="2:19" ht="56.25">
      <c r="B20" s="432">
        <v>11010500</v>
      </c>
      <c r="C20" s="393" t="s">
        <v>29</v>
      </c>
      <c r="D20" s="401">
        <f t="shared" si="4"/>
        <v>341131</v>
      </c>
      <c r="E20" s="391">
        <v>341131</v>
      </c>
      <c r="F20" s="391"/>
      <c r="G20" s="391"/>
      <c r="H20" s="9">
        <f t="shared" si="0"/>
        <v>341131</v>
      </c>
      <c r="I20" s="384">
        <f t="shared" ref="I20:I21" si="5">E20*1.059</f>
        <v>361257.72899999999</v>
      </c>
      <c r="J20" s="384">
        <f t="shared" ref="J20:J21" si="6">I20*1.053</f>
        <v>380404.388637</v>
      </c>
      <c r="M20" s="374"/>
      <c r="N20" s="374"/>
      <c r="O20" s="374"/>
      <c r="P20" s="374"/>
      <c r="Q20" s="374"/>
      <c r="R20" s="374"/>
      <c r="S20" s="374"/>
    </row>
    <row r="21" spans="2:19" ht="15.75" customHeight="1">
      <c r="B21" s="432">
        <v>13000000</v>
      </c>
      <c r="C21" s="393" t="s">
        <v>4</v>
      </c>
      <c r="D21" s="401">
        <f t="shared" si="4"/>
        <v>11000</v>
      </c>
      <c r="E21" s="391">
        <f>E51+E53</f>
        <v>11000</v>
      </c>
      <c r="F21" s="391">
        <v>0</v>
      </c>
      <c r="G21" s="391">
        <v>0</v>
      </c>
      <c r="H21" s="9">
        <f t="shared" si="0"/>
        <v>11000</v>
      </c>
      <c r="I21" s="384">
        <f t="shared" si="5"/>
        <v>11649</v>
      </c>
      <c r="J21" s="384">
        <f t="shared" si="6"/>
        <v>12266.396999999999</v>
      </c>
      <c r="M21" s="374"/>
      <c r="N21" s="374"/>
      <c r="O21" s="374"/>
      <c r="P21" s="374"/>
      <c r="Q21" s="374"/>
      <c r="R21" s="374"/>
      <c r="S21" s="374"/>
    </row>
    <row r="22" spans="2:19" ht="15" hidden="1">
      <c r="B22" s="73">
        <v>13010000</v>
      </c>
      <c r="C22" s="74" t="s">
        <v>5</v>
      </c>
      <c r="D22" s="75">
        <v>100</v>
      </c>
      <c r="E22" s="75">
        <v>100</v>
      </c>
      <c r="F22" s="75"/>
      <c r="G22" s="75"/>
      <c r="H22" s="9">
        <f t="shared" si="0"/>
        <v>100</v>
      </c>
    </row>
    <row r="23" spans="2:19" ht="60" hidden="1">
      <c r="B23" s="65">
        <v>13010200</v>
      </c>
      <c r="C23" s="76" t="s">
        <v>245</v>
      </c>
      <c r="D23" s="77">
        <v>100</v>
      </c>
      <c r="E23" s="18">
        <v>100</v>
      </c>
      <c r="F23" s="18"/>
      <c r="G23" s="18"/>
      <c r="H23" s="9">
        <f t="shared" si="0"/>
        <v>100</v>
      </c>
    </row>
    <row r="24" spans="2:19" ht="15" hidden="1">
      <c r="B24" s="78">
        <v>13030000</v>
      </c>
      <c r="C24" s="79" t="s">
        <v>150</v>
      </c>
      <c r="D24" s="80">
        <v>3000</v>
      </c>
      <c r="E24" s="80">
        <v>3000</v>
      </c>
      <c r="F24" s="80">
        <v>0</v>
      </c>
      <c r="G24" s="80">
        <v>0</v>
      </c>
      <c r="H24" s="9">
        <f t="shared" si="0"/>
        <v>3000</v>
      </c>
    </row>
    <row r="25" spans="2:19" ht="30" hidden="1">
      <c r="B25" s="65">
        <v>13030100</v>
      </c>
      <c r="C25" s="71" t="s">
        <v>151</v>
      </c>
      <c r="D25" s="18">
        <v>3000</v>
      </c>
      <c r="E25" s="18">
        <v>3000</v>
      </c>
      <c r="F25" s="18"/>
      <c r="G25" s="18"/>
      <c r="H25" s="9">
        <f t="shared" si="0"/>
        <v>3000</v>
      </c>
    </row>
    <row r="26" spans="2:19" ht="15" hidden="1">
      <c r="B26" s="65">
        <v>14000000</v>
      </c>
      <c r="C26" s="71" t="s">
        <v>246</v>
      </c>
      <c r="D26" s="18">
        <v>1540000</v>
      </c>
      <c r="E26" s="18">
        <v>1540000</v>
      </c>
      <c r="F26" s="18"/>
      <c r="G26" s="18"/>
      <c r="H26" s="9">
        <f t="shared" si="0"/>
        <v>1540000</v>
      </c>
    </row>
    <row r="27" spans="2:19" ht="30" hidden="1">
      <c r="B27" s="65">
        <v>14020000</v>
      </c>
      <c r="C27" s="71" t="s">
        <v>247</v>
      </c>
      <c r="D27" s="18">
        <v>0</v>
      </c>
      <c r="E27" s="18">
        <v>0</v>
      </c>
      <c r="F27" s="18"/>
      <c r="G27" s="18"/>
      <c r="H27" s="9">
        <f t="shared" si="0"/>
        <v>0</v>
      </c>
    </row>
    <row r="28" spans="2:19" ht="15" hidden="1">
      <c r="B28" s="65">
        <v>14021900</v>
      </c>
      <c r="C28" s="71" t="s">
        <v>248</v>
      </c>
      <c r="D28" s="18">
        <v>0</v>
      </c>
      <c r="E28" s="18">
        <v>0</v>
      </c>
      <c r="F28" s="18"/>
      <c r="G28" s="18"/>
      <c r="H28" s="9">
        <f t="shared" si="0"/>
        <v>0</v>
      </c>
    </row>
    <row r="29" spans="2:19" ht="30" hidden="1">
      <c r="B29" s="65">
        <v>14030000</v>
      </c>
      <c r="C29" s="71" t="s">
        <v>249</v>
      </c>
      <c r="D29" s="18">
        <v>0</v>
      </c>
      <c r="E29" s="18">
        <v>0</v>
      </c>
      <c r="F29" s="18"/>
      <c r="G29" s="18"/>
      <c r="H29" s="9">
        <f t="shared" si="0"/>
        <v>0</v>
      </c>
    </row>
    <row r="30" spans="2:19" ht="15" hidden="1">
      <c r="B30" s="65">
        <v>14031900</v>
      </c>
      <c r="C30" s="71" t="s">
        <v>248</v>
      </c>
      <c r="D30" s="18">
        <v>0</v>
      </c>
      <c r="E30" s="18">
        <v>0</v>
      </c>
      <c r="F30" s="18"/>
      <c r="G30" s="18"/>
      <c r="H30" s="9">
        <f t="shared" si="0"/>
        <v>0</v>
      </c>
    </row>
    <row r="31" spans="2:19" ht="30" hidden="1">
      <c r="B31" s="81">
        <v>14040000</v>
      </c>
      <c r="C31" s="82" t="s">
        <v>250</v>
      </c>
      <c r="D31" s="83">
        <v>1540000</v>
      </c>
      <c r="E31" s="83">
        <v>1540000</v>
      </c>
      <c r="F31" s="83"/>
      <c r="G31" s="83"/>
      <c r="H31" s="9">
        <f t="shared" si="0"/>
        <v>1540000</v>
      </c>
    </row>
    <row r="32" spans="2:19" s="10" customFormat="1" ht="14.25" hidden="1" customHeight="1">
      <c r="B32" s="84">
        <v>18000000</v>
      </c>
      <c r="C32" s="84" t="s">
        <v>251</v>
      </c>
      <c r="D32" s="21">
        <v>20175900</v>
      </c>
      <c r="E32" s="68">
        <v>20175900</v>
      </c>
      <c r="F32" s="85"/>
      <c r="G32" s="85"/>
      <c r="H32" s="9">
        <f t="shared" si="0"/>
        <v>20175900</v>
      </c>
    </row>
    <row r="33" spans="2:9" ht="44.45" hidden="1" customHeight="1">
      <c r="B33" s="86">
        <v>18010000</v>
      </c>
      <c r="C33" s="87" t="s">
        <v>252</v>
      </c>
      <c r="D33" s="88">
        <v>9421600</v>
      </c>
      <c r="E33" s="18">
        <v>9421600</v>
      </c>
      <c r="F33" s="18"/>
      <c r="G33" s="18"/>
      <c r="H33" s="9">
        <f t="shared" si="0"/>
        <v>9421600</v>
      </c>
    </row>
    <row r="34" spans="2:9" ht="40.35" hidden="1" customHeight="1">
      <c r="B34" s="86">
        <v>18010100</v>
      </c>
      <c r="C34" s="87" t="s">
        <v>253</v>
      </c>
      <c r="D34" s="88">
        <v>3600</v>
      </c>
      <c r="E34" s="18">
        <v>3600</v>
      </c>
      <c r="F34" s="18"/>
      <c r="G34" s="18"/>
      <c r="H34" s="9">
        <f t="shared" si="0"/>
        <v>3600</v>
      </c>
    </row>
    <row r="35" spans="2:9" ht="46.7" hidden="1" customHeight="1">
      <c r="B35" s="86">
        <v>18010200</v>
      </c>
      <c r="C35" s="87" t="s">
        <v>254</v>
      </c>
      <c r="D35" s="88">
        <v>363000</v>
      </c>
      <c r="E35" s="18">
        <v>363000</v>
      </c>
      <c r="F35" s="18"/>
      <c r="G35" s="18"/>
      <c r="H35" s="9">
        <f t="shared" si="0"/>
        <v>363000</v>
      </c>
    </row>
    <row r="36" spans="2:9" ht="45" hidden="1">
      <c r="B36" s="86">
        <v>18010300</v>
      </c>
      <c r="C36" s="87" t="s">
        <v>255</v>
      </c>
      <c r="D36" s="88">
        <v>262500</v>
      </c>
      <c r="E36" s="18">
        <v>262500</v>
      </c>
      <c r="F36" s="18"/>
      <c r="G36" s="18"/>
      <c r="H36" s="9">
        <f t="shared" ref="H36:H93" si="7">+D36</f>
        <v>262500</v>
      </c>
    </row>
    <row r="37" spans="2:9" ht="28.35" hidden="1" customHeight="1">
      <c r="B37" s="86">
        <v>18010400</v>
      </c>
      <c r="C37" s="87" t="s">
        <v>256</v>
      </c>
      <c r="D37" s="88">
        <v>1582400</v>
      </c>
      <c r="E37" s="18">
        <v>1582400</v>
      </c>
      <c r="F37" s="18"/>
      <c r="G37" s="18"/>
      <c r="H37" s="9">
        <f t="shared" si="7"/>
        <v>1582400</v>
      </c>
    </row>
    <row r="38" spans="2:9" ht="60" hidden="1" customHeight="1">
      <c r="B38" s="86">
        <v>18010500</v>
      </c>
      <c r="C38" s="87" t="s">
        <v>104</v>
      </c>
      <c r="D38" s="88">
        <v>4398500</v>
      </c>
      <c r="E38" s="18">
        <v>4398500</v>
      </c>
      <c r="F38" s="18"/>
      <c r="G38" s="18"/>
      <c r="H38" s="9">
        <f t="shared" si="7"/>
        <v>4398500</v>
      </c>
    </row>
    <row r="39" spans="2:9" ht="15" hidden="1">
      <c r="B39" s="89">
        <v>18010600</v>
      </c>
      <c r="C39" s="90" t="s">
        <v>161</v>
      </c>
      <c r="D39" s="91">
        <v>1838500</v>
      </c>
      <c r="E39" s="80">
        <v>1838500</v>
      </c>
      <c r="F39" s="80"/>
      <c r="G39" s="80"/>
      <c r="H39" s="9">
        <f t="shared" si="7"/>
        <v>1838500</v>
      </c>
    </row>
    <row r="40" spans="2:9" ht="15" hidden="1">
      <c r="B40" s="86">
        <v>18010700</v>
      </c>
      <c r="C40" s="87" t="s">
        <v>162</v>
      </c>
      <c r="D40" s="88">
        <v>607600</v>
      </c>
      <c r="E40" s="18">
        <v>607600</v>
      </c>
      <c r="F40" s="18"/>
      <c r="G40" s="18"/>
      <c r="H40" s="9">
        <f t="shared" si="7"/>
        <v>607600</v>
      </c>
    </row>
    <row r="41" spans="2:9" ht="14.25" hidden="1">
      <c r="B41" s="15">
        <v>18010900</v>
      </c>
      <c r="C41" s="70" t="s">
        <v>163</v>
      </c>
      <c r="D41" s="17">
        <v>353000</v>
      </c>
      <c r="E41" s="17">
        <v>353000</v>
      </c>
      <c r="F41" s="17"/>
      <c r="G41" s="17"/>
      <c r="H41" s="9">
        <f t="shared" si="7"/>
        <v>353000</v>
      </c>
      <c r="I41" s="12">
        <v>1</v>
      </c>
    </row>
    <row r="42" spans="2:9" ht="14.25" hidden="1">
      <c r="B42" s="92">
        <v>18011000</v>
      </c>
      <c r="C42" s="93" t="s">
        <v>257</v>
      </c>
      <c r="D42" s="94">
        <v>12500</v>
      </c>
      <c r="E42" s="95">
        <v>12500</v>
      </c>
      <c r="F42" s="95"/>
      <c r="G42" s="95"/>
      <c r="H42" s="9">
        <f t="shared" si="7"/>
        <v>12500</v>
      </c>
    </row>
    <row r="43" spans="2:9" ht="15" hidden="1">
      <c r="B43" s="65">
        <v>18011100</v>
      </c>
      <c r="C43" s="76" t="s">
        <v>258</v>
      </c>
      <c r="D43" s="77">
        <v>0</v>
      </c>
      <c r="E43" s="18">
        <v>0</v>
      </c>
      <c r="F43" s="18"/>
      <c r="G43" s="18"/>
      <c r="H43" s="9">
        <f t="shared" si="7"/>
        <v>0</v>
      </c>
    </row>
    <row r="44" spans="2:9" ht="15" hidden="1">
      <c r="B44" s="81">
        <v>18030000</v>
      </c>
      <c r="C44" s="96" t="s">
        <v>259</v>
      </c>
      <c r="D44" s="97">
        <v>36800</v>
      </c>
      <c r="E44" s="83">
        <v>36800</v>
      </c>
      <c r="F44" s="83"/>
      <c r="G44" s="83"/>
      <c r="H44" s="9">
        <f t="shared" si="7"/>
        <v>36800</v>
      </c>
    </row>
    <row r="45" spans="2:9" ht="15" hidden="1">
      <c r="B45" s="81">
        <v>18030100</v>
      </c>
      <c r="C45" s="96" t="s">
        <v>260</v>
      </c>
      <c r="D45" s="97">
        <v>20200</v>
      </c>
      <c r="E45" s="83">
        <v>20200</v>
      </c>
      <c r="F45" s="83"/>
      <c r="G45" s="83"/>
      <c r="H45" s="9">
        <f t="shared" si="7"/>
        <v>20200</v>
      </c>
    </row>
    <row r="46" spans="2:9" ht="15" hidden="1">
      <c r="B46" s="15">
        <v>18030200</v>
      </c>
      <c r="C46" s="70" t="s">
        <v>261</v>
      </c>
      <c r="D46" s="17">
        <v>16600</v>
      </c>
      <c r="E46" s="17">
        <v>16600</v>
      </c>
      <c r="F46" s="17"/>
      <c r="G46" s="18"/>
      <c r="H46" s="9">
        <f t="shared" si="7"/>
        <v>16600</v>
      </c>
    </row>
    <row r="47" spans="2:9" ht="15" hidden="1">
      <c r="B47" s="65">
        <v>18050000</v>
      </c>
      <c r="C47" s="71" t="s">
        <v>262</v>
      </c>
      <c r="D47" s="18">
        <v>10717500</v>
      </c>
      <c r="E47" s="18">
        <v>10717500</v>
      </c>
      <c r="F47" s="18"/>
      <c r="G47" s="18"/>
      <c r="H47" s="9">
        <f t="shared" si="7"/>
        <v>10717500</v>
      </c>
    </row>
    <row r="48" spans="2:9" ht="15" hidden="1">
      <c r="B48" s="65">
        <v>18050300</v>
      </c>
      <c r="C48" s="71" t="s">
        <v>263</v>
      </c>
      <c r="D48" s="18">
        <v>577800</v>
      </c>
      <c r="E48" s="18">
        <v>577800</v>
      </c>
      <c r="F48" s="18"/>
      <c r="G48" s="18"/>
      <c r="H48" s="9">
        <f t="shared" si="7"/>
        <v>577800</v>
      </c>
    </row>
    <row r="49" spans="2:8" ht="21.6" hidden="1" customHeight="1">
      <c r="B49" s="78">
        <v>18050400</v>
      </c>
      <c r="C49" s="98" t="s">
        <v>264</v>
      </c>
      <c r="D49" s="99">
        <v>10027000</v>
      </c>
      <c r="E49" s="99">
        <v>10027000</v>
      </c>
      <c r="F49" s="80"/>
      <c r="G49" s="99"/>
      <c r="H49" s="9">
        <f t="shared" si="7"/>
        <v>10027000</v>
      </c>
    </row>
    <row r="50" spans="2:8" ht="38.25" hidden="1">
      <c r="B50" s="81">
        <v>18050500</v>
      </c>
      <c r="C50" s="98" t="s">
        <v>265</v>
      </c>
      <c r="D50" s="100">
        <v>112700</v>
      </c>
      <c r="E50" s="83">
        <v>112700</v>
      </c>
      <c r="F50" s="83"/>
      <c r="G50" s="83"/>
      <c r="H50" s="9">
        <f t="shared" si="7"/>
        <v>112700</v>
      </c>
    </row>
    <row r="51" spans="2:8" ht="37.5">
      <c r="B51" s="434">
        <v>13010000</v>
      </c>
      <c r="C51" s="435" t="s">
        <v>5</v>
      </c>
      <c r="D51" s="401">
        <f t="shared" ref="D51:D81" si="8">E51+F51</f>
        <v>7700</v>
      </c>
      <c r="E51" s="436">
        <f>E52</f>
        <v>7700</v>
      </c>
      <c r="F51" s="436"/>
      <c r="G51" s="436"/>
    </row>
    <row r="52" spans="2:8" ht="93.75">
      <c r="B52" s="434">
        <v>13010200</v>
      </c>
      <c r="C52" s="435" t="s">
        <v>245</v>
      </c>
      <c r="D52" s="401">
        <f t="shared" si="8"/>
        <v>7700</v>
      </c>
      <c r="E52" s="436">
        <v>7700</v>
      </c>
      <c r="F52" s="436"/>
      <c r="G52" s="436"/>
    </row>
    <row r="53" spans="2:8" ht="18.75">
      <c r="B53" s="434">
        <v>13030000</v>
      </c>
      <c r="C53" s="435" t="s">
        <v>150</v>
      </c>
      <c r="D53" s="401">
        <f t="shared" si="8"/>
        <v>3300</v>
      </c>
      <c r="E53" s="436">
        <f>E54</f>
        <v>3300</v>
      </c>
      <c r="F53" s="436">
        <v>0</v>
      </c>
      <c r="G53" s="436">
        <v>0</v>
      </c>
    </row>
    <row r="54" spans="2:8" ht="56.25">
      <c r="B54" s="434">
        <v>13030100</v>
      </c>
      <c r="C54" s="435" t="s">
        <v>151</v>
      </c>
      <c r="D54" s="401">
        <f t="shared" si="8"/>
        <v>3300</v>
      </c>
      <c r="E54" s="436">
        <v>3300</v>
      </c>
      <c r="F54" s="436"/>
      <c r="G54" s="436"/>
    </row>
    <row r="55" spans="2:8" ht="18.75">
      <c r="B55" s="434">
        <v>14000000</v>
      </c>
      <c r="C55" s="435" t="s">
        <v>246</v>
      </c>
      <c r="D55" s="401">
        <f t="shared" si="8"/>
        <v>17702450</v>
      </c>
      <c r="E55" s="436">
        <f>E56+E58+E60</f>
        <v>17702450</v>
      </c>
      <c r="F55" s="436"/>
      <c r="G55" s="436"/>
    </row>
    <row r="56" spans="2:8" ht="37.5">
      <c r="B56" s="434">
        <v>14020000</v>
      </c>
      <c r="C56" s="435" t="s">
        <v>247</v>
      </c>
      <c r="D56" s="401">
        <f t="shared" si="8"/>
        <v>3216000</v>
      </c>
      <c r="E56" s="436">
        <v>3216000</v>
      </c>
      <c r="F56" s="436"/>
      <c r="G56" s="436"/>
    </row>
    <row r="57" spans="2:8" ht="18.75">
      <c r="B57" s="434">
        <v>14021900</v>
      </c>
      <c r="C57" s="435" t="s">
        <v>248</v>
      </c>
      <c r="D57" s="401">
        <f t="shared" si="8"/>
        <v>3216000</v>
      </c>
      <c r="E57" s="436">
        <v>3216000</v>
      </c>
      <c r="F57" s="436"/>
      <c r="G57" s="436"/>
    </row>
    <row r="58" spans="2:8" ht="37.5">
      <c r="B58" s="434">
        <v>14030000</v>
      </c>
      <c r="C58" s="435" t="s">
        <v>249</v>
      </c>
      <c r="D58" s="401">
        <f t="shared" si="8"/>
        <v>12948000</v>
      </c>
      <c r="E58" s="436">
        <v>12948000</v>
      </c>
      <c r="F58" s="436"/>
      <c r="G58" s="436"/>
    </row>
    <row r="59" spans="2:8" ht="18.75">
      <c r="B59" s="434">
        <v>14031900</v>
      </c>
      <c r="C59" s="435" t="s">
        <v>248</v>
      </c>
      <c r="D59" s="401">
        <f t="shared" ref="D59" si="9">E59+F59</f>
        <v>12948000</v>
      </c>
      <c r="E59" s="436">
        <v>12948000</v>
      </c>
      <c r="F59" s="436"/>
      <c r="G59" s="436"/>
    </row>
    <row r="60" spans="2:8" ht="56.25">
      <c r="B60" s="434">
        <v>14040000</v>
      </c>
      <c r="C60" s="435" t="s">
        <v>250</v>
      </c>
      <c r="D60" s="401">
        <f t="shared" si="8"/>
        <v>1538450</v>
      </c>
      <c r="E60" s="436">
        <v>1538450</v>
      </c>
      <c r="F60" s="436"/>
      <c r="G60" s="436"/>
    </row>
    <row r="61" spans="2:8" ht="18.75">
      <c r="B61" s="434">
        <v>18000000</v>
      </c>
      <c r="C61" s="435" t="s">
        <v>251</v>
      </c>
      <c r="D61" s="401">
        <f t="shared" si="8"/>
        <v>24107651</v>
      </c>
      <c r="E61" s="436">
        <f>E62+E72+E75+E79</f>
        <v>24107651</v>
      </c>
      <c r="F61" s="436"/>
      <c r="G61" s="436"/>
    </row>
    <row r="62" spans="2:8" ht="18.75">
      <c r="B62" s="434">
        <v>18010000</v>
      </c>
      <c r="C62" s="435" t="s">
        <v>252</v>
      </c>
      <c r="D62" s="401">
        <f t="shared" si="8"/>
        <v>12040745</v>
      </c>
      <c r="E62" s="436">
        <f>E63+E64+E65+E66+E67+E68+E69+E70+E71</f>
        <v>12040745</v>
      </c>
      <c r="F62" s="436"/>
      <c r="G62" s="436"/>
    </row>
    <row r="63" spans="2:8" ht="75">
      <c r="B63" s="434">
        <v>18010100</v>
      </c>
      <c r="C63" s="435" t="s">
        <v>253</v>
      </c>
      <c r="D63" s="401">
        <f t="shared" si="8"/>
        <v>3452</v>
      </c>
      <c r="E63" s="436">
        <v>3452</v>
      </c>
      <c r="F63" s="436"/>
      <c r="G63" s="436"/>
    </row>
    <row r="64" spans="2:8" ht="56.25">
      <c r="B64" s="434">
        <v>18010200</v>
      </c>
      <c r="C64" s="435" t="s">
        <v>254</v>
      </c>
      <c r="D64" s="401">
        <f t="shared" si="8"/>
        <v>436535</v>
      </c>
      <c r="E64" s="436">
        <v>436535</v>
      </c>
      <c r="F64" s="436"/>
      <c r="G64" s="436"/>
    </row>
    <row r="65" spans="1:19" ht="56.25">
      <c r="B65" s="434">
        <v>18010300</v>
      </c>
      <c r="C65" s="435" t="s">
        <v>255</v>
      </c>
      <c r="D65" s="401">
        <f t="shared" si="8"/>
        <v>314830</v>
      </c>
      <c r="E65" s="436">
        <v>314830</v>
      </c>
      <c r="F65" s="436"/>
      <c r="G65" s="436"/>
    </row>
    <row r="66" spans="1:19" ht="75">
      <c r="B66" s="434">
        <v>18010400</v>
      </c>
      <c r="C66" s="435" t="s">
        <v>256</v>
      </c>
      <c r="D66" s="401">
        <f t="shared" si="8"/>
        <v>3067003</v>
      </c>
      <c r="E66" s="436">
        <v>3067003</v>
      </c>
      <c r="F66" s="436"/>
      <c r="G66" s="436"/>
    </row>
    <row r="67" spans="1:19" ht="18.75">
      <c r="B67" s="434">
        <v>18010500</v>
      </c>
      <c r="C67" s="435" t="s">
        <v>104</v>
      </c>
      <c r="D67" s="401">
        <f t="shared" si="8"/>
        <v>5086768</v>
      </c>
      <c r="E67" s="436">
        <v>5086768</v>
      </c>
      <c r="F67" s="436"/>
      <c r="G67" s="436"/>
    </row>
    <row r="68" spans="1:19" ht="18.75">
      <c r="B68" s="434">
        <v>18010600</v>
      </c>
      <c r="C68" s="435" t="s">
        <v>161</v>
      </c>
      <c r="D68" s="401">
        <f t="shared" si="8"/>
        <v>1979940</v>
      </c>
      <c r="E68" s="436">
        <v>1979940</v>
      </c>
      <c r="F68" s="436"/>
      <c r="G68" s="436"/>
    </row>
    <row r="69" spans="1:19" ht="18.75">
      <c r="B69" s="434">
        <v>18010700</v>
      </c>
      <c r="C69" s="435" t="s">
        <v>162</v>
      </c>
      <c r="D69" s="401">
        <f t="shared" si="8"/>
        <v>784287</v>
      </c>
      <c r="E69" s="436">
        <v>784287</v>
      </c>
      <c r="F69" s="436"/>
      <c r="G69" s="436"/>
    </row>
    <row r="70" spans="1:19" ht="18.75">
      <c r="B70" s="434">
        <v>18010900</v>
      </c>
      <c r="C70" s="435" t="s">
        <v>163</v>
      </c>
      <c r="D70" s="401">
        <f t="shared" si="8"/>
        <v>354655</v>
      </c>
      <c r="E70" s="436">
        <v>354655</v>
      </c>
      <c r="F70" s="436"/>
      <c r="G70" s="436"/>
    </row>
    <row r="71" spans="1:19" ht="18.75">
      <c r="B71" s="434">
        <v>18011000</v>
      </c>
      <c r="C71" s="435" t="s">
        <v>257</v>
      </c>
      <c r="D71" s="401">
        <f t="shared" si="8"/>
        <v>13275</v>
      </c>
      <c r="E71" s="436">
        <v>13275</v>
      </c>
      <c r="F71" s="436"/>
      <c r="G71" s="436"/>
    </row>
    <row r="72" spans="1:19" ht="18.75">
      <c r="B72" s="434">
        <v>18030000</v>
      </c>
      <c r="C72" s="435" t="s">
        <v>259</v>
      </c>
      <c r="D72" s="401">
        <f t="shared" si="8"/>
        <v>56233</v>
      </c>
      <c r="E72" s="436">
        <f>E73+E74</f>
        <v>56233</v>
      </c>
      <c r="F72" s="436"/>
      <c r="G72" s="436"/>
    </row>
    <row r="73" spans="1:19" ht="37.5">
      <c r="B73" s="434">
        <v>18030100</v>
      </c>
      <c r="C73" s="435" t="s">
        <v>260</v>
      </c>
      <c r="D73" s="401">
        <f t="shared" si="8"/>
        <v>40144</v>
      </c>
      <c r="E73" s="436">
        <v>40144</v>
      </c>
      <c r="F73" s="436"/>
      <c r="G73" s="436"/>
    </row>
    <row r="74" spans="1:19" ht="18.75">
      <c r="B74" s="434">
        <v>18030200</v>
      </c>
      <c r="C74" s="435" t="s">
        <v>261</v>
      </c>
      <c r="D74" s="401">
        <f t="shared" si="8"/>
        <v>16089</v>
      </c>
      <c r="E74" s="436">
        <v>16089</v>
      </c>
      <c r="F74" s="436"/>
      <c r="G74" s="436"/>
    </row>
    <row r="75" spans="1:19" ht="18.75">
      <c r="B75" s="434">
        <v>18050000</v>
      </c>
      <c r="C75" s="435" t="s">
        <v>262</v>
      </c>
      <c r="D75" s="401">
        <f t="shared" si="8"/>
        <v>12010673</v>
      </c>
      <c r="E75" s="436">
        <f>E76+E77+E78</f>
        <v>12010673</v>
      </c>
      <c r="F75" s="436"/>
      <c r="G75" s="436"/>
    </row>
    <row r="76" spans="1:19" ht="18.75">
      <c r="B76" s="434">
        <v>18050300</v>
      </c>
      <c r="C76" s="435" t="s">
        <v>263</v>
      </c>
      <c r="D76" s="401">
        <f t="shared" si="8"/>
        <v>620557</v>
      </c>
      <c r="E76" s="436">
        <v>620557</v>
      </c>
      <c r="F76" s="436"/>
      <c r="G76" s="436"/>
    </row>
    <row r="77" spans="1:19" ht="18.75">
      <c r="B77" s="434">
        <v>18050400</v>
      </c>
      <c r="C77" s="435" t="s">
        <v>264</v>
      </c>
      <c r="D77" s="401">
        <f t="shared" si="8"/>
        <v>11282907</v>
      </c>
      <c r="E77" s="436">
        <v>11282907</v>
      </c>
      <c r="F77" s="436"/>
      <c r="G77" s="436"/>
    </row>
    <row r="78" spans="1:19" ht="93.75">
      <c r="B78" s="434">
        <v>18050500</v>
      </c>
      <c r="C78" s="435" t="s">
        <v>265</v>
      </c>
      <c r="D78" s="401">
        <f t="shared" si="8"/>
        <v>107209</v>
      </c>
      <c r="E78" s="436">
        <v>107209</v>
      </c>
      <c r="F78" s="436"/>
      <c r="G78" s="436"/>
    </row>
    <row r="79" spans="1:19" s="369" customFormat="1" ht="66" customHeight="1">
      <c r="A79" s="374"/>
      <c r="B79" s="428" t="s">
        <v>279</v>
      </c>
      <c r="C79" s="392" t="s">
        <v>278</v>
      </c>
      <c r="D79" s="401">
        <f t="shared" si="8"/>
        <v>28143</v>
      </c>
      <c r="E79" s="401">
        <v>0</v>
      </c>
      <c r="F79" s="401">
        <v>28143</v>
      </c>
      <c r="G79" s="401">
        <v>0</v>
      </c>
      <c r="H79" s="374">
        <f t="shared" si="7"/>
        <v>28143</v>
      </c>
      <c r="I79" s="383">
        <f t="shared" ref="I79:J79" si="10">+I80+I82+I84</f>
        <v>421593.82199999993</v>
      </c>
      <c r="J79" s="383">
        <f t="shared" si="10"/>
        <v>443095.10692199995</v>
      </c>
      <c r="K79" s="375"/>
      <c r="L79" s="374"/>
      <c r="M79" s="374"/>
      <c r="N79" s="374"/>
      <c r="O79" s="374"/>
      <c r="P79" s="374"/>
      <c r="Q79" s="374"/>
      <c r="R79" s="374"/>
      <c r="S79" s="374"/>
    </row>
    <row r="80" spans="1:19" ht="66" customHeight="1">
      <c r="B80" s="432" t="s">
        <v>286</v>
      </c>
      <c r="C80" s="393" t="s">
        <v>285</v>
      </c>
      <c r="D80" s="401">
        <f t="shared" si="8"/>
        <v>28143</v>
      </c>
      <c r="E80" s="391"/>
      <c r="F80" s="391">
        <v>28143</v>
      </c>
      <c r="G80" s="391"/>
      <c r="H80" s="9">
        <f t="shared" si="7"/>
        <v>28143</v>
      </c>
      <c r="I80" s="382">
        <f t="shared" ref="I80:J80" si="11">+I81</f>
        <v>213033.48299999998</v>
      </c>
      <c r="J80" s="382">
        <f t="shared" si="11"/>
        <v>223898.19063299996</v>
      </c>
      <c r="M80" s="374"/>
      <c r="N80" s="374"/>
      <c r="O80" s="374"/>
      <c r="P80" s="374"/>
      <c r="Q80" s="374"/>
      <c r="R80" s="374"/>
      <c r="S80" s="374"/>
    </row>
    <row r="81" spans="1:29" ht="33" customHeight="1">
      <c r="B81" s="408">
        <v>20000000</v>
      </c>
      <c r="C81" s="426" t="s">
        <v>95</v>
      </c>
      <c r="D81" s="430">
        <f t="shared" si="8"/>
        <v>1204027</v>
      </c>
      <c r="E81" s="429">
        <f>E84+E99</f>
        <v>202311</v>
      </c>
      <c r="F81" s="429">
        <f>F84+F99</f>
        <v>1001716</v>
      </c>
      <c r="G81" s="429">
        <v>0</v>
      </c>
      <c r="H81" s="9">
        <f t="shared" si="7"/>
        <v>1204027</v>
      </c>
      <c r="I81" s="384">
        <f>E81*1.053</f>
        <v>213033.48299999998</v>
      </c>
      <c r="J81" s="384">
        <f>I81*1.051</f>
        <v>223898.19063299996</v>
      </c>
      <c r="M81" s="374"/>
      <c r="N81" s="374"/>
      <c r="O81" s="374"/>
      <c r="P81" s="374"/>
      <c r="Q81" s="374"/>
      <c r="R81" s="374"/>
      <c r="S81" s="374"/>
    </row>
    <row r="82" spans="1:29" ht="33" hidden="1" customHeight="1">
      <c r="B82" s="368">
        <v>21000000</v>
      </c>
      <c r="C82" s="378" t="s">
        <v>96</v>
      </c>
      <c r="D82" s="379">
        <v>0</v>
      </c>
      <c r="E82" s="379">
        <v>0</v>
      </c>
      <c r="F82" s="391">
        <v>190500</v>
      </c>
      <c r="G82" s="379">
        <v>0</v>
      </c>
      <c r="H82" s="9">
        <f t="shared" si="7"/>
        <v>0</v>
      </c>
      <c r="I82" s="382">
        <f t="shared" ref="I82:J82" si="12">+I83</f>
        <v>0</v>
      </c>
      <c r="J82" s="382">
        <f t="shared" si="12"/>
        <v>0</v>
      </c>
      <c r="M82" s="374"/>
      <c r="N82" s="374"/>
      <c r="O82" s="374"/>
      <c r="P82" s="374"/>
      <c r="Q82" s="374"/>
      <c r="R82" s="374"/>
      <c r="S82" s="374"/>
    </row>
    <row r="83" spans="1:29" ht="45" hidden="1" customHeight="1">
      <c r="B83" s="373">
        <v>21010000</v>
      </c>
      <c r="C83" s="381" t="s">
        <v>274</v>
      </c>
      <c r="D83" s="367">
        <v>0</v>
      </c>
      <c r="E83" s="367">
        <v>0</v>
      </c>
      <c r="F83" s="367">
        <v>0</v>
      </c>
      <c r="G83" s="367">
        <v>0</v>
      </c>
      <c r="H83" s="9">
        <f t="shared" si="7"/>
        <v>0</v>
      </c>
      <c r="I83" s="384">
        <f>E83*1.053</f>
        <v>0</v>
      </c>
      <c r="J83" s="384">
        <f>I83*1.051</f>
        <v>0</v>
      </c>
      <c r="M83" s="374"/>
      <c r="N83" s="374"/>
      <c r="O83" s="374"/>
      <c r="P83" s="374"/>
      <c r="Q83" s="374"/>
      <c r="R83" s="374"/>
      <c r="S83" s="374"/>
    </row>
    <row r="84" spans="1:29" ht="37.5">
      <c r="B84" s="432">
        <v>22000000</v>
      </c>
      <c r="C84" s="393" t="s">
        <v>145</v>
      </c>
      <c r="D84" s="401">
        <f t="shared" ref="D84:D85" si="13">E84+F84</f>
        <v>202311</v>
      </c>
      <c r="E84" s="391">
        <f>E85+E97</f>
        <v>202311</v>
      </c>
      <c r="F84" s="429"/>
      <c r="G84" s="429"/>
      <c r="H84" s="9">
        <f t="shared" si="7"/>
        <v>202311</v>
      </c>
      <c r="I84" s="379">
        <f t="shared" ref="I84:J84" si="14">+I86+I87+I85</f>
        <v>208560.33899999998</v>
      </c>
      <c r="J84" s="379">
        <f t="shared" si="14"/>
        <v>219196.91628899996</v>
      </c>
    </row>
    <row r="85" spans="1:29" ht="18.75">
      <c r="B85" s="432">
        <v>22010000</v>
      </c>
      <c r="C85" s="393" t="s">
        <v>146</v>
      </c>
      <c r="D85" s="401">
        <f t="shared" si="13"/>
        <v>198063</v>
      </c>
      <c r="E85" s="391">
        <f>E95+E96</f>
        <v>198063</v>
      </c>
      <c r="F85" s="391"/>
      <c r="G85" s="391"/>
      <c r="H85" s="9">
        <f t="shared" si="7"/>
        <v>198063</v>
      </c>
      <c r="I85" s="384">
        <f>E85*1.053</f>
        <v>208560.33899999998</v>
      </c>
      <c r="J85" s="384">
        <f>I85*1.051</f>
        <v>219196.91628899996</v>
      </c>
    </row>
    <row r="86" spans="1:29" ht="45" hidden="1">
      <c r="B86" s="78">
        <v>22010300</v>
      </c>
      <c r="C86" s="101" t="s">
        <v>266</v>
      </c>
      <c r="D86" s="102">
        <v>98500</v>
      </c>
      <c r="E86" s="80">
        <v>98500</v>
      </c>
      <c r="F86" s="80"/>
      <c r="G86" s="80"/>
      <c r="H86" s="9">
        <f t="shared" si="7"/>
        <v>98500</v>
      </c>
    </row>
    <row r="87" spans="1:29" ht="30" hidden="1">
      <c r="B87" s="65">
        <v>22012600</v>
      </c>
      <c r="C87" s="103" t="s">
        <v>267</v>
      </c>
      <c r="D87" s="102">
        <v>88000</v>
      </c>
      <c r="E87" s="18">
        <v>88000</v>
      </c>
      <c r="F87" s="18"/>
      <c r="G87" s="18"/>
      <c r="H87" s="9">
        <f t="shared" si="7"/>
        <v>88000</v>
      </c>
    </row>
    <row r="88" spans="1:29" ht="15" hidden="1">
      <c r="B88" s="15">
        <v>22090000</v>
      </c>
      <c r="C88" s="70" t="s">
        <v>268</v>
      </c>
      <c r="D88" s="17">
        <v>4000</v>
      </c>
      <c r="E88" s="17">
        <v>4000</v>
      </c>
      <c r="F88" s="18"/>
      <c r="G88" s="18"/>
      <c r="H88" s="9">
        <f t="shared" si="7"/>
        <v>4000</v>
      </c>
      <c r="I88" s="12">
        <v>1</v>
      </c>
    </row>
    <row r="89" spans="1:29" ht="45" hidden="1">
      <c r="B89" s="65">
        <v>22090100</v>
      </c>
      <c r="C89" s="71" t="s">
        <v>269</v>
      </c>
      <c r="D89" s="18">
        <v>4000</v>
      </c>
      <c r="E89" s="18">
        <v>4000</v>
      </c>
      <c r="F89" s="18"/>
      <c r="G89" s="18"/>
      <c r="H89" s="9">
        <f t="shared" si="7"/>
        <v>4000</v>
      </c>
    </row>
    <row r="90" spans="1:29" ht="15" hidden="1">
      <c r="B90" s="65">
        <v>22090000</v>
      </c>
      <c r="C90" s="71" t="s">
        <v>268</v>
      </c>
      <c r="D90" s="18">
        <v>4000</v>
      </c>
      <c r="E90" s="18">
        <v>4000</v>
      </c>
      <c r="F90" s="18"/>
      <c r="G90" s="18"/>
      <c r="H90" s="9">
        <f t="shared" si="7"/>
        <v>4000</v>
      </c>
    </row>
    <row r="91" spans="1:29" ht="45" hidden="1">
      <c r="B91" s="65">
        <v>22090100</v>
      </c>
      <c r="C91" s="71" t="s">
        <v>269</v>
      </c>
      <c r="D91" s="18">
        <v>4000</v>
      </c>
      <c r="E91" s="18">
        <v>4000</v>
      </c>
      <c r="F91" s="18"/>
      <c r="G91" s="18"/>
      <c r="H91" s="9">
        <f t="shared" si="7"/>
        <v>4000</v>
      </c>
    </row>
    <row r="92" spans="1:29" ht="15" hidden="1">
      <c r="B92" s="65">
        <v>24000000</v>
      </c>
      <c r="C92" s="71" t="s">
        <v>270</v>
      </c>
      <c r="D92" s="18">
        <v>0</v>
      </c>
      <c r="E92" s="18">
        <v>0</v>
      </c>
      <c r="F92" s="18">
        <v>0</v>
      </c>
      <c r="G92" s="18">
        <v>0</v>
      </c>
      <c r="H92" s="9">
        <f t="shared" si="7"/>
        <v>0</v>
      </c>
    </row>
    <row r="93" spans="1:29" hidden="1">
      <c r="B93" s="104">
        <v>24060000</v>
      </c>
      <c r="C93" s="105" t="s">
        <v>271</v>
      </c>
      <c r="D93" s="106">
        <v>0</v>
      </c>
      <c r="E93" s="100">
        <v>0</v>
      </c>
      <c r="F93" s="100"/>
      <c r="G93" s="100"/>
      <c r="H93" s="9">
        <f t="shared" si="7"/>
        <v>0</v>
      </c>
    </row>
    <row r="94" spans="1:29" ht="15" hidden="1">
      <c r="B94" s="65">
        <v>24060300</v>
      </c>
      <c r="C94" s="71" t="s">
        <v>271</v>
      </c>
      <c r="D94" s="18">
        <v>0</v>
      </c>
      <c r="E94" s="18">
        <v>0</v>
      </c>
      <c r="F94" s="72"/>
      <c r="G94" s="72"/>
      <c r="H94" s="9">
        <f t="shared" ref="H94:H131" si="15">+D94</f>
        <v>0</v>
      </c>
    </row>
    <row r="95" spans="1:29" s="370" customFormat="1" ht="18.75">
      <c r="A95" s="376"/>
      <c r="B95" s="414">
        <v>22010300</v>
      </c>
      <c r="C95" s="427" t="s">
        <v>266</v>
      </c>
      <c r="D95" s="401">
        <f t="shared" ref="D95:D108" si="16">E95+F95</f>
        <v>104607</v>
      </c>
      <c r="E95" s="401">
        <v>104607</v>
      </c>
      <c r="F95" s="430"/>
      <c r="G95" s="430"/>
      <c r="H95" s="376">
        <f t="shared" si="15"/>
        <v>104607</v>
      </c>
      <c r="I95" s="380">
        <f t="shared" ref="I95:J95" si="17">I99+I101+I103</f>
        <v>0</v>
      </c>
      <c r="J95" s="380">
        <f t="shared" si="17"/>
        <v>0</v>
      </c>
      <c r="K95" s="377"/>
      <c r="L95" s="376"/>
      <c r="M95" s="376"/>
      <c r="N95" s="376"/>
      <c r="O95" s="376"/>
      <c r="P95" s="376"/>
      <c r="Q95" s="376"/>
      <c r="R95" s="376"/>
      <c r="S95" s="376"/>
      <c r="T95" s="376"/>
      <c r="U95" s="376"/>
      <c r="V95" s="376"/>
      <c r="W95" s="376"/>
      <c r="X95" s="376"/>
      <c r="Y95" s="376"/>
      <c r="Z95" s="376"/>
      <c r="AA95" s="376"/>
      <c r="AB95" s="376"/>
      <c r="AC95" s="376"/>
    </row>
    <row r="96" spans="1:29" s="370" customFormat="1" ht="18.75">
      <c r="A96" s="376"/>
      <c r="B96" s="414">
        <v>22012600</v>
      </c>
      <c r="C96" s="427" t="s">
        <v>267</v>
      </c>
      <c r="D96" s="401">
        <f t="shared" si="16"/>
        <v>93456</v>
      </c>
      <c r="E96" s="401">
        <v>93456</v>
      </c>
      <c r="F96" s="430"/>
      <c r="G96" s="430"/>
      <c r="H96" s="376"/>
      <c r="I96" s="433"/>
      <c r="J96" s="433"/>
      <c r="K96" s="377"/>
      <c r="L96" s="376"/>
      <c r="M96" s="376"/>
      <c r="N96" s="376"/>
      <c r="O96" s="376"/>
      <c r="P96" s="376"/>
      <c r="Q96" s="376"/>
      <c r="R96" s="376"/>
      <c r="S96" s="376"/>
      <c r="T96" s="376"/>
      <c r="U96" s="376"/>
      <c r="V96" s="376"/>
      <c r="W96" s="376"/>
      <c r="X96" s="376"/>
      <c r="Y96" s="376"/>
      <c r="Z96" s="376"/>
      <c r="AA96" s="376"/>
      <c r="AB96" s="376"/>
      <c r="AC96" s="376"/>
    </row>
    <row r="97" spans="1:29" s="370" customFormat="1" ht="18.75">
      <c r="A97" s="376"/>
      <c r="B97" s="414">
        <v>22090000</v>
      </c>
      <c r="C97" s="427" t="s">
        <v>268</v>
      </c>
      <c r="D97" s="401">
        <f t="shared" si="16"/>
        <v>4248</v>
      </c>
      <c r="E97" s="401">
        <f>E98</f>
        <v>4248</v>
      </c>
      <c r="F97" s="430"/>
      <c r="G97" s="430"/>
      <c r="H97" s="376"/>
      <c r="I97" s="433"/>
      <c r="J97" s="433"/>
      <c r="K97" s="377"/>
      <c r="L97" s="376"/>
      <c r="M97" s="376"/>
      <c r="N97" s="376"/>
      <c r="O97" s="376"/>
      <c r="P97" s="376"/>
      <c r="Q97" s="376"/>
      <c r="R97" s="376"/>
      <c r="S97" s="376"/>
      <c r="T97" s="376"/>
      <c r="U97" s="376"/>
      <c r="V97" s="376"/>
      <c r="W97" s="376"/>
      <c r="X97" s="376"/>
      <c r="Y97" s="376"/>
      <c r="Z97" s="376"/>
      <c r="AA97" s="376"/>
      <c r="AB97" s="376"/>
      <c r="AC97" s="376"/>
    </row>
    <row r="98" spans="1:29" s="370" customFormat="1" ht="18.75">
      <c r="A98" s="376"/>
      <c r="B98" s="414">
        <v>22090100</v>
      </c>
      <c r="C98" s="427" t="s">
        <v>269</v>
      </c>
      <c r="D98" s="401">
        <f t="shared" si="16"/>
        <v>4248</v>
      </c>
      <c r="E98" s="401">
        <v>4248</v>
      </c>
      <c r="F98" s="430"/>
      <c r="G98" s="430"/>
      <c r="H98" s="376"/>
      <c r="I98" s="433"/>
      <c r="J98" s="433"/>
      <c r="K98" s="377"/>
      <c r="L98" s="376"/>
      <c r="M98" s="376"/>
      <c r="N98" s="376"/>
      <c r="O98" s="376"/>
      <c r="P98" s="376"/>
      <c r="Q98" s="376"/>
      <c r="R98" s="376"/>
      <c r="S98" s="376"/>
      <c r="T98" s="376"/>
      <c r="U98" s="376"/>
      <c r="V98" s="376"/>
      <c r="W98" s="376"/>
      <c r="X98" s="376"/>
      <c r="Y98" s="376"/>
      <c r="Z98" s="376"/>
      <c r="AA98" s="376"/>
      <c r="AB98" s="376"/>
      <c r="AC98" s="376"/>
    </row>
    <row r="99" spans="1:29" ht="18.75">
      <c r="B99" s="411">
        <v>25000000</v>
      </c>
      <c r="C99" s="410" t="s">
        <v>19</v>
      </c>
      <c r="D99" s="401">
        <f t="shared" si="16"/>
        <v>1001716</v>
      </c>
      <c r="E99" s="391">
        <f>E100</f>
        <v>0</v>
      </c>
      <c r="F99" s="391">
        <f>F100</f>
        <v>1001716</v>
      </c>
      <c r="G99" s="391"/>
      <c r="I99" s="384"/>
      <c r="J99" s="384"/>
    </row>
    <row r="100" spans="1:29" ht="18.75">
      <c r="B100" s="411">
        <v>25010000</v>
      </c>
      <c r="C100" s="412" t="s">
        <v>117</v>
      </c>
      <c r="D100" s="401">
        <f t="shared" si="16"/>
        <v>1001716</v>
      </c>
      <c r="E100" s="391">
        <f>E101</f>
        <v>0</v>
      </c>
      <c r="F100" s="391">
        <f>F101</f>
        <v>1001716</v>
      </c>
      <c r="G100" s="391"/>
      <c r="I100" s="384"/>
      <c r="J100" s="384"/>
    </row>
    <row r="101" spans="1:29" ht="37.5">
      <c r="B101" s="411">
        <v>25010100</v>
      </c>
      <c r="C101" s="410" t="s">
        <v>118</v>
      </c>
      <c r="D101" s="401">
        <f t="shared" si="16"/>
        <v>1001716</v>
      </c>
      <c r="E101" s="391"/>
      <c r="F101" s="391">
        <v>1001716</v>
      </c>
      <c r="G101" s="391"/>
      <c r="I101" s="384"/>
      <c r="J101" s="384"/>
    </row>
    <row r="102" spans="1:29" ht="45.75" customHeight="1">
      <c r="B102" s="411"/>
      <c r="C102" s="426" t="s">
        <v>276</v>
      </c>
      <c r="D102" s="430">
        <f t="shared" si="16"/>
        <v>79835397</v>
      </c>
      <c r="E102" s="429">
        <f>E14+E81</f>
        <v>78805538</v>
      </c>
      <c r="F102" s="429">
        <f>F14+F81</f>
        <v>1029859</v>
      </c>
      <c r="G102" s="429">
        <v>0</v>
      </c>
      <c r="I102" s="384"/>
      <c r="J102" s="384"/>
    </row>
    <row r="103" spans="1:29" ht="33" customHeight="1">
      <c r="B103" s="413">
        <v>40000000</v>
      </c>
      <c r="C103" s="426" t="s">
        <v>155</v>
      </c>
      <c r="D103" s="430">
        <f t="shared" si="16"/>
        <v>29953100</v>
      </c>
      <c r="E103" s="429">
        <f>E104</f>
        <v>29953100</v>
      </c>
      <c r="F103" s="429"/>
      <c r="G103" s="429"/>
      <c r="I103" s="384"/>
      <c r="J103" s="384"/>
      <c r="L103" s="374"/>
      <c r="M103" s="374"/>
      <c r="N103" s="374"/>
      <c r="O103" s="374"/>
      <c r="P103" s="374"/>
      <c r="Q103" s="374"/>
      <c r="R103" s="374"/>
      <c r="S103" s="374"/>
      <c r="T103" s="374"/>
      <c r="U103" s="374"/>
      <c r="V103" s="374"/>
      <c r="W103" s="374"/>
      <c r="X103" s="374"/>
      <c r="Y103" s="374"/>
      <c r="Z103" s="374"/>
      <c r="AA103" s="374"/>
    </row>
    <row r="104" spans="1:29" s="370" customFormat="1" ht="18.75">
      <c r="A104" s="376"/>
      <c r="B104" s="414">
        <v>41000000</v>
      </c>
      <c r="C104" s="427" t="s">
        <v>156</v>
      </c>
      <c r="D104" s="401">
        <f>E104+F104</f>
        <v>29953100</v>
      </c>
      <c r="E104" s="401">
        <f>E105+E107+E279</f>
        <v>29953100</v>
      </c>
      <c r="F104" s="401"/>
      <c r="G104" s="401"/>
      <c r="H104" s="376"/>
      <c r="I104" s="380" t="e">
        <f>I105+#REF!+#REF!</f>
        <v>#REF!</v>
      </c>
      <c r="J104" s="380" t="e">
        <f>J105+#REF!+#REF!</f>
        <v>#REF!</v>
      </c>
      <c r="K104" s="371"/>
      <c r="L104" s="376"/>
      <c r="M104" s="376"/>
      <c r="N104" s="376"/>
      <c r="O104" s="376"/>
      <c r="P104" s="376"/>
      <c r="Q104" s="376"/>
      <c r="R104" s="376"/>
      <c r="S104" s="376"/>
      <c r="T104" s="376"/>
      <c r="U104" s="376"/>
      <c r="V104" s="376"/>
      <c r="W104" s="376"/>
      <c r="X104" s="376"/>
      <c r="Y104" s="376"/>
      <c r="Z104" s="376"/>
      <c r="AA104" s="376"/>
    </row>
    <row r="105" spans="1:29" s="157" customFormat="1" ht="18.75">
      <c r="B105" s="411">
        <v>41020000</v>
      </c>
      <c r="C105" s="412" t="s">
        <v>67</v>
      </c>
      <c r="D105" s="401">
        <f t="shared" si="16"/>
        <v>3365700</v>
      </c>
      <c r="E105" s="391">
        <f>E106</f>
        <v>3365700</v>
      </c>
      <c r="F105" s="391">
        <v>0</v>
      </c>
      <c r="G105" s="391">
        <v>0</v>
      </c>
      <c r="I105" s="379" t="e">
        <f>I106+I107+I108+#REF!+#REF!+#REF!+#REF!+#REF!+#REF!</f>
        <v>#REF!</v>
      </c>
      <c r="J105" s="379" t="e">
        <f>J106+J107+J108+#REF!+#REF!+#REF!+#REF!+#REF!+#REF!</f>
        <v>#REF!</v>
      </c>
      <c r="K105" s="55"/>
    </row>
    <row r="106" spans="1:29" ht="18.75">
      <c r="B106" s="411">
        <v>41020100</v>
      </c>
      <c r="C106" s="410" t="s">
        <v>158</v>
      </c>
      <c r="D106" s="401">
        <f t="shared" si="16"/>
        <v>3365700</v>
      </c>
      <c r="E106" s="391">
        <v>3365700</v>
      </c>
      <c r="F106" s="391"/>
      <c r="G106" s="391"/>
      <c r="I106" s="384">
        <f t="shared" ref="I106:I108" si="18">E106*1.053</f>
        <v>3544082.0999999996</v>
      </c>
      <c r="J106" s="384">
        <f t="shared" ref="J106:J108" si="19">I106*1.051</f>
        <v>3724830.2870999994</v>
      </c>
    </row>
    <row r="107" spans="1:29" ht="37.5">
      <c r="B107" s="411">
        <v>41030000</v>
      </c>
      <c r="C107" s="410" t="s">
        <v>68</v>
      </c>
      <c r="D107" s="401">
        <f t="shared" si="16"/>
        <v>26539900</v>
      </c>
      <c r="E107" s="391">
        <f>E108</f>
        <v>26539900</v>
      </c>
      <c r="F107" s="391">
        <v>0</v>
      </c>
      <c r="G107" s="391">
        <v>0</v>
      </c>
      <c r="I107" s="384">
        <f t="shared" si="18"/>
        <v>27946514.699999999</v>
      </c>
      <c r="J107" s="384">
        <f t="shared" si="19"/>
        <v>29371786.949699998</v>
      </c>
    </row>
    <row r="108" spans="1:29" ht="37.5">
      <c r="B108" s="411">
        <v>41033900</v>
      </c>
      <c r="C108" s="410" t="s">
        <v>238</v>
      </c>
      <c r="D108" s="401">
        <f t="shared" si="16"/>
        <v>26539900</v>
      </c>
      <c r="E108" s="391">
        <v>26539900</v>
      </c>
      <c r="F108" s="391"/>
      <c r="G108" s="391"/>
      <c r="I108" s="384">
        <f t="shared" si="18"/>
        <v>27946514.699999999</v>
      </c>
      <c r="J108" s="384">
        <f t="shared" si="19"/>
        <v>29371786.949699998</v>
      </c>
    </row>
    <row r="109" spans="1:29" ht="21.6" hidden="1" customHeight="1">
      <c r="B109" s="107">
        <v>19000000</v>
      </c>
      <c r="C109" s="108" t="s">
        <v>166</v>
      </c>
      <c r="D109" s="109">
        <f t="shared" ref="D109:D123" si="20">+E109+F109</f>
        <v>0</v>
      </c>
      <c r="E109" s="17">
        <f>+E110</f>
        <v>0</v>
      </c>
      <c r="F109" s="17"/>
      <c r="G109" s="110"/>
      <c r="H109" s="9">
        <f t="shared" si="15"/>
        <v>0</v>
      </c>
    </row>
    <row r="110" spans="1:29" ht="21" hidden="1" customHeight="1">
      <c r="B110" s="107">
        <v>19010000</v>
      </c>
      <c r="C110" s="108" t="s">
        <v>167</v>
      </c>
      <c r="D110" s="109">
        <f t="shared" si="20"/>
        <v>0</v>
      </c>
      <c r="E110" s="17">
        <f>+E111+E112+E113+E114+E115</f>
        <v>0</v>
      </c>
      <c r="F110" s="17"/>
      <c r="G110" s="110"/>
      <c r="H110" s="9">
        <f t="shared" si="15"/>
        <v>0</v>
      </c>
    </row>
    <row r="111" spans="1:29" ht="33" hidden="1" customHeight="1">
      <c r="B111" s="111">
        <v>19010100</v>
      </c>
      <c r="C111" s="112" t="s">
        <v>30</v>
      </c>
      <c r="D111" s="113">
        <f t="shared" si="20"/>
        <v>0</v>
      </c>
      <c r="E111" s="18"/>
      <c r="F111" s="18"/>
      <c r="G111" s="72"/>
      <c r="H111" s="9">
        <f t="shared" si="15"/>
        <v>0</v>
      </c>
    </row>
    <row r="112" spans="1:29" ht="35.450000000000003" hidden="1" customHeight="1">
      <c r="B112" s="111">
        <v>19010200</v>
      </c>
      <c r="C112" s="112" t="s">
        <v>31</v>
      </c>
      <c r="D112" s="113">
        <f t="shared" si="20"/>
        <v>0</v>
      </c>
      <c r="E112" s="18"/>
      <c r="F112" s="18"/>
      <c r="G112" s="72"/>
      <c r="H112" s="9">
        <f t="shared" si="15"/>
        <v>0</v>
      </c>
    </row>
    <row r="113" spans="2:8" ht="45.6" hidden="1" customHeight="1">
      <c r="B113" s="111">
        <v>19010300</v>
      </c>
      <c r="C113" s="112" t="s">
        <v>219</v>
      </c>
      <c r="D113" s="113">
        <f t="shared" si="20"/>
        <v>0</v>
      </c>
      <c r="E113" s="18"/>
      <c r="F113" s="18"/>
      <c r="G113" s="72"/>
      <c r="H113" s="9">
        <f t="shared" si="15"/>
        <v>0</v>
      </c>
    </row>
    <row r="114" spans="2:8" ht="45" hidden="1">
      <c r="B114" s="111">
        <v>19010500</v>
      </c>
      <c r="C114" s="76" t="s">
        <v>220</v>
      </c>
      <c r="D114" s="77">
        <f t="shared" si="20"/>
        <v>0</v>
      </c>
      <c r="E114" s="18"/>
      <c r="F114" s="18"/>
      <c r="G114" s="72"/>
      <c r="H114" s="9">
        <f t="shared" si="15"/>
        <v>0</v>
      </c>
    </row>
    <row r="115" spans="2:8" ht="30" hidden="1">
      <c r="B115" s="111">
        <v>19010600</v>
      </c>
      <c r="C115" s="76" t="s">
        <v>92</v>
      </c>
      <c r="D115" s="77">
        <f t="shared" si="20"/>
        <v>0</v>
      </c>
      <c r="E115" s="18"/>
      <c r="F115" s="18"/>
      <c r="G115" s="72"/>
      <c r="H115" s="9">
        <f t="shared" si="15"/>
        <v>0</v>
      </c>
    </row>
    <row r="116" spans="2:8" ht="48.6" hidden="1" customHeight="1">
      <c r="B116" s="114">
        <v>19020000</v>
      </c>
      <c r="C116" s="70" t="s">
        <v>93</v>
      </c>
      <c r="D116" s="17">
        <f t="shared" si="20"/>
        <v>0</v>
      </c>
      <c r="E116" s="17">
        <f>+E117</f>
        <v>0</v>
      </c>
      <c r="F116" s="17">
        <f>+F117</f>
        <v>0</v>
      </c>
      <c r="G116" s="110"/>
      <c r="H116" s="9">
        <f t="shared" si="15"/>
        <v>0</v>
      </c>
    </row>
    <row r="117" spans="2:8" ht="22.9" hidden="1" customHeight="1">
      <c r="B117" s="111">
        <v>19020200</v>
      </c>
      <c r="C117" s="71" t="s">
        <v>94</v>
      </c>
      <c r="D117" s="80">
        <f t="shared" si="20"/>
        <v>0</v>
      </c>
      <c r="E117" s="80"/>
      <c r="F117" s="80"/>
      <c r="G117" s="99"/>
      <c r="H117" s="9">
        <f t="shared" si="15"/>
        <v>0</v>
      </c>
    </row>
    <row r="118" spans="2:8" ht="15" hidden="1">
      <c r="B118" s="65"/>
      <c r="C118" s="71"/>
      <c r="D118" s="80">
        <f t="shared" si="20"/>
        <v>0</v>
      </c>
      <c r="E118" s="80"/>
      <c r="F118" s="99"/>
      <c r="G118" s="99"/>
      <c r="H118" s="9">
        <f t="shared" si="15"/>
        <v>0</v>
      </c>
    </row>
    <row r="119" spans="2:8" ht="15" hidden="1">
      <c r="B119" s="65"/>
      <c r="C119" s="71"/>
      <c r="D119" s="80">
        <f t="shared" si="20"/>
        <v>0</v>
      </c>
      <c r="E119" s="80"/>
      <c r="F119" s="99"/>
      <c r="G119" s="99"/>
      <c r="H119" s="9">
        <f t="shared" si="15"/>
        <v>0</v>
      </c>
    </row>
    <row r="120" spans="2:8" ht="15" hidden="1">
      <c r="B120" s="65"/>
      <c r="C120" s="71"/>
      <c r="D120" s="80">
        <f t="shared" si="20"/>
        <v>0</v>
      </c>
      <c r="E120" s="80"/>
      <c r="F120" s="99"/>
      <c r="G120" s="99"/>
      <c r="H120" s="9">
        <f t="shared" si="15"/>
        <v>0</v>
      </c>
    </row>
    <row r="121" spans="2:8" ht="15" hidden="1">
      <c r="B121" s="65"/>
      <c r="C121" s="71"/>
      <c r="D121" s="80">
        <f t="shared" si="20"/>
        <v>0</v>
      </c>
      <c r="E121" s="80"/>
      <c r="F121" s="99"/>
      <c r="G121" s="99"/>
      <c r="H121" s="9">
        <f t="shared" si="15"/>
        <v>0</v>
      </c>
    </row>
    <row r="122" spans="2:8" ht="15" hidden="1">
      <c r="B122" s="65"/>
      <c r="C122" s="71"/>
      <c r="D122" s="80">
        <f t="shared" si="20"/>
        <v>0</v>
      </c>
      <c r="E122" s="80"/>
      <c r="F122" s="99"/>
      <c r="G122" s="99"/>
      <c r="H122" s="9">
        <f t="shared" si="15"/>
        <v>0</v>
      </c>
    </row>
    <row r="123" spans="2:8" ht="15" hidden="1">
      <c r="B123" s="81"/>
      <c r="C123" s="82"/>
      <c r="D123" s="75">
        <f t="shared" si="20"/>
        <v>0</v>
      </c>
      <c r="E123" s="75"/>
      <c r="F123" s="100"/>
      <c r="G123" s="100"/>
      <c r="H123" s="9">
        <f t="shared" si="15"/>
        <v>0</v>
      </c>
    </row>
    <row r="124" spans="2:8" ht="28.15" hidden="1" customHeight="1">
      <c r="B124" s="15">
        <v>21050000</v>
      </c>
      <c r="C124" s="70" t="s">
        <v>207</v>
      </c>
      <c r="D124" s="17">
        <f t="shared" ref="D124:D128" si="21">+E124+F124</f>
        <v>0</v>
      </c>
      <c r="E124" s="17">
        <v>0</v>
      </c>
      <c r="F124" s="17"/>
      <c r="G124" s="17"/>
      <c r="H124" s="9">
        <f t="shared" si="15"/>
        <v>0</v>
      </c>
    </row>
    <row r="125" spans="2:8" ht="20.45" hidden="1" customHeight="1">
      <c r="B125" s="15">
        <v>21080000</v>
      </c>
      <c r="C125" s="70" t="s">
        <v>208</v>
      </c>
      <c r="D125" s="17">
        <f t="shared" si="21"/>
        <v>0</v>
      </c>
      <c r="E125" s="17">
        <f>+E126</f>
        <v>0</v>
      </c>
      <c r="F125" s="17">
        <f>+F126</f>
        <v>0</v>
      </c>
      <c r="G125" s="17">
        <f>+G126</f>
        <v>0</v>
      </c>
      <c r="H125" s="9">
        <f t="shared" si="15"/>
        <v>0</v>
      </c>
    </row>
    <row r="126" spans="2:8" ht="24" hidden="1" customHeight="1">
      <c r="B126" s="65">
        <v>21080500</v>
      </c>
      <c r="C126" s="71" t="s">
        <v>208</v>
      </c>
      <c r="D126" s="18">
        <f t="shared" si="21"/>
        <v>0</v>
      </c>
      <c r="E126" s="18">
        <v>0</v>
      </c>
      <c r="F126" s="18">
        <v>0</v>
      </c>
      <c r="G126" s="18"/>
      <c r="H126" s="9">
        <f t="shared" si="15"/>
        <v>0</v>
      </c>
    </row>
    <row r="127" spans="2:8" ht="73.7" hidden="1" customHeight="1">
      <c r="B127" s="65">
        <v>21090000</v>
      </c>
      <c r="C127" s="71" t="s">
        <v>209</v>
      </c>
      <c r="D127" s="18">
        <f t="shared" si="21"/>
        <v>0</v>
      </c>
      <c r="E127" s="18"/>
      <c r="F127" s="18"/>
      <c r="G127" s="18"/>
      <c r="H127" s="9">
        <f t="shared" si="15"/>
        <v>0</v>
      </c>
    </row>
    <row r="128" spans="2:8" ht="37.700000000000003" hidden="1" customHeight="1">
      <c r="B128" s="65">
        <v>21110000</v>
      </c>
      <c r="C128" s="71" t="s">
        <v>144</v>
      </c>
      <c r="D128" s="18">
        <f t="shared" si="21"/>
        <v>0</v>
      </c>
      <c r="E128" s="18">
        <v>0</v>
      </c>
      <c r="F128" s="372"/>
      <c r="G128" s="115"/>
      <c r="H128" s="9">
        <f t="shared" si="15"/>
        <v>0</v>
      </c>
    </row>
    <row r="129" spans="2:11" s="10" customFormat="1" ht="17.100000000000001" hidden="1" customHeight="1">
      <c r="B129" s="84">
        <v>14060100</v>
      </c>
      <c r="C129" s="84" t="s">
        <v>147</v>
      </c>
      <c r="D129" s="21">
        <f>+E129</f>
        <v>0</v>
      </c>
      <c r="E129" s="116"/>
      <c r="F129" s="85" t="s">
        <v>114</v>
      </c>
      <c r="G129" s="85" t="s">
        <v>114</v>
      </c>
      <c r="H129" s="9">
        <f t="shared" si="15"/>
        <v>0</v>
      </c>
    </row>
    <row r="130" spans="2:11" ht="69.599999999999994" hidden="1" customHeight="1">
      <c r="B130" s="117">
        <v>22010200</v>
      </c>
      <c r="C130" s="87" t="s">
        <v>148</v>
      </c>
      <c r="D130" s="88">
        <f>+E130+F130</f>
        <v>0</v>
      </c>
      <c r="E130" s="18"/>
      <c r="F130" s="18"/>
      <c r="G130" s="18"/>
      <c r="H130" s="9">
        <f t="shared" si="15"/>
        <v>0</v>
      </c>
      <c r="I130" s="12">
        <v>1</v>
      </c>
    </row>
    <row r="131" spans="2:11" s="10" customFormat="1" ht="21.6" hidden="1" customHeight="1">
      <c r="B131" s="84">
        <v>14060300</v>
      </c>
      <c r="C131" s="84" t="s">
        <v>149</v>
      </c>
      <c r="D131" s="21">
        <f>+E131</f>
        <v>0</v>
      </c>
      <c r="E131" s="118"/>
      <c r="F131" s="119" t="s">
        <v>114</v>
      </c>
      <c r="G131" s="119" t="s">
        <v>114</v>
      </c>
      <c r="H131" s="9">
        <f t="shared" si="15"/>
        <v>0</v>
      </c>
    </row>
    <row r="132" spans="2:11" s="10" customFormat="1" ht="39" hidden="1" customHeight="1">
      <c r="B132" s="117">
        <v>22010500</v>
      </c>
      <c r="C132" s="87" t="s">
        <v>243</v>
      </c>
      <c r="D132" s="88">
        <f t="shared" ref="D132:D136" si="22">+E132+F132</f>
        <v>0</v>
      </c>
      <c r="E132" s="18">
        <f>16000-16000</f>
        <v>0</v>
      </c>
      <c r="F132" s="18"/>
      <c r="G132" s="18"/>
      <c r="H132" s="9">
        <f t="shared" ref="H132:H148" si="23">+D132</f>
        <v>0</v>
      </c>
    </row>
    <row r="133" spans="2:11" s="10" customFormat="1" ht="39.6" hidden="1" customHeight="1">
      <c r="B133" s="117">
        <v>22010700</v>
      </c>
      <c r="C133" s="87" t="s">
        <v>244</v>
      </c>
      <c r="D133" s="88">
        <f t="shared" si="22"/>
        <v>0</v>
      </c>
      <c r="E133" s="18">
        <f>17000-17000</f>
        <v>0</v>
      </c>
      <c r="F133" s="119"/>
      <c r="G133" s="119"/>
      <c r="H133" s="9">
        <f t="shared" si="23"/>
        <v>0</v>
      </c>
    </row>
    <row r="134" spans="2:11" s="10" customFormat="1" ht="44.45" hidden="1" customHeight="1">
      <c r="B134" s="117">
        <v>22011000</v>
      </c>
      <c r="C134" s="87" t="s">
        <v>108</v>
      </c>
      <c r="D134" s="88">
        <f t="shared" si="22"/>
        <v>0</v>
      </c>
      <c r="E134" s="18">
        <v>0</v>
      </c>
      <c r="F134" s="18"/>
      <c r="G134" s="18"/>
      <c r="H134" s="9">
        <f t="shared" si="23"/>
        <v>0</v>
      </c>
    </row>
    <row r="135" spans="2:11" ht="36.6" hidden="1" customHeight="1">
      <c r="B135" s="117">
        <v>22011100</v>
      </c>
      <c r="C135" s="87" t="s">
        <v>109</v>
      </c>
      <c r="D135" s="88">
        <f t="shared" si="22"/>
        <v>0</v>
      </c>
      <c r="E135" s="18">
        <v>0</v>
      </c>
      <c r="F135" s="18"/>
      <c r="G135" s="18"/>
      <c r="H135" s="9">
        <f t="shared" si="23"/>
        <v>0</v>
      </c>
    </row>
    <row r="136" spans="2:11" ht="37.35" hidden="1" customHeight="1">
      <c r="B136" s="117">
        <v>22011800</v>
      </c>
      <c r="C136" s="87" t="s">
        <v>8</v>
      </c>
      <c r="D136" s="88">
        <f t="shared" si="22"/>
        <v>0</v>
      </c>
      <c r="E136" s="18">
        <v>0</v>
      </c>
      <c r="F136" s="18"/>
      <c r="G136" s="18"/>
      <c r="H136" s="9">
        <f t="shared" si="23"/>
        <v>0</v>
      </c>
    </row>
    <row r="137" spans="2:11" s="10" customFormat="1" ht="14.25" hidden="1" customHeight="1">
      <c r="B137" s="84">
        <v>14070000</v>
      </c>
      <c r="C137" s="84" t="s">
        <v>9</v>
      </c>
      <c r="D137" s="21">
        <f>+E137</f>
        <v>0</v>
      </c>
      <c r="E137" s="68"/>
      <c r="F137" s="85" t="s">
        <v>114</v>
      </c>
      <c r="G137" s="85" t="s">
        <v>114</v>
      </c>
      <c r="H137" s="9">
        <f t="shared" si="23"/>
        <v>0</v>
      </c>
    </row>
    <row r="138" spans="2:11" s="10" customFormat="1" ht="32.1" hidden="1" customHeight="1">
      <c r="B138" s="84">
        <v>14071500</v>
      </c>
      <c r="C138" s="84" t="s">
        <v>221</v>
      </c>
      <c r="D138" s="68">
        <f>+F138</f>
        <v>0</v>
      </c>
      <c r="E138" s="85" t="s">
        <v>114</v>
      </c>
      <c r="F138" s="68"/>
      <c r="G138" s="85" t="s">
        <v>114</v>
      </c>
      <c r="H138" s="9">
        <f t="shared" si="23"/>
        <v>0</v>
      </c>
    </row>
    <row r="139" spans="2:11" hidden="1">
      <c r="B139" s="120">
        <v>16000000</v>
      </c>
      <c r="C139" s="120" t="s">
        <v>10</v>
      </c>
      <c r="D139" s="121">
        <f>+E139</f>
        <v>0</v>
      </c>
      <c r="E139" s="122">
        <f>+E140+E141+E142</f>
        <v>0</v>
      </c>
      <c r="F139" s="123" t="s">
        <v>114</v>
      </c>
      <c r="G139" s="123" t="s">
        <v>114</v>
      </c>
      <c r="H139" s="9">
        <f t="shared" si="23"/>
        <v>0</v>
      </c>
      <c r="I139" s="8">
        <v>1</v>
      </c>
      <c r="J139" s="9"/>
      <c r="K139" s="8"/>
    </row>
    <row r="140" spans="2:11" hidden="1">
      <c r="B140" s="124">
        <v>16010000</v>
      </c>
      <c r="C140" s="124" t="s">
        <v>11</v>
      </c>
      <c r="D140" s="21">
        <f>+E140</f>
        <v>0</v>
      </c>
      <c r="E140" s="123"/>
      <c r="F140" s="123" t="s">
        <v>114</v>
      </c>
      <c r="G140" s="123" t="s">
        <v>114</v>
      </c>
      <c r="H140" s="9">
        <f t="shared" si="23"/>
        <v>0</v>
      </c>
      <c r="I140" s="8">
        <v>1</v>
      </c>
      <c r="J140" s="9"/>
      <c r="K140" s="8"/>
    </row>
    <row r="141" spans="2:11" s="10" customFormat="1" hidden="1">
      <c r="B141" s="124">
        <v>16040000</v>
      </c>
      <c r="C141" s="124" t="s">
        <v>178</v>
      </c>
      <c r="D141" s="21">
        <f>+E141</f>
        <v>0</v>
      </c>
      <c r="E141" s="68"/>
      <c r="F141" s="85" t="s">
        <v>114</v>
      </c>
      <c r="G141" s="85" t="s">
        <v>114</v>
      </c>
      <c r="H141" s="9">
        <f t="shared" si="23"/>
        <v>0</v>
      </c>
    </row>
    <row r="142" spans="2:11" s="10" customFormat="1" hidden="1">
      <c r="B142" s="124">
        <v>16050000</v>
      </c>
      <c r="C142" s="124" t="s">
        <v>179</v>
      </c>
      <c r="D142" s="21">
        <f>+E142</f>
        <v>0</v>
      </c>
      <c r="E142" s="68"/>
      <c r="F142" s="85" t="s">
        <v>114</v>
      </c>
      <c r="G142" s="85" t="s">
        <v>114</v>
      </c>
      <c r="H142" s="9">
        <f t="shared" si="23"/>
        <v>0</v>
      </c>
    </row>
    <row r="143" spans="2:11" hidden="1">
      <c r="B143" s="125"/>
      <c r="C143" s="126"/>
      <c r="D143" s="127">
        <f>+E143+F143</f>
        <v>0</v>
      </c>
      <c r="E143" s="127"/>
      <c r="F143" s="127"/>
      <c r="G143" s="127"/>
      <c r="H143" s="9">
        <f t="shared" si="23"/>
        <v>0</v>
      </c>
    </row>
    <row r="144" spans="2:11" ht="36.6" hidden="1" customHeight="1">
      <c r="B144" s="128">
        <v>21010800</v>
      </c>
      <c r="C144" s="98" t="s">
        <v>230</v>
      </c>
      <c r="D144" s="99">
        <f>+E144+F144</f>
        <v>0</v>
      </c>
      <c r="E144" s="127"/>
      <c r="F144" s="99"/>
      <c r="G144" s="99">
        <f>+F144</f>
        <v>0</v>
      </c>
      <c r="H144" s="9">
        <f t="shared" si="23"/>
        <v>0</v>
      </c>
    </row>
    <row r="145" spans="2:11" ht="38.25" hidden="1">
      <c r="B145" s="129">
        <v>21050400</v>
      </c>
      <c r="C145" s="130" t="s">
        <v>231</v>
      </c>
      <c r="D145" s="131">
        <f>+E145+F145</f>
        <v>0</v>
      </c>
      <c r="E145" s="131"/>
      <c r="F145" s="131"/>
      <c r="G145" s="131"/>
      <c r="H145" s="9">
        <f t="shared" si="23"/>
        <v>0</v>
      </c>
    </row>
    <row r="146" spans="2:11" s="10" customFormat="1" ht="19.350000000000001" hidden="1" customHeight="1">
      <c r="B146" s="124">
        <v>21030000</v>
      </c>
      <c r="C146" s="124" t="s">
        <v>232</v>
      </c>
      <c r="D146" s="21">
        <f>+E146</f>
        <v>0</v>
      </c>
      <c r="E146" s="68"/>
      <c r="F146" s="85" t="s">
        <v>114</v>
      </c>
      <c r="G146" s="85" t="s">
        <v>114</v>
      </c>
      <c r="H146" s="9">
        <f t="shared" si="23"/>
        <v>0</v>
      </c>
    </row>
    <row r="147" spans="2:11" s="10" customFormat="1" ht="28.35" hidden="1" customHeight="1">
      <c r="B147" s="132">
        <v>21040000</v>
      </c>
      <c r="C147" s="132" t="s">
        <v>233</v>
      </c>
      <c r="D147" s="133">
        <f>+E147</f>
        <v>0</v>
      </c>
      <c r="E147" s="80"/>
      <c r="F147" s="134" t="s">
        <v>114</v>
      </c>
      <c r="G147" s="134" t="s">
        <v>114</v>
      </c>
      <c r="H147" s="9">
        <f t="shared" si="23"/>
        <v>0</v>
      </c>
    </row>
    <row r="148" spans="2:11" s="10" customFormat="1" hidden="1">
      <c r="B148" s="135">
        <v>22020000</v>
      </c>
      <c r="C148" s="135" t="s">
        <v>234</v>
      </c>
      <c r="D148" s="136">
        <f>+E11</f>
        <v>0</v>
      </c>
      <c r="E148" s="136"/>
      <c r="F148" s="137" t="s">
        <v>114</v>
      </c>
      <c r="G148" s="137" t="s">
        <v>235</v>
      </c>
      <c r="H148" s="9">
        <f t="shared" si="23"/>
        <v>0</v>
      </c>
    </row>
    <row r="149" spans="2:11" ht="37.700000000000003" hidden="1" customHeight="1">
      <c r="B149" s="9"/>
    </row>
    <row r="150" spans="2:11" ht="28.5" hidden="1">
      <c r="B150" s="15">
        <v>22120000</v>
      </c>
      <c r="C150" s="70" t="s">
        <v>236</v>
      </c>
      <c r="D150" s="17">
        <f>+E150+F150</f>
        <v>0</v>
      </c>
      <c r="E150" s="17"/>
      <c r="F150" s="18"/>
      <c r="G150" s="18"/>
      <c r="H150" s="9">
        <f t="shared" ref="H150:H202" si="24">+D150</f>
        <v>0</v>
      </c>
    </row>
    <row r="151" spans="2:11" s="10" customFormat="1" hidden="1">
      <c r="B151" s="139">
        <v>22090000</v>
      </c>
      <c r="C151" s="139" t="s">
        <v>22</v>
      </c>
      <c r="D151" s="140">
        <f>+E151</f>
        <v>0</v>
      </c>
      <c r="E151" s="140"/>
      <c r="F151" s="134" t="s">
        <v>114</v>
      </c>
      <c r="G151" s="134" t="s">
        <v>114</v>
      </c>
      <c r="H151" s="9">
        <f t="shared" si="24"/>
        <v>0</v>
      </c>
    </row>
    <row r="152" spans="2:11" s="10" customFormat="1" hidden="1">
      <c r="B152" s="141">
        <v>23000000</v>
      </c>
      <c r="C152" s="141" t="s">
        <v>23</v>
      </c>
      <c r="D152" s="142">
        <f>+E152+F152</f>
        <v>0</v>
      </c>
      <c r="E152" s="142">
        <f>+E154</f>
        <v>0</v>
      </c>
      <c r="F152" s="142"/>
      <c r="G152" s="142"/>
      <c r="H152" s="9">
        <f t="shared" si="24"/>
        <v>0</v>
      </c>
    </row>
    <row r="153" spans="2:11" s="10" customFormat="1" ht="14.25" hidden="1" customHeight="1">
      <c r="B153" s="84">
        <v>23020000</v>
      </c>
      <c r="C153" s="84" t="s">
        <v>77</v>
      </c>
      <c r="D153" s="143">
        <f>F153</f>
        <v>0</v>
      </c>
      <c r="E153" s="144" t="s">
        <v>114</v>
      </c>
      <c r="F153" s="68"/>
      <c r="G153" s="144" t="s">
        <v>114</v>
      </c>
      <c r="H153" s="9">
        <f t="shared" si="24"/>
        <v>0</v>
      </c>
    </row>
    <row r="154" spans="2:11" s="10" customFormat="1" hidden="1">
      <c r="B154" s="145">
        <v>23030000</v>
      </c>
      <c r="C154" s="145" t="s">
        <v>78</v>
      </c>
      <c r="D154" s="143">
        <f>+E154</f>
        <v>0</v>
      </c>
      <c r="E154" s="143"/>
      <c r="F154" s="144" t="s">
        <v>114</v>
      </c>
      <c r="G154" s="144" t="s">
        <v>114</v>
      </c>
      <c r="H154" s="9">
        <f t="shared" si="24"/>
        <v>0</v>
      </c>
    </row>
    <row r="155" spans="2:11" s="10" customFormat="1" ht="53.45" hidden="1" customHeight="1">
      <c r="B155" s="65">
        <v>24030000</v>
      </c>
      <c r="C155" s="71" t="s">
        <v>79</v>
      </c>
      <c r="D155" s="18">
        <f>+E155</f>
        <v>0</v>
      </c>
      <c r="E155" s="18">
        <f>10000-10000</f>
        <v>0</v>
      </c>
      <c r="F155" s="85"/>
      <c r="G155" s="85"/>
      <c r="H155" s="9">
        <f t="shared" si="24"/>
        <v>0</v>
      </c>
    </row>
    <row r="156" spans="2:11" ht="15" hidden="1">
      <c r="B156" s="117">
        <v>24060300</v>
      </c>
      <c r="C156" s="87" t="s">
        <v>208</v>
      </c>
      <c r="D156" s="88">
        <f t="shared" ref="D156:D174" si="25">+E156+F156</f>
        <v>0</v>
      </c>
      <c r="E156" s="18"/>
      <c r="F156" s="18"/>
      <c r="G156" s="18"/>
      <c r="H156" s="9">
        <f t="shared" si="24"/>
        <v>0</v>
      </c>
      <c r="I156" s="8"/>
      <c r="J156" s="9"/>
      <c r="K156" s="8"/>
    </row>
    <row r="157" spans="2:11" ht="21.6" hidden="1" customHeight="1">
      <c r="B157" s="139">
        <v>24061600</v>
      </c>
      <c r="C157" s="139" t="s">
        <v>80</v>
      </c>
      <c r="D157" s="140">
        <f t="shared" si="25"/>
        <v>0</v>
      </c>
      <c r="E157" s="133"/>
      <c r="F157" s="133"/>
      <c r="G157" s="133"/>
      <c r="H157" s="9">
        <f t="shared" si="24"/>
        <v>0</v>
      </c>
      <c r="I157" s="8"/>
      <c r="J157" s="9"/>
      <c r="K157" s="8"/>
    </row>
    <row r="158" spans="2:11" s="10" customFormat="1" ht="17.100000000000001" hidden="1" customHeight="1">
      <c r="B158" s="139">
        <v>24110600</v>
      </c>
      <c r="C158" s="139" t="s">
        <v>81</v>
      </c>
      <c r="D158" s="136">
        <f t="shared" si="25"/>
        <v>0</v>
      </c>
      <c r="E158" s="131"/>
      <c r="F158" s="133">
        <f>20+3-23</f>
        <v>0</v>
      </c>
      <c r="G158" s="133">
        <f>+F158</f>
        <v>0</v>
      </c>
      <c r="H158" s="9">
        <f t="shared" si="24"/>
        <v>0</v>
      </c>
    </row>
    <row r="159" spans="2:11" s="10" customFormat="1" ht="19.350000000000001" hidden="1" customHeight="1">
      <c r="B159" s="84">
        <v>24110700</v>
      </c>
      <c r="C159" s="84" t="s">
        <v>82</v>
      </c>
      <c r="D159" s="68">
        <f t="shared" si="25"/>
        <v>0</v>
      </c>
      <c r="E159" s="68"/>
      <c r="F159" s="85"/>
      <c r="G159" s="85" t="s">
        <v>114</v>
      </c>
      <c r="H159" s="9">
        <f t="shared" si="24"/>
        <v>0</v>
      </c>
    </row>
    <row r="160" spans="2:11" s="10" customFormat="1" ht="32.1" hidden="1" customHeight="1">
      <c r="B160" s="84">
        <v>24060800</v>
      </c>
      <c r="C160" s="84" t="s">
        <v>83</v>
      </c>
      <c r="D160" s="143">
        <f t="shared" si="25"/>
        <v>0</v>
      </c>
      <c r="E160" s="143"/>
      <c r="F160" s="118"/>
      <c r="G160" s="85"/>
      <c r="H160" s="9">
        <f t="shared" si="24"/>
        <v>0</v>
      </c>
      <c r="I160" s="13"/>
      <c r="J160" s="13"/>
      <c r="K160" s="13"/>
    </row>
    <row r="161" spans="1:11" s="10" customFormat="1" ht="32.1" hidden="1" customHeight="1">
      <c r="A161" s="10">
        <v>24061600</v>
      </c>
      <c r="B161" s="145">
        <v>24061600</v>
      </c>
      <c r="C161" s="145" t="s">
        <v>84</v>
      </c>
      <c r="D161" s="143">
        <f t="shared" si="25"/>
        <v>0</v>
      </c>
      <c r="E161" s="143"/>
      <c r="F161" s="146"/>
      <c r="G161" s="144"/>
      <c r="H161" s="9">
        <f t="shared" si="24"/>
        <v>0</v>
      </c>
      <c r="I161" s="13"/>
      <c r="J161" s="13"/>
      <c r="K161" s="13"/>
    </row>
    <row r="162" spans="1:11" s="10" customFormat="1" ht="32.1" hidden="1" customHeight="1">
      <c r="B162" s="147">
        <v>24060800</v>
      </c>
      <c r="C162" s="145" t="s">
        <v>83</v>
      </c>
      <c r="D162" s="143">
        <f t="shared" si="25"/>
        <v>0</v>
      </c>
      <c r="E162" s="143"/>
      <c r="F162" s="146">
        <f>131363-131363</f>
        <v>0</v>
      </c>
      <c r="G162" s="144"/>
      <c r="H162" s="9">
        <f t="shared" si="24"/>
        <v>0</v>
      </c>
      <c r="I162" s="13"/>
      <c r="J162" s="13"/>
      <c r="K162" s="13"/>
    </row>
    <row r="163" spans="1:11" s="10" customFormat="1" ht="21.6" hidden="1" customHeight="1">
      <c r="B163" s="151">
        <v>24110000</v>
      </c>
      <c r="C163" s="90" t="s">
        <v>85</v>
      </c>
      <c r="D163" s="91">
        <f t="shared" si="25"/>
        <v>0</v>
      </c>
      <c r="E163" s="91"/>
      <c r="F163" s="152">
        <f>+F164</f>
        <v>0</v>
      </c>
      <c r="G163" s="152">
        <f>+F163</f>
        <v>0</v>
      </c>
      <c r="H163" s="9">
        <f t="shared" si="24"/>
        <v>0</v>
      </c>
      <c r="I163" s="13"/>
      <c r="J163" s="13"/>
      <c r="K163" s="13"/>
    </row>
    <row r="164" spans="1:11" s="10" customFormat="1" ht="30" hidden="1">
      <c r="B164" s="153">
        <v>24110600</v>
      </c>
      <c r="C164" s="154" t="s">
        <v>18</v>
      </c>
      <c r="D164" s="155">
        <f t="shared" si="25"/>
        <v>0</v>
      </c>
      <c r="E164" s="155"/>
      <c r="F164" s="156"/>
      <c r="G164" s="156">
        <f>+F164</f>
        <v>0</v>
      </c>
      <c r="H164" s="9">
        <f t="shared" si="24"/>
        <v>0</v>
      </c>
    </row>
    <row r="165" spans="1:11" ht="33" hidden="1" customHeight="1">
      <c r="A165" s="157"/>
      <c r="B165" s="65">
        <v>25010200</v>
      </c>
      <c r="C165" s="71" t="s">
        <v>119</v>
      </c>
      <c r="D165" s="18">
        <f t="shared" si="25"/>
        <v>0</v>
      </c>
      <c r="E165" s="17"/>
      <c r="F165" s="18">
        <v>0</v>
      </c>
      <c r="G165" s="17"/>
      <c r="H165" s="9">
        <f t="shared" si="24"/>
        <v>0</v>
      </c>
    </row>
    <row r="166" spans="1:11" ht="24" hidden="1" customHeight="1">
      <c r="A166" s="157"/>
      <c r="B166" s="65">
        <v>25010300</v>
      </c>
      <c r="C166" s="71" t="s">
        <v>120</v>
      </c>
      <c r="D166" s="18">
        <f t="shared" si="25"/>
        <v>0</v>
      </c>
      <c r="E166" s="17"/>
      <c r="F166" s="18">
        <v>0</v>
      </c>
      <c r="G166" s="17"/>
      <c r="H166" s="9">
        <f t="shared" si="24"/>
        <v>0</v>
      </c>
    </row>
    <row r="167" spans="1:11" ht="37.700000000000003" hidden="1" customHeight="1">
      <c r="A167" s="157"/>
      <c r="B167" s="65">
        <v>25010400</v>
      </c>
      <c r="C167" s="71" t="s">
        <v>121</v>
      </c>
      <c r="D167" s="18">
        <f t="shared" si="25"/>
        <v>0</v>
      </c>
      <c r="E167" s="17"/>
      <c r="F167" s="18">
        <v>0</v>
      </c>
      <c r="G167" s="17"/>
      <c r="H167" s="9">
        <f t="shared" si="24"/>
        <v>0</v>
      </c>
    </row>
    <row r="168" spans="1:11" ht="26.45" hidden="1" customHeight="1">
      <c r="A168" s="157"/>
      <c r="B168" s="15">
        <v>25020000</v>
      </c>
      <c r="C168" s="70" t="s">
        <v>122</v>
      </c>
      <c r="D168" s="17">
        <f t="shared" si="25"/>
        <v>0</v>
      </c>
      <c r="E168" s="17"/>
      <c r="F168" s="17">
        <f>+F169+F170</f>
        <v>0</v>
      </c>
      <c r="G168" s="17"/>
      <c r="H168" s="9">
        <f t="shared" si="24"/>
        <v>0</v>
      </c>
    </row>
    <row r="169" spans="1:11" ht="30" hidden="1" customHeight="1">
      <c r="A169" s="157"/>
      <c r="B169" s="65">
        <v>25020100</v>
      </c>
      <c r="C169" s="71" t="s">
        <v>123</v>
      </c>
      <c r="D169" s="18">
        <f t="shared" si="25"/>
        <v>0</v>
      </c>
      <c r="E169" s="17"/>
      <c r="F169" s="18">
        <v>0</v>
      </c>
      <c r="G169" s="17"/>
      <c r="H169" s="9">
        <f t="shared" si="24"/>
        <v>0</v>
      </c>
    </row>
    <row r="170" spans="1:11" ht="90" hidden="1" customHeight="1">
      <c r="A170" s="157"/>
      <c r="B170" s="65">
        <v>25020200</v>
      </c>
      <c r="C170" s="71" t="s">
        <v>202</v>
      </c>
      <c r="D170" s="18">
        <f t="shared" si="25"/>
        <v>0</v>
      </c>
      <c r="E170" s="17"/>
      <c r="F170" s="18">
        <v>0</v>
      </c>
      <c r="G170" s="17"/>
      <c r="H170" s="9">
        <f t="shared" si="24"/>
        <v>0</v>
      </c>
    </row>
    <row r="171" spans="1:11" ht="25.35" hidden="1" customHeight="1">
      <c r="B171" s="158" t="s">
        <v>124</v>
      </c>
      <c r="C171" s="159" t="s">
        <v>132</v>
      </c>
      <c r="D171" s="160">
        <f t="shared" si="25"/>
        <v>0</v>
      </c>
      <c r="E171" s="17">
        <f>+E172</f>
        <v>0</v>
      </c>
      <c r="F171" s="17">
        <f>+F172</f>
        <v>0</v>
      </c>
      <c r="G171" s="17">
        <f>G172</f>
        <v>0</v>
      </c>
      <c r="H171" s="9">
        <f t="shared" si="24"/>
        <v>0</v>
      </c>
    </row>
    <row r="172" spans="1:11" ht="24" hidden="1" customHeight="1">
      <c r="B172" s="161" t="s">
        <v>133</v>
      </c>
      <c r="C172" s="70" t="s">
        <v>134</v>
      </c>
      <c r="D172" s="17">
        <f t="shared" si="25"/>
        <v>0</v>
      </c>
      <c r="E172" s="17">
        <f>+E174+E173</f>
        <v>0</v>
      </c>
      <c r="F172" s="17">
        <f>+F174+F173</f>
        <v>0</v>
      </c>
      <c r="G172" s="17">
        <f>G174</f>
        <v>0</v>
      </c>
      <c r="H172" s="9">
        <f t="shared" si="24"/>
        <v>0</v>
      </c>
    </row>
    <row r="173" spans="1:11" ht="48" hidden="1" customHeight="1">
      <c r="B173" s="162">
        <v>31020000</v>
      </c>
      <c r="C173" s="70" t="s">
        <v>135</v>
      </c>
      <c r="D173" s="18">
        <f t="shared" si="25"/>
        <v>0</v>
      </c>
      <c r="E173" s="18"/>
      <c r="F173" s="17"/>
      <c r="G173" s="17"/>
      <c r="H173" s="9">
        <f t="shared" si="24"/>
        <v>0</v>
      </c>
    </row>
    <row r="174" spans="1:11" ht="90.75" hidden="1" customHeight="1">
      <c r="B174" s="162">
        <v>31030100</v>
      </c>
      <c r="C174" s="71" t="s">
        <v>272</v>
      </c>
      <c r="D174" s="18">
        <f t="shared" si="25"/>
        <v>0</v>
      </c>
      <c r="E174" s="18"/>
      <c r="F174" s="18"/>
      <c r="G174" s="18"/>
      <c r="H174" s="9">
        <f t="shared" si="24"/>
        <v>0</v>
      </c>
      <c r="I174" s="12">
        <v>1</v>
      </c>
    </row>
    <row r="175" spans="1:11" s="10" customFormat="1" ht="14.25" hidden="1" customHeight="1">
      <c r="B175" s="163">
        <v>33000000</v>
      </c>
      <c r="C175" s="163" t="s">
        <v>136</v>
      </c>
      <c r="D175" s="164">
        <f>F175</f>
        <v>0</v>
      </c>
      <c r="E175" s="134" t="s">
        <v>114</v>
      </c>
      <c r="F175" s="140"/>
      <c r="G175" s="140"/>
      <c r="H175" s="9">
        <f t="shared" si="24"/>
        <v>0</v>
      </c>
    </row>
    <row r="176" spans="1:11" s="10" customFormat="1" hidden="1">
      <c r="B176" s="165">
        <v>33010000</v>
      </c>
      <c r="C176" s="165" t="s">
        <v>137</v>
      </c>
      <c r="D176" s="166">
        <f>F176</f>
        <v>0</v>
      </c>
      <c r="E176" s="144" t="s">
        <v>114</v>
      </c>
      <c r="F176" s="143"/>
      <c r="G176" s="143"/>
      <c r="H176" s="9">
        <f t="shared" si="24"/>
        <v>0</v>
      </c>
    </row>
    <row r="177" spans="2:11" ht="14.25" hidden="1">
      <c r="B177" s="15">
        <v>50000000</v>
      </c>
      <c r="C177" s="70" t="s">
        <v>15</v>
      </c>
      <c r="D177" s="17">
        <f t="shared" ref="D177:D185" si="26">+E177+F177</f>
        <v>0</v>
      </c>
      <c r="E177" s="17"/>
      <c r="F177" s="17">
        <f>+F178+F182+F183</f>
        <v>0</v>
      </c>
      <c r="G177" s="17"/>
      <c r="H177" s="9">
        <f t="shared" si="24"/>
        <v>0</v>
      </c>
      <c r="I177" s="12">
        <v>1</v>
      </c>
    </row>
    <row r="178" spans="2:11" ht="15" hidden="1">
      <c r="B178" s="66">
        <v>50080000</v>
      </c>
      <c r="C178" s="71" t="s">
        <v>138</v>
      </c>
      <c r="D178" s="18">
        <f t="shared" si="26"/>
        <v>0</v>
      </c>
      <c r="E178" s="18"/>
      <c r="F178" s="18"/>
      <c r="G178" s="18"/>
      <c r="H178" s="9">
        <f t="shared" si="24"/>
        <v>0</v>
      </c>
      <c r="I178" s="12">
        <v>1</v>
      </c>
      <c r="J178" s="167">
        <f>5000-F178</f>
        <v>5000</v>
      </c>
    </row>
    <row r="179" spans="2:11" ht="30" hidden="1">
      <c r="B179" s="66">
        <v>50080100</v>
      </c>
      <c r="C179" s="71" t="s">
        <v>139</v>
      </c>
      <c r="D179" s="18">
        <f t="shared" si="26"/>
        <v>0</v>
      </c>
      <c r="E179" s="18"/>
      <c r="F179" s="18"/>
      <c r="G179" s="18"/>
      <c r="H179" s="9">
        <f t="shared" si="24"/>
        <v>0</v>
      </c>
      <c r="J179" s="167"/>
    </row>
    <row r="180" spans="2:11" ht="30" hidden="1">
      <c r="B180" s="66">
        <v>50080200</v>
      </c>
      <c r="C180" s="71" t="s">
        <v>140</v>
      </c>
      <c r="D180" s="18">
        <f t="shared" si="26"/>
        <v>0</v>
      </c>
      <c r="E180" s="18"/>
      <c r="F180" s="18"/>
      <c r="G180" s="18"/>
      <c r="H180" s="9">
        <f t="shared" si="24"/>
        <v>0</v>
      </c>
      <c r="J180" s="167"/>
    </row>
    <row r="181" spans="2:11" ht="30" hidden="1">
      <c r="B181" s="66">
        <v>50080300</v>
      </c>
      <c r="C181" s="71" t="s">
        <v>1</v>
      </c>
      <c r="D181" s="18">
        <f t="shared" si="26"/>
        <v>0</v>
      </c>
      <c r="E181" s="18"/>
      <c r="F181" s="18"/>
      <c r="G181" s="18"/>
      <c r="H181" s="9">
        <f t="shared" si="24"/>
        <v>0</v>
      </c>
      <c r="J181" s="167"/>
    </row>
    <row r="182" spans="2:11" s="1" customFormat="1" hidden="1">
      <c r="B182" s="168">
        <v>50110000</v>
      </c>
      <c r="C182" s="168" t="s">
        <v>2</v>
      </c>
      <c r="D182" s="169">
        <f t="shared" si="26"/>
        <v>0</v>
      </c>
      <c r="E182" s="170"/>
      <c r="F182" s="171"/>
      <c r="G182" s="170"/>
      <c r="H182" s="9">
        <f t="shared" si="24"/>
        <v>0</v>
      </c>
      <c r="I182" s="1">
        <v>1</v>
      </c>
    </row>
    <row r="183" spans="2:11" s="10" customFormat="1" ht="71.25" hidden="1" customHeight="1">
      <c r="B183" s="84">
        <v>24060300</v>
      </c>
      <c r="C183" s="84" t="s">
        <v>28</v>
      </c>
      <c r="D183" s="68">
        <f t="shared" si="26"/>
        <v>0</v>
      </c>
      <c r="E183" s="119"/>
      <c r="F183" s="118"/>
      <c r="G183" s="119"/>
      <c r="H183" s="9">
        <f t="shared" si="24"/>
        <v>0</v>
      </c>
    </row>
    <row r="184" spans="2:11" s="10" customFormat="1" ht="51" hidden="1" customHeight="1">
      <c r="B184" s="65">
        <v>21010300</v>
      </c>
      <c r="C184" s="145" t="s">
        <v>144</v>
      </c>
      <c r="D184" s="143">
        <f t="shared" si="26"/>
        <v>0</v>
      </c>
      <c r="E184" s="172"/>
      <c r="F184" s="146"/>
      <c r="G184" s="172"/>
      <c r="H184" s="9">
        <f t="shared" si="24"/>
        <v>0</v>
      </c>
    </row>
    <row r="185" spans="2:11" s="10" customFormat="1" ht="41.45" hidden="1" customHeight="1">
      <c r="B185" s="145"/>
      <c r="C185" s="145" t="s">
        <v>142</v>
      </c>
      <c r="D185" s="143">
        <f t="shared" si="26"/>
        <v>0</v>
      </c>
      <c r="E185" s="172"/>
      <c r="F185" s="146"/>
      <c r="G185" s="172"/>
      <c r="H185" s="9">
        <f t="shared" si="24"/>
        <v>0</v>
      </c>
    </row>
    <row r="186" spans="2:11" s="10" customFormat="1" ht="51" hidden="1" customHeight="1">
      <c r="B186" s="145"/>
      <c r="C186" s="145" t="s">
        <v>143</v>
      </c>
      <c r="D186" s="143"/>
      <c r="E186" s="172"/>
      <c r="F186" s="146" t="s">
        <v>154</v>
      </c>
      <c r="G186" s="172"/>
      <c r="H186" s="9">
        <f t="shared" si="24"/>
        <v>0</v>
      </c>
    </row>
    <row r="187" spans="2:11" s="10" customFormat="1" ht="15.75" hidden="1">
      <c r="B187" s="396" t="s">
        <v>280</v>
      </c>
      <c r="C187" s="397" t="s">
        <v>281</v>
      </c>
      <c r="D187" s="379">
        <f>D188</f>
        <v>0</v>
      </c>
      <c r="E187" s="379">
        <f t="shared" ref="E187:G187" si="27">E188</f>
        <v>0</v>
      </c>
      <c r="F187" s="379">
        <f>F188</f>
        <v>0</v>
      </c>
      <c r="G187" s="379">
        <f t="shared" si="27"/>
        <v>0</v>
      </c>
      <c r="H187" s="9"/>
    </row>
    <row r="188" spans="2:11" s="10" customFormat="1" ht="15.75" hidden="1">
      <c r="B188" s="396" t="s">
        <v>282</v>
      </c>
      <c r="C188" s="397" t="s">
        <v>283</v>
      </c>
      <c r="D188" s="379">
        <f>D189</f>
        <v>0</v>
      </c>
      <c r="E188" s="398"/>
      <c r="F188" s="399">
        <f>F189</f>
        <v>0</v>
      </c>
      <c r="G188" s="398"/>
      <c r="H188" s="9"/>
    </row>
    <row r="189" spans="2:11" s="10" customFormat="1" ht="68.25" hidden="1" customHeight="1">
      <c r="B189" s="394">
        <v>33010100</v>
      </c>
      <c r="C189" s="395" t="s">
        <v>284</v>
      </c>
      <c r="D189" s="367"/>
      <c r="E189" s="172"/>
      <c r="F189" s="367"/>
      <c r="G189" s="172"/>
      <c r="H189" s="9"/>
    </row>
    <row r="190" spans="2:11" s="10" customFormat="1" ht="15.75" hidden="1">
      <c r="B190" s="135">
        <v>41010000</v>
      </c>
      <c r="C190" s="135" t="s">
        <v>157</v>
      </c>
      <c r="D190" s="136">
        <f>+E190</f>
        <v>6925200</v>
      </c>
      <c r="E190" s="379">
        <v>6925200</v>
      </c>
      <c r="F190" s="379">
        <v>6925200</v>
      </c>
      <c r="G190" s="379">
        <v>6925200</v>
      </c>
      <c r="H190" s="9">
        <f t="shared" si="24"/>
        <v>6925200</v>
      </c>
    </row>
    <row r="191" spans="2:11" ht="48.6" hidden="1" customHeight="1">
      <c r="B191" s="130"/>
      <c r="C191" s="130" t="s">
        <v>159</v>
      </c>
      <c r="D191" s="131">
        <f t="shared" ref="D191:D219" si="28">+E191+F191</f>
        <v>0</v>
      </c>
      <c r="E191" s="131"/>
      <c r="F191" s="131"/>
      <c r="G191" s="131"/>
      <c r="H191" s="9">
        <f t="shared" si="24"/>
        <v>0</v>
      </c>
    </row>
    <row r="192" spans="2:11" ht="16.899999999999999" hidden="1" customHeight="1">
      <c r="B192" s="65">
        <v>41020600</v>
      </c>
      <c r="C192" s="173" t="s">
        <v>199</v>
      </c>
      <c r="D192" s="174">
        <f t="shared" si="28"/>
        <v>0</v>
      </c>
      <c r="E192" s="18"/>
      <c r="F192" s="18"/>
      <c r="G192" s="18"/>
      <c r="H192" s="9">
        <f t="shared" si="24"/>
        <v>0</v>
      </c>
      <c r="I192" s="54">
        <v>3689.5</v>
      </c>
      <c r="J192" s="54">
        <v>660</v>
      </c>
      <c r="K192" s="54">
        <v>8380.6</v>
      </c>
    </row>
    <row r="193" spans="2:11" ht="94.35" hidden="1" customHeight="1">
      <c r="B193" s="78">
        <v>41021100</v>
      </c>
      <c r="C193" s="175" t="s">
        <v>184</v>
      </c>
      <c r="D193" s="176">
        <f t="shared" si="28"/>
        <v>0</v>
      </c>
      <c r="E193" s="18"/>
      <c r="F193" s="133"/>
      <c r="G193" s="133"/>
      <c r="H193" s="9">
        <f t="shared" si="24"/>
        <v>0</v>
      </c>
      <c r="I193" s="54"/>
      <c r="J193" s="54"/>
      <c r="K193" s="54"/>
    </row>
    <row r="194" spans="2:11" ht="58.35" hidden="1" customHeight="1">
      <c r="B194" s="78">
        <v>41021700</v>
      </c>
      <c r="C194" s="177" t="s">
        <v>195</v>
      </c>
      <c r="D194" s="113">
        <f t="shared" si="28"/>
        <v>0</v>
      </c>
      <c r="E194" s="18"/>
      <c r="F194" s="178"/>
      <c r="G194" s="178"/>
      <c r="H194" s="9">
        <f t="shared" si="24"/>
        <v>0</v>
      </c>
      <c r="I194" s="8"/>
      <c r="J194" s="9"/>
      <c r="K194" s="8"/>
    </row>
    <row r="195" spans="2:11" ht="63" hidden="1" customHeight="1">
      <c r="B195" s="78">
        <v>41021100</v>
      </c>
      <c r="C195" s="179" t="s">
        <v>88</v>
      </c>
      <c r="D195" s="113">
        <f t="shared" si="28"/>
        <v>0</v>
      </c>
      <c r="E195" s="18"/>
      <c r="F195" s="178"/>
      <c r="G195" s="178"/>
      <c r="H195" s="9">
        <f t="shared" si="24"/>
        <v>0</v>
      </c>
      <c r="I195" s="8"/>
      <c r="J195" s="9"/>
      <c r="K195" s="8"/>
    </row>
    <row r="196" spans="2:11" ht="58.35" hidden="1" customHeight="1">
      <c r="B196" s="65">
        <v>41021200</v>
      </c>
      <c r="C196" s="173" t="s">
        <v>206</v>
      </c>
      <c r="D196" s="180">
        <f t="shared" si="28"/>
        <v>0</v>
      </c>
      <c r="E196" s="18"/>
      <c r="F196" s="18"/>
      <c r="G196" s="18"/>
      <c r="H196" s="9">
        <f t="shared" si="24"/>
        <v>0</v>
      </c>
      <c r="I196" s="8"/>
      <c r="J196" s="9"/>
      <c r="K196" s="8"/>
    </row>
    <row r="197" spans="2:11" ht="58.35" hidden="1" customHeight="1">
      <c r="B197" s="65">
        <v>41021800</v>
      </c>
      <c r="C197" s="173" t="s">
        <v>89</v>
      </c>
      <c r="D197" s="180">
        <f t="shared" si="28"/>
        <v>0</v>
      </c>
      <c r="E197" s="18"/>
      <c r="F197" s="18"/>
      <c r="G197" s="18"/>
      <c r="H197" s="9">
        <f t="shared" si="24"/>
        <v>0</v>
      </c>
      <c r="I197" s="8"/>
      <c r="J197" s="9"/>
      <c r="K197" s="8"/>
    </row>
    <row r="198" spans="2:11" ht="58.35" hidden="1" customHeight="1">
      <c r="B198" s="65">
        <v>41021900</v>
      </c>
      <c r="C198" s="173" t="s">
        <v>214</v>
      </c>
      <c r="D198" s="180">
        <f t="shared" si="28"/>
        <v>0</v>
      </c>
      <c r="E198" s="18"/>
      <c r="F198" s="18"/>
      <c r="G198" s="18"/>
      <c r="H198" s="9">
        <f t="shared" si="24"/>
        <v>0</v>
      </c>
      <c r="I198" s="8"/>
      <c r="J198" s="9"/>
      <c r="K198" s="8"/>
    </row>
    <row r="199" spans="2:11" ht="58.35" hidden="1" customHeight="1">
      <c r="B199" s="81">
        <v>41021300</v>
      </c>
      <c r="C199" s="181" t="s">
        <v>110</v>
      </c>
      <c r="D199" s="182">
        <f t="shared" si="28"/>
        <v>0</v>
      </c>
      <c r="E199" s="83"/>
      <c r="F199" s="83"/>
      <c r="G199" s="83"/>
      <c r="H199" s="9">
        <f t="shared" si="24"/>
        <v>0</v>
      </c>
      <c r="I199" s="8"/>
      <c r="J199" s="9"/>
      <c r="K199" s="8"/>
    </row>
    <row r="200" spans="2:11" ht="18" hidden="1" customHeight="1">
      <c r="B200" s="130">
        <v>41030100</v>
      </c>
      <c r="C200" s="130" t="s">
        <v>215</v>
      </c>
      <c r="D200" s="131">
        <f t="shared" si="28"/>
        <v>0</v>
      </c>
      <c r="E200" s="131"/>
      <c r="F200" s="184"/>
      <c r="G200" s="184"/>
      <c r="H200" s="9">
        <f t="shared" si="24"/>
        <v>0</v>
      </c>
      <c r="I200" s="183"/>
      <c r="J200" s="167"/>
    </row>
    <row r="201" spans="2:11" ht="50.1" hidden="1" customHeight="1">
      <c r="B201" s="65">
        <v>41030300</v>
      </c>
      <c r="C201" s="185" t="s">
        <v>216</v>
      </c>
      <c r="D201" s="19">
        <f t="shared" si="28"/>
        <v>0</v>
      </c>
      <c r="E201" s="19"/>
      <c r="F201" s="186"/>
      <c r="G201" s="186"/>
      <c r="H201" s="9">
        <f t="shared" si="24"/>
        <v>0</v>
      </c>
      <c r="I201" s="8">
        <v>1</v>
      </c>
      <c r="J201" s="9">
        <v>282193.7</v>
      </c>
      <c r="K201" s="8">
        <f>+J201-H201</f>
        <v>282193.7</v>
      </c>
    </row>
    <row r="202" spans="2:11" ht="23.45" hidden="1" customHeight="1">
      <c r="B202" s="65">
        <v>41030400</v>
      </c>
      <c r="C202" s="187" t="s">
        <v>217</v>
      </c>
      <c r="D202" s="19">
        <f t="shared" si="28"/>
        <v>0</v>
      </c>
      <c r="E202" s="123"/>
      <c r="F202" s="18"/>
      <c r="G202" s="18">
        <f>+F202</f>
        <v>0</v>
      </c>
      <c r="H202" s="9">
        <f t="shared" si="24"/>
        <v>0</v>
      </c>
      <c r="I202" s="8"/>
      <c r="J202" s="9"/>
      <c r="K202" s="8"/>
    </row>
    <row r="203" spans="2:11" ht="166.5" hidden="1" customHeight="1">
      <c r="B203" s="65">
        <v>41030600</v>
      </c>
      <c r="C203" s="187" t="s">
        <v>200</v>
      </c>
      <c r="D203" s="19">
        <f t="shared" si="28"/>
        <v>0</v>
      </c>
      <c r="E203" s="18">
        <v>0</v>
      </c>
      <c r="F203" s="18"/>
      <c r="G203" s="18"/>
      <c r="H203" s="9">
        <f t="shared" ref="H203:H268" si="29">+D203</f>
        <v>0</v>
      </c>
      <c r="I203" s="167">
        <f>+E203+E206+E216+E213</f>
        <v>0</v>
      </c>
      <c r="J203" s="167">
        <f>+I203-1900</f>
        <v>-1900</v>
      </c>
    </row>
    <row r="204" spans="2:11" ht="51" hidden="1">
      <c r="B204" s="104">
        <v>41030700</v>
      </c>
      <c r="C204" s="188" t="s">
        <v>218</v>
      </c>
      <c r="D204" s="100">
        <f t="shared" si="28"/>
        <v>0</v>
      </c>
      <c r="E204" s="100"/>
      <c r="F204" s="100"/>
      <c r="G204" s="100"/>
      <c r="H204" s="9">
        <f t="shared" si="29"/>
        <v>0</v>
      </c>
      <c r="I204" s="167"/>
      <c r="J204" s="167"/>
    </row>
    <row r="205" spans="2:11" ht="93" hidden="1" customHeight="1">
      <c r="B205" s="104"/>
      <c r="C205" s="187" t="s">
        <v>97</v>
      </c>
      <c r="D205" s="19">
        <f t="shared" si="28"/>
        <v>0</v>
      </c>
      <c r="E205" s="18"/>
      <c r="F205" s="100"/>
      <c r="G205" s="100"/>
      <c r="H205" s="9">
        <f t="shared" si="29"/>
        <v>0</v>
      </c>
      <c r="I205" s="167"/>
      <c r="J205" s="167"/>
    </row>
    <row r="206" spans="2:11" ht="162.75" hidden="1" customHeight="1">
      <c r="B206" s="65">
        <v>41030800</v>
      </c>
      <c r="C206" s="187" t="s">
        <v>98</v>
      </c>
      <c r="D206" s="19">
        <f t="shared" si="28"/>
        <v>0</v>
      </c>
      <c r="E206" s="18">
        <v>0</v>
      </c>
      <c r="F206" s="18"/>
      <c r="G206" s="18"/>
      <c r="H206" s="9">
        <f t="shared" si="29"/>
        <v>0</v>
      </c>
    </row>
    <row r="207" spans="2:11" ht="81" hidden="1" customHeight="1">
      <c r="B207" s="65">
        <v>41030900</v>
      </c>
      <c r="C207" s="71" t="s">
        <v>107</v>
      </c>
      <c r="D207" s="18">
        <f t="shared" si="28"/>
        <v>0</v>
      </c>
      <c r="E207" s="18"/>
      <c r="F207" s="18"/>
      <c r="G207" s="18"/>
      <c r="H207" s="9">
        <f t="shared" si="29"/>
        <v>0</v>
      </c>
    </row>
    <row r="208" spans="2:11" ht="51" hidden="1" customHeight="1">
      <c r="B208" s="65">
        <v>41031000</v>
      </c>
      <c r="C208" s="187" t="s">
        <v>170</v>
      </c>
      <c r="D208" s="19">
        <f t="shared" si="28"/>
        <v>0</v>
      </c>
      <c r="E208" s="18">
        <v>0</v>
      </c>
      <c r="F208" s="18"/>
      <c r="G208" s="18"/>
      <c r="H208" s="9">
        <f t="shared" si="29"/>
        <v>0</v>
      </c>
    </row>
    <row r="209" spans="2:11" ht="60" hidden="1">
      <c r="B209" s="65">
        <v>41031300</v>
      </c>
      <c r="C209" s="187" t="s">
        <v>90</v>
      </c>
      <c r="D209" s="189">
        <f t="shared" si="28"/>
        <v>0</v>
      </c>
      <c r="E209" s="18"/>
      <c r="F209" s="18"/>
      <c r="G209" s="18"/>
      <c r="H209" s="9">
        <f t="shared" si="29"/>
        <v>0</v>
      </c>
    </row>
    <row r="210" spans="2:11" ht="69" hidden="1" customHeight="1">
      <c r="B210" s="78">
        <v>41032300</v>
      </c>
      <c r="C210" s="190" t="s">
        <v>91</v>
      </c>
      <c r="D210" s="80">
        <f t="shared" si="28"/>
        <v>0</v>
      </c>
      <c r="E210" s="91"/>
      <c r="F210" s="80"/>
      <c r="G210" s="80"/>
      <c r="H210" s="9">
        <f t="shared" si="29"/>
        <v>0</v>
      </c>
    </row>
    <row r="211" spans="2:11" ht="37.35" hidden="1" customHeight="1">
      <c r="B211" s="191">
        <v>41033100</v>
      </c>
      <c r="C211" s="192" t="s">
        <v>168</v>
      </c>
      <c r="D211" s="193">
        <f t="shared" si="28"/>
        <v>0</v>
      </c>
      <c r="E211" s="99"/>
      <c r="F211" s="99"/>
      <c r="G211" s="99"/>
      <c r="H211" s="9">
        <f t="shared" si="29"/>
        <v>0</v>
      </c>
    </row>
    <row r="212" spans="2:11" ht="41.45" hidden="1" customHeight="1">
      <c r="B212" s="194">
        <v>41031300</v>
      </c>
      <c r="C212" s="195" t="s">
        <v>26</v>
      </c>
      <c r="D212" s="196">
        <f t="shared" si="28"/>
        <v>0</v>
      </c>
      <c r="E212" s="197"/>
      <c r="F212" s="133"/>
      <c r="G212" s="133"/>
      <c r="H212" s="9">
        <f t="shared" si="29"/>
        <v>0</v>
      </c>
    </row>
    <row r="213" spans="2:11" ht="101.45" hidden="1" customHeight="1">
      <c r="B213" s="198">
        <v>41032200</v>
      </c>
      <c r="C213" s="98" t="s">
        <v>111</v>
      </c>
      <c r="D213" s="199">
        <f t="shared" si="28"/>
        <v>0</v>
      </c>
      <c r="E213" s="197"/>
      <c r="F213" s="133"/>
      <c r="G213" s="133"/>
      <c r="H213" s="9">
        <f t="shared" si="29"/>
        <v>0</v>
      </c>
      <c r="I213" s="12">
        <v>1</v>
      </c>
    </row>
    <row r="214" spans="2:11" ht="60" hidden="1">
      <c r="B214" s="65">
        <v>41033400</v>
      </c>
      <c r="C214" s="71" t="s">
        <v>6</v>
      </c>
      <c r="D214" s="18">
        <f t="shared" si="28"/>
        <v>0</v>
      </c>
      <c r="E214" s="200"/>
      <c r="F214" s="19"/>
      <c r="G214" s="19">
        <f>+F214</f>
        <v>0</v>
      </c>
      <c r="H214" s="9">
        <f t="shared" si="29"/>
        <v>0</v>
      </c>
      <c r="I214" s="8"/>
      <c r="J214" s="8"/>
      <c r="K214" s="8"/>
    </row>
    <row r="215" spans="2:11" ht="36.6" hidden="1" customHeight="1">
      <c r="B215" s="65">
        <v>41033500</v>
      </c>
      <c r="C215" s="187" t="s">
        <v>129</v>
      </c>
      <c r="D215" s="18">
        <f t="shared" si="28"/>
        <v>0</v>
      </c>
      <c r="E215" s="19"/>
      <c r="F215" s="19"/>
      <c r="G215" s="19">
        <f>+F215</f>
        <v>0</v>
      </c>
      <c r="H215" s="9">
        <f t="shared" si="29"/>
        <v>0</v>
      </c>
      <c r="I215" s="8"/>
      <c r="J215" s="8"/>
      <c r="K215" s="8"/>
    </row>
    <row r="216" spans="2:11" ht="42" hidden="1" customHeight="1">
      <c r="B216" s="201">
        <v>41027400</v>
      </c>
      <c r="C216" s="202" t="s">
        <v>105</v>
      </c>
      <c r="D216" s="203">
        <f t="shared" si="28"/>
        <v>0</v>
      </c>
      <c r="E216" s="204"/>
      <c r="F216" s="166"/>
      <c r="G216" s="166"/>
      <c r="H216" s="9">
        <f t="shared" si="29"/>
        <v>0</v>
      </c>
      <c r="I216" s="12">
        <v>1</v>
      </c>
    </row>
    <row r="217" spans="2:11" ht="44.45" hidden="1" customHeight="1">
      <c r="B217" s="65"/>
      <c r="C217" s="187" t="s">
        <v>130</v>
      </c>
      <c r="D217" s="19">
        <f t="shared" si="28"/>
        <v>0</v>
      </c>
      <c r="E217" s="18"/>
      <c r="F217" s="72"/>
      <c r="G217" s="72"/>
      <c r="H217" s="9">
        <f t="shared" si="29"/>
        <v>0</v>
      </c>
    </row>
    <row r="218" spans="2:11" ht="51" hidden="1" customHeight="1">
      <c r="B218" s="65">
        <v>41034500</v>
      </c>
      <c r="C218" s="187" t="s">
        <v>116</v>
      </c>
      <c r="D218" s="19">
        <f t="shared" si="28"/>
        <v>0</v>
      </c>
      <c r="E218" s="18"/>
      <c r="F218" s="72"/>
      <c r="G218" s="72"/>
      <c r="H218" s="9">
        <f t="shared" si="29"/>
        <v>0</v>
      </c>
    </row>
    <row r="219" spans="2:11" ht="54" hidden="1" customHeight="1">
      <c r="B219" s="65">
        <v>41033800</v>
      </c>
      <c r="C219" s="187" t="s">
        <v>131</v>
      </c>
      <c r="D219" s="189">
        <f t="shared" si="28"/>
        <v>0</v>
      </c>
      <c r="E219" s="18"/>
      <c r="F219" s="72"/>
      <c r="G219" s="72"/>
      <c r="H219" s="9">
        <f t="shared" si="29"/>
        <v>0</v>
      </c>
    </row>
    <row r="220" spans="2:11" ht="54" hidden="1" customHeight="1">
      <c r="B220" s="65">
        <v>41032600</v>
      </c>
      <c r="C220" s="205" t="s">
        <v>141</v>
      </c>
      <c r="D220" s="206">
        <f t="shared" ref="D220:D251" si="30">+E220+F220</f>
        <v>0</v>
      </c>
      <c r="E220" s="18">
        <v>0</v>
      </c>
      <c r="F220" s="148"/>
      <c r="G220" s="150"/>
      <c r="H220" s="9">
        <f t="shared" si="29"/>
        <v>0</v>
      </c>
    </row>
    <row r="221" spans="2:11" ht="54" hidden="1" customHeight="1">
      <c r="B221" s="65">
        <v>41033300</v>
      </c>
      <c r="C221" s="205" t="s">
        <v>125</v>
      </c>
      <c r="D221" s="206">
        <f t="shared" si="30"/>
        <v>0</v>
      </c>
      <c r="E221" s="18">
        <v>0</v>
      </c>
      <c r="F221" s="148"/>
      <c r="G221" s="150"/>
      <c r="H221" s="9">
        <f t="shared" si="29"/>
        <v>0</v>
      </c>
    </row>
    <row r="222" spans="2:11" ht="44.45" hidden="1" customHeight="1">
      <c r="B222" s="65">
        <v>41033500</v>
      </c>
      <c r="C222" s="187" t="s">
        <v>201</v>
      </c>
      <c r="D222" s="18">
        <f t="shared" si="30"/>
        <v>0</v>
      </c>
      <c r="E222" s="19">
        <v>0</v>
      </c>
      <c r="F222" s="19"/>
      <c r="G222" s="19">
        <f>+F222</f>
        <v>0</v>
      </c>
      <c r="H222" s="9">
        <f t="shared" si="29"/>
        <v>0</v>
      </c>
    </row>
    <row r="223" spans="2:11" ht="44.45" hidden="1" customHeight="1">
      <c r="B223" s="65">
        <v>41033600</v>
      </c>
      <c r="C223" s="187" t="s">
        <v>130</v>
      </c>
      <c r="D223" s="18">
        <f t="shared" si="30"/>
        <v>0</v>
      </c>
      <c r="E223" s="19">
        <v>0</v>
      </c>
      <c r="F223" s="19"/>
      <c r="G223" s="19"/>
      <c r="H223" s="9">
        <f t="shared" si="29"/>
        <v>0</v>
      </c>
    </row>
    <row r="224" spans="2:11" ht="54" hidden="1" customHeight="1">
      <c r="B224" s="65">
        <v>41033700</v>
      </c>
      <c r="C224" s="207" t="s">
        <v>237</v>
      </c>
      <c r="D224" s="208">
        <f t="shared" si="30"/>
        <v>0</v>
      </c>
      <c r="E224" s="18">
        <v>0</v>
      </c>
      <c r="F224" s="148"/>
      <c r="G224" s="150"/>
      <c r="H224" s="9">
        <f t="shared" si="29"/>
        <v>0</v>
      </c>
    </row>
    <row r="225" spans="2:11" ht="99.75" hidden="1" customHeight="1">
      <c r="B225" s="65">
        <v>41034300</v>
      </c>
      <c r="C225" s="209" t="s">
        <v>203</v>
      </c>
      <c r="D225" s="210">
        <f t="shared" si="30"/>
        <v>0</v>
      </c>
      <c r="E225" s="18"/>
      <c r="F225" s="18"/>
      <c r="G225" s="18"/>
      <c r="H225" s="9">
        <f t="shared" si="29"/>
        <v>0</v>
      </c>
    </row>
    <row r="226" spans="2:11" ht="66" hidden="1" customHeight="1">
      <c r="B226" s="65">
        <v>41034400</v>
      </c>
      <c r="C226" s="209" t="s">
        <v>204</v>
      </c>
      <c r="D226" s="210">
        <f t="shared" si="30"/>
        <v>0</v>
      </c>
      <c r="E226" s="18"/>
      <c r="F226" s="18"/>
      <c r="G226" s="18"/>
      <c r="H226" s="9">
        <f t="shared" si="29"/>
        <v>0</v>
      </c>
    </row>
    <row r="227" spans="2:11" ht="66" hidden="1" customHeight="1">
      <c r="B227" s="65"/>
      <c r="C227" s="209" t="s">
        <v>127</v>
      </c>
      <c r="D227" s="210">
        <f t="shared" si="30"/>
        <v>0</v>
      </c>
      <c r="E227" s="18"/>
      <c r="F227" s="18"/>
      <c r="G227" s="18"/>
      <c r="H227" s="9">
        <f t="shared" si="29"/>
        <v>0</v>
      </c>
    </row>
    <row r="228" spans="2:11" ht="66" hidden="1" customHeight="1">
      <c r="B228" s="65">
        <v>41034400</v>
      </c>
      <c r="C228" s="209" t="s">
        <v>210</v>
      </c>
      <c r="D228" s="174">
        <f>+E228+F228</f>
        <v>0</v>
      </c>
      <c r="E228" s="18">
        <v>0</v>
      </c>
      <c r="F228" s="18"/>
      <c r="G228" s="18"/>
      <c r="H228" s="9">
        <f>+D228</f>
        <v>0</v>
      </c>
    </row>
    <row r="229" spans="2:11" ht="81" hidden="1" customHeight="1">
      <c r="B229" s="65">
        <v>41034900</v>
      </c>
      <c r="C229" s="211" t="s">
        <v>128</v>
      </c>
      <c r="D229" s="212">
        <f t="shared" si="30"/>
        <v>0</v>
      </c>
      <c r="E229" s="213"/>
      <c r="F229" s="20">
        <v>0</v>
      </c>
      <c r="G229" s="72"/>
      <c r="H229" s="9">
        <f t="shared" si="29"/>
        <v>0</v>
      </c>
    </row>
    <row r="230" spans="2:11" s="1" customFormat="1" ht="39" hidden="1" customHeight="1">
      <c r="B230" s="214">
        <v>41031200</v>
      </c>
      <c r="C230" s="215" t="s">
        <v>182</v>
      </c>
      <c r="D230" s="216">
        <f t="shared" si="30"/>
        <v>0</v>
      </c>
      <c r="E230" s="133"/>
      <c r="F230" s="133"/>
      <c r="G230" s="133"/>
      <c r="H230" s="9">
        <f t="shared" si="29"/>
        <v>0</v>
      </c>
    </row>
    <row r="231" spans="2:11" s="1" customFormat="1" ht="41.45" hidden="1" customHeight="1">
      <c r="B231" s="217"/>
      <c r="C231" s="215" t="s">
        <v>172</v>
      </c>
      <c r="D231" s="218">
        <f t="shared" si="30"/>
        <v>0</v>
      </c>
      <c r="E231" s="197"/>
      <c r="F231" s="133"/>
      <c r="G231" s="133"/>
      <c r="H231" s="9">
        <f t="shared" si="29"/>
        <v>0</v>
      </c>
    </row>
    <row r="232" spans="2:11" s="1" customFormat="1" ht="43.35" hidden="1" customHeight="1">
      <c r="B232" s="219">
        <v>41034100</v>
      </c>
      <c r="C232" s="220" t="s">
        <v>160</v>
      </c>
      <c r="D232" s="221">
        <f t="shared" si="30"/>
        <v>0</v>
      </c>
      <c r="E232" s="222"/>
      <c r="F232" s="131"/>
      <c r="G232" s="131"/>
      <c r="H232" s="9">
        <f t="shared" si="29"/>
        <v>0</v>
      </c>
    </row>
    <row r="233" spans="2:11" s="1" customFormat="1" ht="50.45" hidden="1" customHeight="1">
      <c r="B233" s="191">
        <v>41036000</v>
      </c>
      <c r="C233" s="223" t="s">
        <v>173</v>
      </c>
      <c r="D233" s="224">
        <f t="shared" si="30"/>
        <v>0</v>
      </c>
      <c r="E233" s="225"/>
      <c r="F233" s="226"/>
      <c r="G233" s="227"/>
      <c r="H233" s="9">
        <f t="shared" si="29"/>
        <v>0</v>
      </c>
    </row>
    <row r="234" spans="2:11" s="1" customFormat="1" ht="42" hidden="1" customHeight="1">
      <c r="B234" s="228">
        <v>41036200</v>
      </c>
      <c r="C234" s="229" t="s">
        <v>113</v>
      </c>
      <c r="D234" s="230">
        <f t="shared" si="30"/>
        <v>0</v>
      </c>
      <c r="E234" s="72"/>
      <c r="F234" s="72"/>
      <c r="G234" s="72"/>
      <c r="H234" s="9">
        <f t="shared" si="29"/>
        <v>0</v>
      </c>
    </row>
    <row r="235" spans="2:11" s="1" customFormat="1" ht="91.35" hidden="1" customHeight="1">
      <c r="B235" s="228">
        <v>41036600</v>
      </c>
      <c r="C235" s="229" t="s">
        <v>65</v>
      </c>
      <c r="D235" s="230">
        <f t="shared" si="30"/>
        <v>0</v>
      </c>
      <c r="E235" s="72"/>
      <c r="F235" s="72"/>
      <c r="G235" s="72"/>
      <c r="H235" s="9">
        <f t="shared" si="29"/>
        <v>0</v>
      </c>
    </row>
    <row r="236" spans="2:11" s="1" customFormat="1" ht="46.35" hidden="1" customHeight="1">
      <c r="B236" s="231">
        <v>41037100</v>
      </c>
      <c r="C236" s="232" t="s">
        <v>14</v>
      </c>
      <c r="D236" s="233">
        <f t="shared" si="30"/>
        <v>0</v>
      </c>
      <c r="E236" s="148"/>
      <c r="F236" s="148"/>
      <c r="G236" s="72"/>
      <c r="H236" s="9">
        <f t="shared" si="29"/>
        <v>0</v>
      </c>
    </row>
    <row r="237" spans="2:11" s="1" customFormat="1" ht="43.35" hidden="1" customHeight="1">
      <c r="B237" s="228">
        <v>41037900</v>
      </c>
      <c r="C237" s="234" t="s">
        <v>112</v>
      </c>
      <c r="D237" s="235">
        <f t="shared" si="30"/>
        <v>0</v>
      </c>
      <c r="E237" s="72"/>
      <c r="F237" s="72"/>
      <c r="G237" s="72"/>
      <c r="H237" s="9">
        <f t="shared" si="29"/>
        <v>0</v>
      </c>
    </row>
    <row r="238" spans="2:11" ht="25.35" hidden="1" customHeight="1">
      <c r="B238" s="236"/>
      <c r="C238" s="132"/>
      <c r="D238" s="133">
        <f t="shared" si="30"/>
        <v>0</v>
      </c>
      <c r="E238" s="237"/>
      <c r="F238" s="238"/>
      <c r="G238" s="238">
        <f>+F238</f>
        <v>0</v>
      </c>
      <c r="H238" s="9">
        <f t="shared" si="29"/>
        <v>0</v>
      </c>
      <c r="I238" s="8"/>
      <c r="J238" s="8"/>
      <c r="K238" s="8"/>
    </row>
    <row r="239" spans="2:11" s="10" customFormat="1" ht="59.45" hidden="1" customHeight="1">
      <c r="B239" s="239"/>
      <c r="C239" s="132" t="s">
        <v>153</v>
      </c>
      <c r="D239" s="133">
        <f t="shared" si="30"/>
        <v>0</v>
      </c>
      <c r="E239" s="140"/>
      <c r="F239" s="140"/>
      <c r="G239" s="140"/>
      <c r="H239" s="9">
        <f t="shared" si="29"/>
        <v>0</v>
      </c>
      <c r="I239" s="13"/>
      <c r="J239" s="13"/>
      <c r="K239" s="13"/>
    </row>
    <row r="240" spans="2:11" s="10" customFormat="1" ht="43.35" hidden="1" customHeight="1">
      <c r="B240" s="240"/>
      <c r="C240" s="124" t="s">
        <v>66</v>
      </c>
      <c r="D240" s="21">
        <f t="shared" si="30"/>
        <v>0</v>
      </c>
      <c r="E240" s="68"/>
      <c r="F240" s="85"/>
      <c r="G240" s="85"/>
      <c r="H240" s="9">
        <f t="shared" si="29"/>
        <v>0</v>
      </c>
      <c r="I240" s="13"/>
      <c r="J240" s="13"/>
      <c r="K240" s="13"/>
    </row>
    <row r="241" spans="2:11" s="10" customFormat="1" ht="57.6" hidden="1" customHeight="1">
      <c r="B241" s="241">
        <v>41031900</v>
      </c>
      <c r="C241" s="165" t="s">
        <v>101</v>
      </c>
      <c r="D241" s="204">
        <f t="shared" si="30"/>
        <v>0</v>
      </c>
      <c r="E241" s="242"/>
      <c r="F241" s="146"/>
      <c r="G241" s="144"/>
      <c r="H241" s="9">
        <f t="shared" si="29"/>
        <v>0</v>
      </c>
      <c r="I241" s="13"/>
      <c r="J241" s="13"/>
      <c r="K241" s="13"/>
    </row>
    <row r="242" spans="2:11" s="10" customFormat="1" ht="73.349999999999994" hidden="1" customHeight="1">
      <c r="B242" s="241">
        <v>41032200</v>
      </c>
      <c r="C242" s="165" t="s">
        <v>0</v>
      </c>
      <c r="D242" s="166">
        <f t="shared" si="30"/>
        <v>0</v>
      </c>
      <c r="E242" s="143"/>
      <c r="F242" s="243"/>
      <c r="G242" s="243"/>
      <c r="H242" s="9">
        <f t="shared" si="29"/>
        <v>0</v>
      </c>
      <c r="I242" s="13"/>
      <c r="J242" s="13"/>
      <c r="K242" s="13"/>
    </row>
    <row r="243" spans="2:11" s="10" customFormat="1" ht="48.6" hidden="1" customHeight="1">
      <c r="B243" s="244"/>
      <c r="C243" s="232"/>
      <c r="D243" s="233">
        <f t="shared" si="30"/>
        <v>0</v>
      </c>
      <c r="E243" s="148"/>
      <c r="F243" s="245"/>
      <c r="G243" s="246"/>
      <c r="H243" s="9">
        <f t="shared" si="29"/>
        <v>0</v>
      </c>
      <c r="I243" s="13"/>
      <c r="J243" s="13"/>
      <c r="K243" s="13"/>
    </row>
    <row r="244" spans="2:11" s="10" customFormat="1" ht="54" hidden="1" customHeight="1">
      <c r="B244" s="78">
        <v>41032600</v>
      </c>
      <c r="C244" s="247" t="s">
        <v>141</v>
      </c>
      <c r="D244" s="248">
        <f t="shared" si="30"/>
        <v>0</v>
      </c>
      <c r="E244" s="80"/>
      <c r="F244" s="148"/>
      <c r="G244" s="150"/>
      <c r="H244" s="9">
        <f t="shared" si="29"/>
        <v>0</v>
      </c>
      <c r="I244" s="13"/>
      <c r="J244" s="13"/>
      <c r="K244" s="13"/>
    </row>
    <row r="245" spans="2:11" s="10" customFormat="1" ht="51.6" hidden="1" customHeight="1">
      <c r="B245" s="65">
        <v>41033700</v>
      </c>
      <c r="C245" s="207" t="s">
        <v>237</v>
      </c>
      <c r="D245" s="208">
        <f t="shared" si="30"/>
        <v>0</v>
      </c>
      <c r="E245" s="18"/>
      <c r="F245" s="148"/>
      <c r="G245" s="150"/>
      <c r="H245" s="9">
        <f t="shared" si="29"/>
        <v>0</v>
      </c>
      <c r="I245" s="13"/>
      <c r="J245" s="13"/>
      <c r="K245" s="13"/>
    </row>
    <row r="246" spans="2:11" s="10" customFormat="1" ht="51.6" hidden="1" customHeight="1">
      <c r="B246" s="65">
        <v>41034400</v>
      </c>
      <c r="C246" s="209" t="s">
        <v>204</v>
      </c>
      <c r="D246" s="210">
        <f t="shared" si="30"/>
        <v>0</v>
      </c>
      <c r="E246" s="18"/>
      <c r="F246" s="18"/>
      <c r="G246" s="150"/>
      <c r="H246" s="9">
        <f t="shared" si="29"/>
        <v>0</v>
      </c>
      <c r="I246" s="13"/>
      <c r="J246" s="13"/>
      <c r="K246" s="13"/>
    </row>
    <row r="247" spans="2:11" s="10" customFormat="1" ht="44.45" hidden="1" customHeight="1">
      <c r="B247" s="65">
        <v>41034800</v>
      </c>
      <c r="C247" s="249" t="s">
        <v>229</v>
      </c>
      <c r="D247" s="250">
        <f t="shared" si="30"/>
        <v>0</v>
      </c>
      <c r="E247" s="18"/>
      <c r="F247" s="148"/>
      <c r="G247" s="150"/>
      <c r="H247" s="9">
        <f t="shared" si="29"/>
        <v>0</v>
      </c>
      <c r="I247" s="13"/>
      <c r="J247" s="13"/>
      <c r="K247" s="13"/>
    </row>
    <row r="248" spans="2:11" s="10" customFormat="1" ht="51.6" hidden="1" customHeight="1">
      <c r="B248" s="78">
        <v>41031800</v>
      </c>
      <c r="C248" s="251" t="s">
        <v>62</v>
      </c>
      <c r="D248" s="252">
        <f t="shared" si="30"/>
        <v>0</v>
      </c>
      <c r="E248" s="80"/>
      <c r="F248" s="225"/>
      <c r="G248" s="227"/>
      <c r="H248" s="9">
        <f t="shared" si="29"/>
        <v>0</v>
      </c>
      <c r="I248" s="13"/>
      <c r="J248" s="13"/>
      <c r="K248" s="13"/>
    </row>
    <row r="249" spans="2:11" s="10" customFormat="1" ht="33" hidden="1" customHeight="1">
      <c r="B249" s="65">
        <v>41033700</v>
      </c>
      <c r="C249" s="207" t="s">
        <v>63</v>
      </c>
      <c r="D249" s="208">
        <f t="shared" si="30"/>
        <v>0</v>
      </c>
      <c r="E249" s="18"/>
      <c r="F249" s="148"/>
      <c r="G249" s="150"/>
      <c r="H249" s="9">
        <f t="shared" si="29"/>
        <v>0</v>
      </c>
      <c r="I249" s="13"/>
      <c r="J249" s="13"/>
      <c r="K249" s="13"/>
    </row>
    <row r="250" spans="2:11" s="10" customFormat="1" ht="58.7" hidden="1" customHeight="1">
      <c r="B250" s="81">
        <v>41034200</v>
      </c>
      <c r="C250" s="253" t="s">
        <v>21</v>
      </c>
      <c r="D250" s="254">
        <f t="shared" si="30"/>
        <v>0</v>
      </c>
      <c r="E250" s="83"/>
      <c r="F250" s="255"/>
      <c r="G250" s="256"/>
      <c r="H250" s="9">
        <f t="shared" si="29"/>
        <v>0</v>
      </c>
      <c r="I250" s="13"/>
      <c r="J250" s="13"/>
      <c r="K250" s="13"/>
    </row>
    <row r="251" spans="2:11" s="10" customFormat="1" ht="58.7" hidden="1" customHeight="1">
      <c r="B251" s="81">
        <v>41053400</v>
      </c>
      <c r="C251" s="253" t="s">
        <v>7</v>
      </c>
      <c r="D251" s="254">
        <f t="shared" si="30"/>
        <v>0</v>
      </c>
      <c r="E251" s="83"/>
      <c r="F251" s="255"/>
      <c r="G251" s="18">
        <f>+F251</f>
        <v>0</v>
      </c>
      <c r="H251" s="9">
        <f t="shared" si="29"/>
        <v>0</v>
      </c>
      <c r="I251" s="13"/>
      <c r="J251" s="13"/>
      <c r="K251" s="13"/>
    </row>
    <row r="252" spans="2:11" s="10" customFormat="1" ht="58.7" hidden="1" customHeight="1">
      <c r="B252" s="65">
        <v>41035400</v>
      </c>
      <c r="C252" s="209" t="s">
        <v>126</v>
      </c>
      <c r="D252" s="210">
        <f>+E252+F252</f>
        <v>0</v>
      </c>
      <c r="E252" s="18">
        <v>0</v>
      </c>
      <c r="F252" s="18"/>
      <c r="G252" s="18"/>
      <c r="H252" s="9">
        <f>+D252</f>
        <v>0</v>
      </c>
      <c r="I252" s="13"/>
      <c r="J252" s="13"/>
      <c r="K252" s="13"/>
    </row>
    <row r="253" spans="2:11" s="10" customFormat="1" ht="139.5" hidden="1" customHeight="1">
      <c r="B253" s="65">
        <v>41035800</v>
      </c>
      <c r="C253" s="173" t="s">
        <v>99</v>
      </c>
      <c r="D253" s="174">
        <f t="shared" ref="D253:D278" si="31">+E253+F253</f>
        <v>0</v>
      </c>
      <c r="E253" s="18">
        <v>0</v>
      </c>
      <c r="F253" s="18"/>
      <c r="G253" s="18"/>
      <c r="H253" s="9">
        <f t="shared" si="29"/>
        <v>0</v>
      </c>
      <c r="I253" s="13"/>
      <c r="J253" s="13"/>
      <c r="K253" s="13"/>
    </row>
    <row r="254" spans="2:11" s="10" customFormat="1" ht="49.7" hidden="1" customHeight="1">
      <c r="B254" s="257"/>
      <c r="C254" s="251"/>
      <c r="D254" s="252">
        <f t="shared" si="31"/>
        <v>0</v>
      </c>
      <c r="E254" s="80"/>
      <c r="F254" s="225"/>
      <c r="G254" s="227"/>
      <c r="H254" s="9">
        <f t="shared" si="29"/>
        <v>0</v>
      </c>
      <c r="I254" s="13"/>
      <c r="J254" s="13"/>
      <c r="K254" s="13"/>
    </row>
    <row r="255" spans="2:11" s="10" customFormat="1" ht="49.35" hidden="1" customHeight="1">
      <c r="B255" s="117">
        <v>41037000</v>
      </c>
      <c r="C255" s="258" t="s">
        <v>164</v>
      </c>
      <c r="D255" s="259">
        <f t="shared" si="31"/>
        <v>0</v>
      </c>
      <c r="E255" s="88"/>
      <c r="F255" s="138"/>
      <c r="G255" s="138"/>
      <c r="H255" s="9">
        <f t="shared" si="29"/>
        <v>0</v>
      </c>
      <c r="I255" s="13"/>
      <c r="J255" s="13"/>
      <c r="K255" s="13"/>
    </row>
    <row r="256" spans="2:11" s="10" customFormat="1" ht="50.25" hidden="1" customHeight="1">
      <c r="B256" s="117">
        <v>41036300</v>
      </c>
      <c r="C256" s="260" t="s">
        <v>38</v>
      </c>
      <c r="D256" s="261">
        <f t="shared" si="31"/>
        <v>0</v>
      </c>
      <c r="E256" s="88"/>
      <c r="F256" s="138"/>
      <c r="G256" s="138"/>
      <c r="H256" s="9">
        <f t="shared" si="29"/>
        <v>0</v>
      </c>
      <c r="I256" s="13"/>
      <c r="J256" s="13"/>
      <c r="K256" s="13"/>
    </row>
    <row r="257" spans="2:11" s="10" customFormat="1" ht="108" hidden="1" customHeight="1">
      <c r="B257" s="117">
        <v>41036600</v>
      </c>
      <c r="C257" s="262" t="s">
        <v>205</v>
      </c>
      <c r="D257" s="263">
        <f t="shared" si="31"/>
        <v>0</v>
      </c>
      <c r="E257" s="88"/>
      <c r="F257" s="149"/>
      <c r="G257" s="138"/>
      <c r="H257" s="9">
        <f t="shared" si="29"/>
        <v>0</v>
      </c>
      <c r="I257" s="13"/>
      <c r="J257" s="13"/>
      <c r="K257" s="13"/>
    </row>
    <row r="258" spans="2:11" s="10" customFormat="1" ht="42.6" hidden="1" customHeight="1">
      <c r="B258" s="264">
        <v>41038000</v>
      </c>
      <c r="C258" s="265" t="s">
        <v>222</v>
      </c>
      <c r="D258" s="266">
        <f t="shared" si="31"/>
        <v>0</v>
      </c>
      <c r="E258" s="267"/>
      <c r="F258" s="137"/>
      <c r="G258" s="137"/>
      <c r="H258" s="9">
        <f t="shared" si="29"/>
        <v>0</v>
      </c>
      <c r="I258" s="13"/>
      <c r="J258" s="13"/>
      <c r="K258" s="13"/>
    </row>
    <row r="259" spans="2:11" s="10" customFormat="1" ht="30" hidden="1" customHeight="1">
      <c r="B259" s="268">
        <v>41032800</v>
      </c>
      <c r="C259" s="269" t="s">
        <v>165</v>
      </c>
      <c r="D259" s="270">
        <f t="shared" si="31"/>
        <v>0</v>
      </c>
      <c r="E259" s="271"/>
      <c r="F259" s="271"/>
      <c r="G259" s="243"/>
      <c r="H259" s="9">
        <f t="shared" si="29"/>
        <v>0</v>
      </c>
      <c r="I259" s="13"/>
      <c r="J259" s="13"/>
      <c r="K259" s="13"/>
    </row>
    <row r="260" spans="2:11" s="10" customFormat="1" ht="68.45" hidden="1" customHeight="1">
      <c r="B260" s="117">
        <v>41037000</v>
      </c>
      <c r="C260" s="272" t="s">
        <v>47</v>
      </c>
      <c r="D260" s="273">
        <f t="shared" si="31"/>
        <v>0</v>
      </c>
      <c r="E260" s="88"/>
      <c r="F260" s="138"/>
      <c r="G260" s="138"/>
      <c r="H260" s="9">
        <f t="shared" si="29"/>
        <v>0</v>
      </c>
      <c r="I260" s="13"/>
      <c r="J260" s="13"/>
      <c r="K260" s="13"/>
    </row>
    <row r="261" spans="2:11" s="10" customFormat="1" ht="46.35" hidden="1" customHeight="1">
      <c r="B261" s="274">
        <v>41034900</v>
      </c>
      <c r="C261" s="132" t="s">
        <v>48</v>
      </c>
      <c r="D261" s="197">
        <f t="shared" si="31"/>
        <v>0</v>
      </c>
      <c r="E261" s="275"/>
      <c r="F261" s="275"/>
      <c r="G261" s="276"/>
      <c r="H261" s="9">
        <f t="shared" si="29"/>
        <v>0</v>
      </c>
      <c r="I261" s="13"/>
      <c r="J261" s="13"/>
      <c r="K261" s="13"/>
    </row>
    <row r="262" spans="2:11" s="10" customFormat="1" ht="61.35" hidden="1" customHeight="1">
      <c r="B262" s="277">
        <v>41036800</v>
      </c>
      <c r="C262" s="124" t="s">
        <v>49</v>
      </c>
      <c r="D262" s="278">
        <f t="shared" si="31"/>
        <v>0</v>
      </c>
      <c r="E262" s="278"/>
      <c r="F262" s="68">
        <f>+F263</f>
        <v>0</v>
      </c>
      <c r="G262" s="68">
        <f>+G263</f>
        <v>0</v>
      </c>
      <c r="H262" s="9">
        <f t="shared" si="29"/>
        <v>0</v>
      </c>
    </row>
    <row r="263" spans="2:11" s="10" customFormat="1" ht="28.35" hidden="1" customHeight="1">
      <c r="B263" s="279">
        <v>41036900</v>
      </c>
      <c r="C263" s="165" t="s">
        <v>50</v>
      </c>
      <c r="D263" s="204">
        <f t="shared" si="31"/>
        <v>0</v>
      </c>
      <c r="E263" s="204"/>
      <c r="F263" s="143"/>
      <c r="G263" s="143"/>
      <c r="H263" s="9">
        <f t="shared" si="29"/>
        <v>0</v>
      </c>
    </row>
    <row r="264" spans="2:11" s="10" customFormat="1" ht="46.35" hidden="1" customHeight="1">
      <c r="B264" s="280"/>
      <c r="C264" s="281"/>
      <c r="D264" s="282">
        <f t="shared" si="31"/>
        <v>0</v>
      </c>
      <c r="E264" s="283"/>
      <c r="F264" s="284"/>
      <c r="G264" s="284"/>
      <c r="H264" s="9">
        <f t="shared" si="29"/>
        <v>0</v>
      </c>
    </row>
    <row r="265" spans="2:11" s="10" customFormat="1" ht="71.099999999999994" hidden="1" customHeight="1">
      <c r="B265" s="285"/>
      <c r="C265" s="286"/>
      <c r="D265" s="287">
        <f t="shared" si="31"/>
        <v>0</v>
      </c>
      <c r="E265" s="288"/>
      <c r="F265" s="288"/>
      <c r="G265" s="289"/>
      <c r="H265" s="9">
        <f t="shared" si="29"/>
        <v>0</v>
      </c>
    </row>
    <row r="266" spans="2:11" s="10" customFormat="1" ht="45.6" hidden="1" customHeight="1">
      <c r="B266" s="290">
        <v>41033200</v>
      </c>
      <c r="C266" s="291" t="s">
        <v>86</v>
      </c>
      <c r="D266" s="292">
        <f t="shared" si="31"/>
        <v>0</v>
      </c>
      <c r="E266" s="293"/>
      <c r="F266" s="294"/>
      <c r="G266" s="294"/>
      <c r="H266" s="9">
        <f t="shared" si="29"/>
        <v>0</v>
      </c>
    </row>
    <row r="267" spans="2:11" s="10" customFormat="1" ht="28.35" hidden="1" customHeight="1">
      <c r="B267" s="285"/>
      <c r="C267" s="295"/>
      <c r="D267" s="296">
        <f t="shared" si="31"/>
        <v>0</v>
      </c>
      <c r="E267" s="288"/>
      <c r="F267" s="289"/>
      <c r="G267" s="289"/>
      <c r="H267" s="9">
        <f t="shared" si="29"/>
        <v>0</v>
      </c>
    </row>
    <row r="268" spans="2:11" s="1" customFormat="1" ht="45.6" hidden="1" customHeight="1">
      <c r="B268" s="297">
        <v>41037800</v>
      </c>
      <c r="C268" s="298" t="s">
        <v>194</v>
      </c>
      <c r="D268" s="299">
        <f t="shared" si="31"/>
        <v>0</v>
      </c>
      <c r="E268" s="300"/>
      <c r="F268" s="301"/>
      <c r="G268" s="301"/>
      <c r="H268" s="9">
        <f t="shared" si="29"/>
        <v>0</v>
      </c>
      <c r="I268" s="1">
        <v>1</v>
      </c>
    </row>
    <row r="269" spans="2:11" s="1" customFormat="1" ht="81.75" hidden="1" customHeight="1">
      <c r="B269" s="65">
        <v>41037300</v>
      </c>
      <c r="C269" s="209" t="s">
        <v>100</v>
      </c>
      <c r="D269" s="174">
        <f t="shared" si="31"/>
        <v>0</v>
      </c>
      <c r="E269" s="18"/>
      <c r="F269" s="18">
        <v>0</v>
      </c>
      <c r="G269" s="18"/>
      <c r="H269" s="9">
        <f>+D269</f>
        <v>0</v>
      </c>
    </row>
    <row r="270" spans="2:11" s="1" customFormat="1" ht="45.6" hidden="1" customHeight="1">
      <c r="B270" s="15">
        <v>41050000</v>
      </c>
      <c r="C270" s="359" t="s">
        <v>69</v>
      </c>
      <c r="D270" s="360">
        <f>+E270+F270</f>
        <v>0</v>
      </c>
      <c r="E270" s="160">
        <f>E273+E271+E274+E272</f>
        <v>0</v>
      </c>
      <c r="F270" s="160">
        <f>F273+F271+F274+F272</f>
        <v>0</v>
      </c>
      <c r="G270" s="160">
        <f>G273+G271+G274+G272</f>
        <v>0</v>
      </c>
      <c r="H270" s="9">
        <f>+D270</f>
        <v>0</v>
      </c>
    </row>
    <row r="271" spans="2:11" s="1" customFormat="1" ht="53.25" hidden="1" customHeight="1">
      <c r="B271" s="65">
        <v>41053300</v>
      </c>
      <c r="C271" s="207" t="s">
        <v>171</v>
      </c>
      <c r="D271" s="20">
        <f>+E271+F271</f>
        <v>0</v>
      </c>
      <c r="E271" s="88"/>
      <c r="F271" s="364"/>
      <c r="G271" s="364">
        <f>+F271</f>
        <v>0</v>
      </c>
      <c r="H271" s="9">
        <f>+D271</f>
        <v>0</v>
      </c>
    </row>
    <row r="272" spans="2:11" s="1" customFormat="1" ht="53.25" hidden="1" customHeight="1">
      <c r="B272" s="65">
        <v>41053400</v>
      </c>
      <c r="C272" s="253" t="s">
        <v>7</v>
      </c>
      <c r="D272" s="20">
        <f>+E272+F272</f>
        <v>0</v>
      </c>
      <c r="E272" s="88"/>
      <c r="F272" s="20"/>
      <c r="G272" s="20">
        <f>+F272</f>
        <v>0</v>
      </c>
      <c r="H272" s="9">
        <f>+D272</f>
        <v>0</v>
      </c>
    </row>
    <row r="273" spans="2:12" s="1" customFormat="1" ht="35.25" hidden="1" customHeight="1">
      <c r="B273" s="73">
        <v>41053900</v>
      </c>
      <c r="C273" s="358" t="s">
        <v>27</v>
      </c>
      <c r="D273" s="302">
        <f t="shared" si="31"/>
        <v>0</v>
      </c>
      <c r="E273" s="91">
        <v>0</v>
      </c>
      <c r="F273" s="303"/>
      <c r="G273" s="303">
        <f>+F273</f>
        <v>0</v>
      </c>
      <c r="H273" s="9">
        <f t="shared" ref="H273:H340" si="32">+D273</f>
        <v>0</v>
      </c>
      <c r="I273" s="4"/>
      <c r="J273" s="4"/>
      <c r="K273" s="4"/>
    </row>
    <row r="274" spans="2:12" s="1" customFormat="1" ht="66.599999999999994" hidden="1" customHeight="1">
      <c r="B274" s="153">
        <v>41054100</v>
      </c>
      <c r="C274" s="207" t="s">
        <v>17</v>
      </c>
      <c r="D274" s="366">
        <f t="shared" si="31"/>
        <v>0</v>
      </c>
      <c r="E274" s="365"/>
      <c r="F274" s="304"/>
      <c r="G274" s="304"/>
      <c r="H274" s="9">
        <f t="shared" si="32"/>
        <v>0</v>
      </c>
      <c r="I274" s="11"/>
      <c r="J274" s="306">
        <f>+E281-546172</f>
        <v>108212466</v>
      </c>
      <c r="K274" s="11"/>
    </row>
    <row r="275" spans="2:12" s="1" customFormat="1" ht="42" hidden="1" customHeight="1">
      <c r="B275" s="241"/>
      <c r="C275" s="307" t="s">
        <v>239</v>
      </c>
      <c r="D275" s="308">
        <f t="shared" si="31"/>
        <v>0</v>
      </c>
      <c r="E275" s="305"/>
      <c r="F275" s="304"/>
      <c r="G275" s="304"/>
      <c r="H275" s="9">
        <f t="shared" si="32"/>
        <v>0</v>
      </c>
      <c r="I275" s="11"/>
      <c r="J275" s="306"/>
      <c r="K275" s="11"/>
    </row>
    <row r="276" spans="2:12" s="1" customFormat="1" ht="32.1" hidden="1" customHeight="1">
      <c r="B276" s="309">
        <v>43010000</v>
      </c>
      <c r="C276" s="310" t="s">
        <v>240</v>
      </c>
      <c r="D276" s="311">
        <f t="shared" si="31"/>
        <v>0</v>
      </c>
      <c r="E276" s="312"/>
      <c r="F276" s="313"/>
      <c r="G276" s="313">
        <f>+F276</f>
        <v>0</v>
      </c>
      <c r="H276" s="9">
        <f t="shared" si="32"/>
        <v>0</v>
      </c>
      <c r="I276" s="11"/>
      <c r="J276" s="306"/>
      <c r="K276" s="11"/>
    </row>
    <row r="277" spans="2:12" s="1" customFormat="1" ht="59.45" hidden="1" customHeight="1">
      <c r="B277" s="15"/>
      <c r="C277" s="361" t="s">
        <v>180</v>
      </c>
      <c r="D277" s="302">
        <f t="shared" si="31"/>
        <v>0</v>
      </c>
      <c r="E277" s="362"/>
      <c r="F277" s="363"/>
      <c r="G277" s="363"/>
      <c r="H277" s="9">
        <f t="shared" si="32"/>
        <v>0</v>
      </c>
      <c r="I277" s="11"/>
      <c r="J277" s="306"/>
      <c r="K277" s="11"/>
    </row>
    <row r="278" spans="2:12" s="1" customFormat="1" ht="59.25" hidden="1" customHeight="1">
      <c r="B278" s="15"/>
      <c r="C278" s="361" t="s">
        <v>181</v>
      </c>
      <c r="D278" s="302">
        <f t="shared" si="31"/>
        <v>0</v>
      </c>
      <c r="E278" s="362"/>
      <c r="F278" s="363"/>
      <c r="G278" s="363"/>
      <c r="H278" s="9">
        <f t="shared" si="32"/>
        <v>0</v>
      </c>
      <c r="I278" s="11"/>
      <c r="J278" s="306"/>
      <c r="K278" s="11"/>
    </row>
    <row r="279" spans="2:12" s="1" customFormat="1" ht="59.25" customHeight="1">
      <c r="B279" s="437">
        <v>41050000</v>
      </c>
      <c r="C279" s="438" t="s">
        <v>291</v>
      </c>
      <c r="D279" s="401">
        <f t="shared" ref="D279:D280" si="33">E279+F279</f>
        <v>47500</v>
      </c>
      <c r="E279" s="391">
        <f>E280</f>
        <v>47500</v>
      </c>
      <c r="F279" s="363"/>
      <c r="G279" s="363"/>
      <c r="H279" s="9"/>
      <c r="I279" s="11"/>
      <c r="J279" s="306"/>
      <c r="K279" s="11"/>
    </row>
    <row r="280" spans="2:12" s="1" customFormat="1" ht="84" customHeight="1">
      <c r="B280" s="437">
        <v>41051200</v>
      </c>
      <c r="C280" s="438" t="s">
        <v>152</v>
      </c>
      <c r="D280" s="401">
        <f t="shared" si="33"/>
        <v>47500</v>
      </c>
      <c r="E280" s="391">
        <v>47500</v>
      </c>
      <c r="F280" s="363"/>
      <c r="G280" s="363"/>
      <c r="H280" s="9"/>
      <c r="I280" s="11"/>
      <c r="J280" s="306"/>
      <c r="K280" s="11"/>
    </row>
    <row r="281" spans="2:12" ht="39.6" customHeight="1">
      <c r="B281" s="415" t="s">
        <v>235</v>
      </c>
      <c r="C281" s="409" t="s">
        <v>277</v>
      </c>
      <c r="D281" s="430">
        <f>E281+F281</f>
        <v>109788497</v>
      </c>
      <c r="E281" s="429">
        <f>E102+E103</f>
        <v>108758638</v>
      </c>
      <c r="F281" s="431">
        <f>F102+F103</f>
        <v>1029859</v>
      </c>
      <c r="G281" s="431">
        <f>G102+G103</f>
        <v>0</v>
      </c>
      <c r="H281" s="9">
        <f t="shared" si="32"/>
        <v>109788497</v>
      </c>
      <c r="I281" s="314" t="e">
        <f>+#REF!+#REF!</f>
        <v>#REF!</v>
      </c>
      <c r="J281" s="314" t="e">
        <f>+#REF!+#REF!</f>
        <v>#REF!</v>
      </c>
      <c r="K281" s="386" t="e">
        <f>+#REF!+#REF!</f>
        <v>#REF!</v>
      </c>
      <c r="L281" s="387"/>
    </row>
    <row r="282" spans="2:12" s="10" customFormat="1" ht="22.35" hidden="1" customHeight="1">
      <c r="B282" s="22"/>
      <c r="C282" s="22"/>
      <c r="D282" s="22"/>
      <c r="E282" s="315"/>
      <c r="F282" s="315"/>
      <c r="G282" s="315"/>
      <c r="H282" s="9">
        <f t="shared" si="32"/>
        <v>0</v>
      </c>
    </row>
    <row r="283" spans="2:12" s="1" customFormat="1" ht="19.350000000000001" hidden="1" customHeight="1">
      <c r="B283" s="316"/>
      <c r="C283" s="46" t="s">
        <v>197</v>
      </c>
      <c r="D283" s="46"/>
      <c r="E283" s="6"/>
      <c r="F283" s="6"/>
      <c r="G283" s="317" t="s">
        <v>241</v>
      </c>
      <c r="H283" s="9">
        <f t="shared" si="32"/>
        <v>0</v>
      </c>
    </row>
    <row r="284" spans="2:12" s="1" customFormat="1" ht="22.35" hidden="1" customHeight="1">
      <c r="B284" s="316"/>
      <c r="C284" s="14" t="s">
        <v>242</v>
      </c>
      <c r="D284" s="14"/>
      <c r="E284" s="318"/>
      <c r="F284" s="318"/>
      <c r="G284" s="318"/>
      <c r="H284" s="9">
        <f t="shared" si="32"/>
        <v>0</v>
      </c>
    </row>
    <row r="285" spans="2:12" s="1" customFormat="1" ht="26.45" hidden="1" customHeight="1">
      <c r="B285" s="316"/>
      <c r="C285" s="14"/>
      <c r="D285" s="14"/>
      <c r="E285" s="319"/>
      <c r="F285" s="319"/>
      <c r="G285" s="319"/>
      <c r="H285" s="9">
        <f t="shared" si="32"/>
        <v>0</v>
      </c>
    </row>
    <row r="286" spans="2:12" hidden="1">
      <c r="B286" s="320"/>
      <c r="C286" s="321" t="s">
        <v>176</v>
      </c>
      <c r="D286" s="322"/>
      <c r="E286" s="323"/>
      <c r="F286" s="323"/>
      <c r="G286" s="323"/>
      <c r="H286" s="9">
        <f t="shared" si="32"/>
        <v>0</v>
      </c>
    </row>
    <row r="287" spans="2:12" hidden="1">
      <c r="B287" s="324">
        <v>200000</v>
      </c>
      <c r="C287" s="325" t="s">
        <v>13</v>
      </c>
      <c r="D287" s="325"/>
      <c r="E287" s="326">
        <f>(E288+E292+SUM(E299+E317+E318)+SUM(E322+E325+E329+E332))</f>
        <v>0</v>
      </c>
      <c r="F287" s="326">
        <f>(F288+F292+SUM(F299+F317+F318)+SUM(F322+F325+F329+F332))</f>
        <v>0</v>
      </c>
      <c r="G287" s="326">
        <f>(G288+G292+SUM(G299+G317+G318)+SUM(G322+G325+G329+G332))</f>
        <v>0</v>
      </c>
      <c r="H287" s="9">
        <f t="shared" si="32"/>
        <v>0</v>
      </c>
      <c r="I287" s="27" t="e">
        <f>+#REF!+'[3]видатки_затв '!C445</f>
        <v>#REF!</v>
      </c>
    </row>
    <row r="288" spans="2:12" s="1" customFormat="1" hidden="1">
      <c r="B288" s="28">
        <v>201000</v>
      </c>
      <c r="C288" s="29" t="s">
        <v>42</v>
      </c>
      <c r="D288" s="29"/>
      <c r="E288" s="30">
        <f>E289</f>
        <v>0</v>
      </c>
      <c r="F288" s="30">
        <f>F289</f>
        <v>0</v>
      </c>
      <c r="G288" s="30">
        <f>G289</f>
        <v>0</v>
      </c>
      <c r="H288" s="9">
        <f t="shared" si="32"/>
        <v>0</v>
      </c>
    </row>
    <row r="289" spans="2:11" s="1" customFormat="1" hidden="1">
      <c r="B289" s="31">
        <v>201100</v>
      </c>
      <c r="C289" s="32" t="s">
        <v>43</v>
      </c>
      <c r="D289" s="32"/>
      <c r="E289" s="33">
        <f>E290-E291</f>
        <v>0</v>
      </c>
      <c r="F289" s="33">
        <f>F290-F291</f>
        <v>0</v>
      </c>
      <c r="G289" s="33">
        <f>G290-G291</f>
        <v>0</v>
      </c>
      <c r="H289" s="9">
        <f t="shared" si="32"/>
        <v>0</v>
      </c>
    </row>
    <row r="290" spans="2:11" s="1" customFormat="1" hidden="1">
      <c r="B290" s="34">
        <v>201110</v>
      </c>
      <c r="C290" s="35" t="s">
        <v>44</v>
      </c>
      <c r="D290" s="35"/>
      <c r="E290" s="33"/>
      <c r="F290" s="33"/>
      <c r="G290" s="33"/>
      <c r="H290" s="9">
        <f t="shared" si="32"/>
        <v>0</v>
      </c>
    </row>
    <row r="291" spans="2:11" s="1" customFormat="1" hidden="1">
      <c r="B291" s="34">
        <v>201120</v>
      </c>
      <c r="C291" s="35" t="s">
        <v>45</v>
      </c>
      <c r="D291" s="35"/>
      <c r="E291" s="33"/>
      <c r="F291" s="33"/>
      <c r="G291" s="33"/>
      <c r="H291" s="9">
        <f t="shared" si="32"/>
        <v>0</v>
      </c>
    </row>
    <row r="292" spans="2:11" s="1" customFormat="1" hidden="1">
      <c r="B292" s="31">
        <v>202000</v>
      </c>
      <c r="C292" s="36" t="s">
        <v>106</v>
      </c>
      <c r="D292" s="36"/>
      <c r="E292" s="33">
        <f>E293+E296</f>
        <v>0</v>
      </c>
      <c r="F292" s="33">
        <f>F293+F296</f>
        <v>0</v>
      </c>
      <c r="G292" s="33">
        <f>G293+G296</f>
        <v>0</v>
      </c>
      <c r="H292" s="9">
        <f t="shared" si="32"/>
        <v>0</v>
      </c>
    </row>
    <row r="293" spans="2:11" s="1" customFormat="1" hidden="1">
      <c r="B293" s="31">
        <v>202100</v>
      </c>
      <c r="C293" s="32" t="s">
        <v>185</v>
      </c>
      <c r="D293" s="32"/>
      <c r="E293" s="33">
        <f>E294-E295</f>
        <v>0</v>
      </c>
      <c r="F293" s="33">
        <f>F294-F295</f>
        <v>0</v>
      </c>
      <c r="G293" s="33">
        <f>G294-G295</f>
        <v>0</v>
      </c>
      <c r="H293" s="9">
        <f t="shared" si="32"/>
        <v>0</v>
      </c>
    </row>
    <row r="294" spans="2:11" s="1" customFormat="1" hidden="1">
      <c r="B294" s="34">
        <v>202110</v>
      </c>
      <c r="C294" s="35" t="s">
        <v>44</v>
      </c>
      <c r="D294" s="35"/>
      <c r="E294" s="33"/>
      <c r="F294" s="33"/>
      <c r="G294" s="33"/>
      <c r="H294" s="9">
        <f t="shared" si="32"/>
        <v>0</v>
      </c>
    </row>
    <row r="295" spans="2:11" s="1" customFormat="1" hidden="1">
      <c r="B295" s="34">
        <v>202120</v>
      </c>
      <c r="C295" s="35" t="s">
        <v>45</v>
      </c>
      <c r="D295" s="35"/>
      <c r="E295" s="33"/>
      <c r="F295" s="33"/>
      <c r="G295" s="33"/>
      <c r="H295" s="9">
        <f t="shared" si="32"/>
        <v>0</v>
      </c>
    </row>
    <row r="296" spans="2:11" s="1" customFormat="1" hidden="1">
      <c r="B296" s="31">
        <v>202200</v>
      </c>
      <c r="C296" s="32" t="s">
        <v>186</v>
      </c>
      <c r="D296" s="32"/>
      <c r="E296" s="37">
        <f>E297-E298</f>
        <v>0</v>
      </c>
      <c r="F296" s="37">
        <f>F297-F298</f>
        <v>0</v>
      </c>
      <c r="G296" s="37">
        <f>G297-G298</f>
        <v>0</v>
      </c>
      <c r="H296" s="9">
        <f t="shared" si="32"/>
        <v>0</v>
      </c>
    </row>
    <row r="297" spans="2:11" s="1" customFormat="1" hidden="1">
      <c r="B297" s="34">
        <v>202210</v>
      </c>
      <c r="C297" s="35" t="s">
        <v>44</v>
      </c>
      <c r="D297" s="35"/>
      <c r="E297" s="37"/>
      <c r="F297" s="37"/>
      <c r="G297" s="37"/>
      <c r="H297" s="9">
        <f t="shared" si="32"/>
        <v>0</v>
      </c>
    </row>
    <row r="298" spans="2:11" s="1" customFormat="1" hidden="1">
      <c r="B298" s="34">
        <v>202220</v>
      </c>
      <c r="C298" s="35" t="s">
        <v>45</v>
      </c>
      <c r="D298" s="35"/>
      <c r="E298" s="37"/>
      <c r="F298" s="37"/>
      <c r="G298" s="37"/>
      <c r="H298" s="9">
        <f t="shared" si="32"/>
        <v>0</v>
      </c>
    </row>
    <row r="299" spans="2:11" s="1" customFormat="1" hidden="1">
      <c r="B299" s="31">
        <v>203000</v>
      </c>
      <c r="C299" s="36" t="s">
        <v>187</v>
      </c>
      <c r="D299" s="36"/>
      <c r="E299" s="37">
        <f>E300+E304+E308+E311+E314</f>
        <v>0</v>
      </c>
      <c r="F299" s="37">
        <f>F300+F304+F308+F311+F314</f>
        <v>0</v>
      </c>
      <c r="G299" s="37">
        <f>G300+G304+G308+G311+G314</f>
        <v>0</v>
      </c>
      <c r="H299" s="9">
        <f t="shared" si="32"/>
        <v>0</v>
      </c>
    </row>
    <row r="300" spans="2:11" s="1" customFormat="1" hidden="1">
      <c r="B300" s="31">
        <v>203100</v>
      </c>
      <c r="C300" s="32" t="s">
        <v>188</v>
      </c>
      <c r="D300" s="32"/>
      <c r="E300" s="37">
        <f>E301-E302+E303</f>
        <v>0</v>
      </c>
      <c r="F300" s="37">
        <f>F301-F302+F303</f>
        <v>0</v>
      </c>
      <c r="G300" s="37">
        <f>G301-G302+G303</f>
        <v>0</v>
      </c>
      <c r="H300" s="9">
        <f t="shared" si="32"/>
        <v>0</v>
      </c>
      <c r="I300" s="4"/>
      <c r="K300" s="4"/>
    </row>
    <row r="301" spans="2:11" hidden="1">
      <c r="B301" s="34">
        <v>203110</v>
      </c>
      <c r="C301" s="35" t="s">
        <v>44</v>
      </c>
      <c r="D301" s="35"/>
      <c r="E301" s="37"/>
      <c r="F301" s="37"/>
      <c r="G301" s="37"/>
      <c r="H301" s="9">
        <f t="shared" si="32"/>
        <v>0</v>
      </c>
      <c r="I301" s="8"/>
      <c r="J301" s="9"/>
      <c r="K301" s="8"/>
    </row>
    <row r="302" spans="2:11" hidden="1">
      <c r="B302" s="34">
        <v>203120</v>
      </c>
      <c r="C302" s="35" t="s">
        <v>45</v>
      </c>
      <c r="D302" s="35"/>
      <c r="E302" s="37"/>
      <c r="F302" s="37"/>
      <c r="G302" s="37"/>
      <c r="H302" s="9">
        <f t="shared" si="32"/>
        <v>0</v>
      </c>
      <c r="I302" s="8"/>
      <c r="J302" s="9"/>
      <c r="K302" s="8"/>
    </row>
    <row r="303" spans="2:11" s="1" customFormat="1" ht="24" hidden="1">
      <c r="B303" s="34">
        <v>203130</v>
      </c>
      <c r="C303" s="35" t="s">
        <v>55</v>
      </c>
      <c r="D303" s="35"/>
      <c r="E303" s="37"/>
      <c r="F303" s="37"/>
      <c r="G303" s="37"/>
      <c r="H303" s="9">
        <f t="shared" si="32"/>
        <v>0</v>
      </c>
    </row>
    <row r="304" spans="2:11" s="1" customFormat="1" hidden="1">
      <c r="B304" s="31">
        <v>203200</v>
      </c>
      <c r="C304" s="32" t="s">
        <v>174</v>
      </c>
      <c r="D304" s="32"/>
      <c r="E304" s="37">
        <f>E305-E306+E307</f>
        <v>0</v>
      </c>
      <c r="F304" s="37">
        <f>F305-F306+F307</f>
        <v>0</v>
      </c>
      <c r="G304" s="37">
        <f>G305-G306+G307</f>
        <v>0</v>
      </c>
      <c r="H304" s="9">
        <f t="shared" si="32"/>
        <v>0</v>
      </c>
    </row>
    <row r="305" spans="2:8" s="1" customFormat="1" hidden="1">
      <c r="B305" s="34">
        <v>203210</v>
      </c>
      <c r="C305" s="35" t="s">
        <v>44</v>
      </c>
      <c r="D305" s="35"/>
      <c r="E305" s="37"/>
      <c r="F305" s="37"/>
      <c r="G305" s="37"/>
      <c r="H305" s="9">
        <f t="shared" si="32"/>
        <v>0</v>
      </c>
    </row>
    <row r="306" spans="2:8" hidden="1">
      <c r="B306" s="34">
        <v>203220</v>
      </c>
      <c r="C306" s="35" t="s">
        <v>45</v>
      </c>
      <c r="D306" s="35"/>
      <c r="E306" s="37"/>
      <c r="F306" s="37"/>
      <c r="G306" s="37"/>
      <c r="H306" s="9">
        <f t="shared" si="32"/>
        <v>0</v>
      </c>
    </row>
    <row r="307" spans="2:8" ht="24" hidden="1">
      <c r="B307" s="34">
        <v>203230</v>
      </c>
      <c r="C307" s="35" t="s">
        <v>175</v>
      </c>
      <c r="D307" s="35"/>
      <c r="E307" s="37"/>
      <c r="F307" s="37"/>
      <c r="G307" s="37"/>
      <c r="H307" s="9">
        <f t="shared" si="32"/>
        <v>0</v>
      </c>
    </row>
    <row r="308" spans="2:8" hidden="1">
      <c r="B308" s="31">
        <v>203300</v>
      </c>
      <c r="C308" s="32" t="s">
        <v>20</v>
      </c>
      <c r="D308" s="32"/>
      <c r="E308" s="37">
        <f>E309-E310</f>
        <v>0</v>
      </c>
      <c r="F308" s="37">
        <f>F309-F310</f>
        <v>0</v>
      </c>
      <c r="G308" s="37">
        <f>G309-G310</f>
        <v>0</v>
      </c>
      <c r="H308" s="9">
        <f t="shared" si="32"/>
        <v>0</v>
      </c>
    </row>
    <row r="309" spans="2:8" s="1" customFormat="1" hidden="1">
      <c r="B309" s="34">
        <v>203310</v>
      </c>
      <c r="C309" s="35" t="s">
        <v>44</v>
      </c>
      <c r="D309" s="35"/>
      <c r="E309" s="37"/>
      <c r="F309" s="37"/>
      <c r="G309" s="37"/>
      <c r="H309" s="9">
        <f t="shared" si="32"/>
        <v>0</v>
      </c>
    </row>
    <row r="310" spans="2:8" s="1" customFormat="1" hidden="1">
      <c r="B310" s="34">
        <v>203320</v>
      </c>
      <c r="C310" s="35" t="s">
        <v>45</v>
      </c>
      <c r="D310" s="35"/>
      <c r="E310" s="37"/>
      <c r="F310" s="37"/>
      <c r="G310" s="37"/>
      <c r="H310" s="9">
        <f t="shared" si="32"/>
        <v>0</v>
      </c>
    </row>
    <row r="311" spans="2:8" s="1" customFormat="1" hidden="1">
      <c r="B311" s="31">
        <v>203400</v>
      </c>
      <c r="C311" s="32" t="s">
        <v>64</v>
      </c>
      <c r="D311" s="32"/>
      <c r="E311" s="37">
        <f>E312-E313</f>
        <v>0</v>
      </c>
      <c r="F311" s="37">
        <f>F312-F313</f>
        <v>0</v>
      </c>
      <c r="G311" s="37">
        <f>G312-G313</f>
        <v>0</v>
      </c>
      <c r="H311" s="9">
        <f t="shared" si="32"/>
        <v>0</v>
      </c>
    </row>
    <row r="312" spans="2:8" s="1" customFormat="1" hidden="1">
      <c r="B312" s="34">
        <v>203410</v>
      </c>
      <c r="C312" s="35" t="s">
        <v>24</v>
      </c>
      <c r="D312" s="35"/>
      <c r="E312" s="37"/>
      <c r="F312" s="37"/>
      <c r="G312" s="37"/>
      <c r="H312" s="9">
        <f t="shared" si="32"/>
        <v>0</v>
      </c>
    </row>
    <row r="313" spans="2:8" s="1" customFormat="1" hidden="1">
      <c r="B313" s="34">
        <v>203420</v>
      </c>
      <c r="C313" s="35" t="s">
        <v>25</v>
      </c>
      <c r="D313" s="35"/>
      <c r="E313" s="37"/>
      <c r="F313" s="37"/>
      <c r="G313" s="37"/>
      <c r="H313" s="9">
        <f t="shared" si="32"/>
        <v>0</v>
      </c>
    </row>
    <row r="314" spans="2:8" s="1" customFormat="1" hidden="1">
      <c r="B314" s="31">
        <v>203500</v>
      </c>
      <c r="C314" s="32" t="s">
        <v>187</v>
      </c>
      <c r="D314" s="32"/>
      <c r="E314" s="37">
        <f>E315-E316</f>
        <v>0</v>
      </c>
      <c r="F314" s="37">
        <f>F315-F316</f>
        <v>0</v>
      </c>
      <c r="G314" s="37">
        <f>G315-G316</f>
        <v>0</v>
      </c>
      <c r="H314" s="9">
        <f t="shared" si="32"/>
        <v>0</v>
      </c>
    </row>
    <row r="315" spans="2:8" s="1" customFormat="1" hidden="1">
      <c r="B315" s="34">
        <v>203510</v>
      </c>
      <c r="C315" s="35" t="s">
        <v>44</v>
      </c>
      <c r="D315" s="35"/>
      <c r="E315" s="37"/>
      <c r="F315" s="37"/>
      <c r="G315" s="37"/>
      <c r="H315" s="9">
        <f t="shared" si="32"/>
        <v>0</v>
      </c>
    </row>
    <row r="316" spans="2:8" s="1" customFormat="1" hidden="1">
      <c r="B316" s="34">
        <v>203520</v>
      </c>
      <c r="C316" s="35" t="s">
        <v>45</v>
      </c>
      <c r="D316" s="35"/>
      <c r="E316" s="37"/>
      <c r="F316" s="37"/>
      <c r="G316" s="37"/>
      <c r="H316" s="9">
        <f t="shared" si="32"/>
        <v>0</v>
      </c>
    </row>
    <row r="317" spans="2:8" s="1" customFormat="1" hidden="1">
      <c r="B317" s="31">
        <v>204000</v>
      </c>
      <c r="C317" s="36" t="s">
        <v>183</v>
      </c>
      <c r="D317" s="36"/>
      <c r="E317" s="37"/>
      <c r="F317" s="37"/>
      <c r="G317" s="37"/>
      <c r="H317" s="9">
        <f t="shared" si="32"/>
        <v>0</v>
      </c>
    </row>
    <row r="318" spans="2:8" s="1" customFormat="1" ht="25.5" hidden="1">
      <c r="B318" s="38">
        <v>205000</v>
      </c>
      <c r="C318" s="39" t="s">
        <v>102</v>
      </c>
      <c r="D318" s="39"/>
      <c r="E318" s="40">
        <f>E319-E320+E321</f>
        <v>0</v>
      </c>
      <c r="F318" s="40">
        <f>F319-F320+F321</f>
        <v>0</v>
      </c>
      <c r="G318" s="40">
        <f>G319-G320+G321</f>
        <v>0</v>
      </c>
      <c r="H318" s="9">
        <f t="shared" si="32"/>
        <v>0</v>
      </c>
    </row>
    <row r="319" spans="2:8" s="1" customFormat="1" ht="16.350000000000001" hidden="1" customHeight="1">
      <c r="B319" s="41">
        <v>205100</v>
      </c>
      <c r="C319" s="42" t="s">
        <v>103</v>
      </c>
      <c r="D319" s="42"/>
      <c r="E319" s="43"/>
      <c r="F319" s="43"/>
      <c r="G319" s="43"/>
      <c r="H319" s="9">
        <f t="shared" si="32"/>
        <v>0</v>
      </c>
    </row>
    <row r="320" spans="2:8" s="1" customFormat="1" ht="17.45" hidden="1" customHeight="1">
      <c r="B320" s="41">
        <v>205200</v>
      </c>
      <c r="C320" s="42" t="s">
        <v>40</v>
      </c>
      <c r="D320" s="42"/>
      <c r="E320" s="43"/>
      <c r="F320" s="43"/>
      <c r="G320" s="43"/>
      <c r="H320" s="9">
        <f t="shared" si="32"/>
        <v>0</v>
      </c>
    </row>
    <row r="321" spans="1:18" s="1" customFormat="1" hidden="1">
      <c r="B321" s="34">
        <v>205300</v>
      </c>
      <c r="C321" s="35" t="s">
        <v>41</v>
      </c>
      <c r="D321" s="35"/>
      <c r="E321" s="37"/>
      <c r="F321" s="37"/>
      <c r="G321" s="37"/>
      <c r="H321" s="9">
        <f t="shared" si="32"/>
        <v>0</v>
      </c>
    </row>
    <row r="322" spans="1:18" s="1" customFormat="1" ht="24" hidden="1">
      <c r="B322" s="31">
        <v>206000</v>
      </c>
      <c r="C322" s="36" t="s">
        <v>74</v>
      </c>
      <c r="D322" s="36"/>
      <c r="E322" s="37">
        <f>E323-E324</f>
        <v>0</v>
      </c>
      <c r="F322" s="37">
        <f>F323-F324</f>
        <v>0</v>
      </c>
      <c r="G322" s="37">
        <f>G323-G324</f>
        <v>0</v>
      </c>
      <c r="H322" s="9">
        <f t="shared" si="32"/>
        <v>0</v>
      </c>
    </row>
    <row r="323" spans="1:18" s="1" customFormat="1" hidden="1">
      <c r="B323" s="34">
        <v>206100</v>
      </c>
      <c r="C323" s="32" t="s">
        <v>51</v>
      </c>
      <c r="D323" s="32"/>
      <c r="E323" s="37"/>
      <c r="F323" s="37"/>
      <c r="G323" s="37"/>
      <c r="H323" s="9">
        <f t="shared" si="32"/>
        <v>0</v>
      </c>
    </row>
    <row r="324" spans="1:18" s="4" customFormat="1" ht="44.45" hidden="1" customHeight="1">
      <c r="B324" s="34">
        <v>206200</v>
      </c>
      <c r="C324" s="32" t="s">
        <v>196</v>
      </c>
      <c r="D324" s="32"/>
      <c r="E324" s="37"/>
      <c r="F324" s="37"/>
      <c r="G324" s="37"/>
      <c r="H324" s="9">
        <f t="shared" si="32"/>
        <v>0</v>
      </c>
      <c r="I324" s="1"/>
      <c r="J324" s="1"/>
    </row>
    <row r="325" spans="1:18" s="1" customFormat="1" ht="17.25" hidden="1">
      <c r="A325" s="46" t="s">
        <v>197</v>
      </c>
      <c r="B325" s="31">
        <v>207000</v>
      </c>
      <c r="C325" s="36" t="s">
        <v>198</v>
      </c>
      <c r="D325" s="36"/>
      <c r="E325" s="37">
        <f>E326-E327+E328</f>
        <v>0</v>
      </c>
      <c r="F325" s="37">
        <f>F326-F327+F328</f>
        <v>0</v>
      </c>
      <c r="G325" s="37">
        <f>G326-G327+G328</f>
        <v>0</v>
      </c>
      <c r="H325" s="9">
        <f t="shared" si="32"/>
        <v>0</v>
      </c>
      <c r="I325" s="2"/>
      <c r="J325" s="2"/>
      <c r="K325" s="48"/>
      <c r="L325" s="2"/>
      <c r="M325" s="46"/>
      <c r="N325" s="3"/>
      <c r="O325" s="3"/>
      <c r="P325" s="3"/>
      <c r="Q325" s="3"/>
      <c r="R325" s="3"/>
    </row>
    <row r="326" spans="1:18" s="5" customFormat="1" ht="24" hidden="1">
      <c r="B326" s="34">
        <v>207100</v>
      </c>
      <c r="C326" s="32" t="s">
        <v>46</v>
      </c>
      <c r="D326" s="32"/>
      <c r="E326" s="37"/>
      <c r="F326" s="37"/>
      <c r="G326" s="37"/>
      <c r="H326" s="9">
        <f t="shared" si="32"/>
        <v>0</v>
      </c>
      <c r="I326" s="7"/>
      <c r="J326" s="7"/>
    </row>
    <row r="327" spans="1:18" s="4" customFormat="1" ht="24" hidden="1">
      <c r="B327" s="34">
        <v>207200</v>
      </c>
      <c r="C327" s="32" t="s">
        <v>53</v>
      </c>
      <c r="D327" s="32"/>
      <c r="E327" s="37"/>
      <c r="F327" s="37"/>
      <c r="G327" s="37"/>
      <c r="H327" s="9">
        <f t="shared" si="32"/>
        <v>0</v>
      </c>
      <c r="I327" s="1"/>
      <c r="J327" s="1"/>
    </row>
    <row r="328" spans="1:18" s="4" customFormat="1" hidden="1">
      <c r="B328" s="44">
        <v>207300</v>
      </c>
      <c r="C328" s="49" t="s">
        <v>54</v>
      </c>
      <c r="D328" s="49"/>
      <c r="E328" s="45"/>
      <c r="F328" s="45"/>
      <c r="G328" s="45"/>
      <c r="H328" s="9">
        <f t="shared" si="32"/>
        <v>0</v>
      </c>
      <c r="I328" s="1"/>
      <c r="J328" s="1"/>
    </row>
    <row r="329" spans="1:18" s="4" customFormat="1" hidden="1">
      <c r="B329" s="327">
        <v>208000</v>
      </c>
      <c r="C329" s="328" t="s">
        <v>75</v>
      </c>
      <c r="D329" s="328"/>
      <c r="E329" s="329">
        <f>E330-E331</f>
        <v>0</v>
      </c>
      <c r="F329" s="329">
        <f>F330-F331</f>
        <v>0</v>
      </c>
      <c r="G329" s="329">
        <f>G330-G331</f>
        <v>0</v>
      </c>
      <c r="H329" s="9">
        <f t="shared" si="32"/>
        <v>0</v>
      </c>
      <c r="I329" s="1"/>
      <c r="J329" s="1"/>
    </row>
    <row r="330" spans="1:18" s="4" customFormat="1" ht="15" hidden="1" customHeight="1">
      <c r="B330" s="41">
        <v>208100</v>
      </c>
      <c r="C330" s="42" t="s">
        <v>103</v>
      </c>
      <c r="D330" s="42"/>
      <c r="E330" s="43"/>
      <c r="F330" s="43"/>
      <c r="G330" s="43"/>
      <c r="H330" s="9">
        <f t="shared" si="32"/>
        <v>0</v>
      </c>
      <c r="I330" s="1"/>
      <c r="J330" s="1"/>
    </row>
    <row r="331" spans="1:18" s="8" customFormat="1" ht="15" hidden="1" customHeight="1">
      <c r="B331" s="330">
        <v>208200</v>
      </c>
      <c r="C331" s="331" t="s">
        <v>40</v>
      </c>
      <c r="D331" s="331"/>
      <c r="E331" s="332"/>
      <c r="F331" s="333">
        <v>0</v>
      </c>
      <c r="G331" s="334"/>
      <c r="H331" s="9">
        <f t="shared" si="32"/>
        <v>0</v>
      </c>
      <c r="I331" s="12"/>
      <c r="J331" s="12"/>
      <c r="K331" s="12"/>
    </row>
    <row r="332" spans="1:18" s="8" customFormat="1" hidden="1">
      <c r="B332" s="28">
        <v>209000</v>
      </c>
      <c r="C332" s="29" t="s">
        <v>76</v>
      </c>
      <c r="D332" s="29"/>
      <c r="E332" s="47">
        <f>E333-E334</f>
        <v>0</v>
      </c>
      <c r="F332" s="47">
        <f>F333-F334</f>
        <v>0</v>
      </c>
      <c r="G332" s="47">
        <f>G333-G334</f>
        <v>0</v>
      </c>
      <c r="H332" s="9">
        <f t="shared" si="32"/>
        <v>0</v>
      </c>
      <c r="I332" s="12"/>
      <c r="J332" s="12"/>
      <c r="K332" s="12"/>
    </row>
    <row r="333" spans="1:18" s="8" customFormat="1" hidden="1">
      <c r="B333" s="34">
        <v>209100</v>
      </c>
      <c r="C333" s="32" t="s">
        <v>103</v>
      </c>
      <c r="D333" s="32"/>
      <c r="E333" s="37"/>
      <c r="F333" s="37"/>
      <c r="G333" s="37"/>
      <c r="H333" s="9">
        <f t="shared" si="32"/>
        <v>0</v>
      </c>
      <c r="I333" s="12"/>
      <c r="J333" s="12"/>
      <c r="K333" s="12"/>
    </row>
    <row r="334" spans="1:18" s="4" customFormat="1" hidden="1">
      <c r="B334" s="34">
        <v>209200</v>
      </c>
      <c r="C334" s="32" t="s">
        <v>40</v>
      </c>
      <c r="D334" s="32"/>
      <c r="E334" s="37"/>
      <c r="F334" s="37"/>
      <c r="G334" s="37"/>
      <c r="H334" s="9">
        <f t="shared" si="32"/>
        <v>0</v>
      </c>
      <c r="I334" s="1"/>
      <c r="J334" s="1"/>
    </row>
    <row r="335" spans="1:18" s="4" customFormat="1" hidden="1">
      <c r="B335" s="31">
        <v>300000</v>
      </c>
      <c r="C335" s="50" t="s">
        <v>115</v>
      </c>
      <c r="D335" s="50"/>
      <c r="E335" s="37">
        <f>E336+E339+E342+E345+E348+E351+E354</f>
        <v>0</v>
      </c>
      <c r="F335" s="37">
        <f>F336+F339+F342+F345+F348+F351+F354</f>
        <v>0</v>
      </c>
      <c r="G335" s="37">
        <f>G336+G339+G342+G345+G348+G351+G354</f>
        <v>0</v>
      </c>
      <c r="H335" s="9">
        <f t="shared" si="32"/>
        <v>0</v>
      </c>
      <c r="I335" s="1"/>
      <c r="J335" s="1"/>
    </row>
    <row r="336" spans="1:18" s="4" customFormat="1" hidden="1">
      <c r="B336" s="31">
        <v>301000</v>
      </c>
      <c r="C336" s="36" t="s">
        <v>189</v>
      </c>
      <c r="D336" s="36"/>
      <c r="E336" s="37">
        <f>E337-E338</f>
        <v>0</v>
      </c>
      <c r="F336" s="37">
        <f>F337-F338</f>
        <v>0</v>
      </c>
      <c r="G336" s="37">
        <f>G337-G338</f>
        <v>0</v>
      </c>
      <c r="H336" s="9">
        <f t="shared" si="32"/>
        <v>0</v>
      </c>
      <c r="I336" s="1"/>
      <c r="J336" s="1"/>
    </row>
    <row r="337" spans="2:11" s="4" customFormat="1" hidden="1">
      <c r="B337" s="34">
        <v>301100</v>
      </c>
      <c r="C337" s="32" t="s">
        <v>44</v>
      </c>
      <c r="D337" s="32"/>
      <c r="E337" s="37"/>
      <c r="F337" s="37"/>
      <c r="G337" s="37"/>
      <c r="H337" s="9">
        <f t="shared" si="32"/>
        <v>0</v>
      </c>
      <c r="I337" s="1"/>
      <c r="J337" s="1"/>
    </row>
    <row r="338" spans="2:11" s="4" customFormat="1" hidden="1">
      <c r="B338" s="34">
        <v>301200</v>
      </c>
      <c r="C338" s="32" t="s">
        <v>45</v>
      </c>
      <c r="D338" s="32"/>
      <c r="E338" s="37"/>
      <c r="F338" s="37"/>
      <c r="G338" s="37"/>
      <c r="H338" s="9">
        <f t="shared" si="32"/>
        <v>0</v>
      </c>
      <c r="I338" s="1"/>
      <c r="J338" s="1"/>
    </row>
    <row r="339" spans="2:11" s="4" customFormat="1" hidden="1">
      <c r="B339" s="31">
        <v>302000</v>
      </c>
      <c r="C339" s="36" t="s">
        <v>190</v>
      </c>
      <c r="D339" s="36"/>
      <c r="E339" s="37">
        <f>E340-E341</f>
        <v>0</v>
      </c>
      <c r="F339" s="37">
        <f>F340-F341</f>
        <v>0</v>
      </c>
      <c r="G339" s="37">
        <f>G340-G341</f>
        <v>0</v>
      </c>
      <c r="H339" s="9">
        <f t="shared" si="32"/>
        <v>0</v>
      </c>
      <c r="I339" s="1"/>
      <c r="J339" s="1"/>
    </row>
    <row r="340" spans="2:11" s="4" customFormat="1" hidden="1">
      <c r="B340" s="34">
        <v>302100</v>
      </c>
      <c r="C340" s="32" t="s">
        <v>44</v>
      </c>
      <c r="D340" s="32"/>
      <c r="E340" s="37"/>
      <c r="F340" s="37"/>
      <c r="G340" s="37"/>
      <c r="H340" s="9">
        <f t="shared" si="32"/>
        <v>0</v>
      </c>
      <c r="I340" s="1"/>
      <c r="J340" s="1"/>
    </row>
    <row r="341" spans="2:11" s="4" customFormat="1" hidden="1">
      <c r="B341" s="34">
        <v>302200</v>
      </c>
      <c r="C341" s="32" t="s">
        <v>45</v>
      </c>
      <c r="D341" s="32"/>
      <c r="E341" s="37"/>
      <c r="F341" s="37"/>
      <c r="G341" s="37"/>
      <c r="H341" s="9">
        <f t="shared" ref="H341:H394" si="34">+D341</f>
        <v>0</v>
      </c>
      <c r="I341" s="1"/>
      <c r="J341" s="1"/>
    </row>
    <row r="342" spans="2:11" s="4" customFormat="1" hidden="1">
      <c r="B342" s="31">
        <v>303000</v>
      </c>
      <c r="C342" s="36" t="s">
        <v>191</v>
      </c>
      <c r="D342" s="36"/>
      <c r="E342" s="37">
        <f>E343-E344</f>
        <v>0</v>
      </c>
      <c r="F342" s="37">
        <f>F343-F344</f>
        <v>0</v>
      </c>
      <c r="G342" s="37">
        <f>G343-G344</f>
        <v>0</v>
      </c>
      <c r="H342" s="9">
        <f t="shared" si="34"/>
        <v>0</v>
      </c>
      <c r="I342" s="1"/>
      <c r="J342" s="1"/>
    </row>
    <row r="343" spans="2:11" s="4" customFormat="1" hidden="1">
      <c r="B343" s="34">
        <v>303100</v>
      </c>
      <c r="C343" s="32" t="s">
        <v>44</v>
      </c>
      <c r="D343" s="32"/>
      <c r="E343" s="37"/>
      <c r="F343" s="37"/>
      <c r="G343" s="37"/>
      <c r="H343" s="9">
        <f t="shared" si="34"/>
        <v>0</v>
      </c>
      <c r="I343" s="1"/>
      <c r="J343" s="1"/>
    </row>
    <row r="344" spans="2:11" s="4" customFormat="1" hidden="1">
      <c r="B344" s="34">
        <v>303200</v>
      </c>
      <c r="C344" s="32" t="s">
        <v>45</v>
      </c>
      <c r="D344" s="32"/>
      <c r="E344" s="37"/>
      <c r="F344" s="37"/>
      <c r="G344" s="37"/>
      <c r="H344" s="9">
        <f t="shared" si="34"/>
        <v>0</v>
      </c>
      <c r="I344" s="1"/>
      <c r="J344" s="1"/>
    </row>
    <row r="345" spans="2:11" s="4" customFormat="1" hidden="1">
      <c r="B345" s="31">
        <v>304000</v>
      </c>
      <c r="C345" s="36" t="s">
        <v>192</v>
      </c>
      <c r="D345" s="36"/>
      <c r="E345" s="37">
        <f>E346-E347</f>
        <v>0</v>
      </c>
      <c r="F345" s="37">
        <f>F346-F347</f>
        <v>0</v>
      </c>
      <c r="G345" s="37">
        <f>G346-G347</f>
        <v>0</v>
      </c>
      <c r="H345" s="9">
        <f t="shared" si="34"/>
        <v>0</v>
      </c>
      <c r="I345" s="1"/>
      <c r="J345" s="1"/>
    </row>
    <row r="346" spans="2:11" s="8" customFormat="1" hidden="1">
      <c r="B346" s="34">
        <v>304100</v>
      </c>
      <c r="C346" s="32" t="s">
        <v>44</v>
      </c>
      <c r="D346" s="32"/>
      <c r="E346" s="37"/>
      <c r="F346" s="37"/>
      <c r="G346" s="37"/>
      <c r="H346" s="9">
        <f t="shared" si="34"/>
        <v>0</v>
      </c>
      <c r="I346" s="12"/>
      <c r="J346" s="12"/>
      <c r="K346" s="12"/>
    </row>
    <row r="347" spans="2:11" s="8" customFormat="1" hidden="1">
      <c r="B347" s="34">
        <v>304200</v>
      </c>
      <c r="C347" s="32" t="s">
        <v>45</v>
      </c>
      <c r="D347" s="32"/>
      <c r="E347" s="37"/>
      <c r="F347" s="37"/>
      <c r="G347" s="37"/>
      <c r="H347" s="9">
        <f t="shared" si="34"/>
        <v>0</v>
      </c>
      <c r="I347" s="12"/>
      <c r="J347" s="12"/>
      <c r="K347" s="12"/>
    </row>
    <row r="348" spans="2:11" s="8" customFormat="1" hidden="1">
      <c r="B348" s="31">
        <v>305000</v>
      </c>
      <c r="C348" s="36" t="s">
        <v>193</v>
      </c>
      <c r="D348" s="36"/>
      <c r="E348" s="37">
        <f>E349-E350</f>
        <v>0</v>
      </c>
      <c r="F348" s="37">
        <f>F349-F350</f>
        <v>0</v>
      </c>
      <c r="G348" s="37">
        <f>G349-G350</f>
        <v>0</v>
      </c>
      <c r="H348" s="9">
        <f t="shared" si="34"/>
        <v>0</v>
      </c>
      <c r="I348" s="12"/>
      <c r="J348" s="12"/>
      <c r="K348" s="12"/>
    </row>
    <row r="349" spans="2:11" s="4" customFormat="1" hidden="1">
      <c r="B349" s="34">
        <v>305100</v>
      </c>
      <c r="C349" s="32" t="s">
        <v>44</v>
      </c>
      <c r="D349" s="32"/>
      <c r="E349" s="37"/>
      <c r="F349" s="37"/>
      <c r="G349" s="37"/>
      <c r="H349" s="9">
        <f t="shared" si="34"/>
        <v>0</v>
      </c>
      <c r="I349" s="1"/>
      <c r="J349" s="1"/>
    </row>
    <row r="350" spans="2:11" s="4" customFormat="1" hidden="1">
      <c r="B350" s="34">
        <v>305200</v>
      </c>
      <c r="C350" s="32" t="s">
        <v>45</v>
      </c>
      <c r="D350" s="32"/>
      <c r="E350" s="37"/>
      <c r="F350" s="37"/>
      <c r="G350" s="37"/>
      <c r="H350" s="9">
        <f t="shared" si="34"/>
        <v>0</v>
      </c>
      <c r="I350" s="1"/>
      <c r="J350" s="1"/>
    </row>
    <row r="351" spans="2:11" s="4" customFormat="1" ht="24" hidden="1">
      <c r="B351" s="31">
        <v>306000</v>
      </c>
      <c r="C351" s="36" t="s">
        <v>39</v>
      </c>
      <c r="D351" s="36"/>
      <c r="E351" s="37">
        <f>E352-E353</f>
        <v>0</v>
      </c>
      <c r="F351" s="37">
        <f>F352-F353</f>
        <v>0</v>
      </c>
      <c r="G351" s="37">
        <f>G352-G353</f>
        <v>0</v>
      </c>
      <c r="H351" s="9">
        <f t="shared" si="34"/>
        <v>0</v>
      </c>
      <c r="I351" s="1"/>
      <c r="J351" s="1"/>
    </row>
    <row r="352" spans="2:11" s="4" customFormat="1" hidden="1">
      <c r="B352" s="34">
        <v>306100</v>
      </c>
      <c r="C352" s="32" t="s">
        <v>211</v>
      </c>
      <c r="D352" s="32"/>
      <c r="E352" s="37"/>
      <c r="F352" s="37"/>
      <c r="G352" s="37"/>
      <c r="H352" s="9">
        <f t="shared" si="34"/>
        <v>0</v>
      </c>
      <c r="I352" s="1"/>
      <c r="J352" s="1"/>
    </row>
    <row r="353" spans="2:11" s="4" customFormat="1" hidden="1">
      <c r="B353" s="34">
        <v>306200</v>
      </c>
      <c r="C353" s="32" t="s">
        <v>196</v>
      </c>
      <c r="D353" s="32"/>
      <c r="E353" s="37"/>
      <c r="F353" s="37"/>
      <c r="G353" s="37"/>
      <c r="H353" s="9">
        <f t="shared" si="34"/>
        <v>0</v>
      </c>
      <c r="I353" s="1"/>
      <c r="J353" s="1"/>
    </row>
    <row r="354" spans="2:11" s="4" customFormat="1" hidden="1">
      <c r="B354" s="31">
        <v>307000</v>
      </c>
      <c r="C354" s="36" t="s">
        <v>198</v>
      </c>
      <c r="D354" s="36"/>
      <c r="E354" s="37">
        <f>E355-E356</f>
        <v>0</v>
      </c>
      <c r="F354" s="37">
        <f>F355-F356</f>
        <v>0</v>
      </c>
      <c r="G354" s="37">
        <f>G355-G356</f>
        <v>0</v>
      </c>
      <c r="H354" s="9">
        <f t="shared" si="34"/>
        <v>0</v>
      </c>
      <c r="I354" s="1"/>
      <c r="J354" s="1"/>
    </row>
    <row r="355" spans="2:11" s="4" customFormat="1" ht="24" hidden="1">
      <c r="B355" s="34">
        <v>307100</v>
      </c>
      <c r="C355" s="32" t="s">
        <v>72</v>
      </c>
      <c r="D355" s="32"/>
      <c r="E355" s="37"/>
      <c r="F355" s="37"/>
      <c r="G355" s="37"/>
      <c r="H355" s="9">
        <f t="shared" si="34"/>
        <v>0</v>
      </c>
      <c r="I355" s="1"/>
      <c r="J355" s="1"/>
    </row>
    <row r="356" spans="2:11" s="4" customFormat="1" ht="24" hidden="1">
      <c r="B356" s="44">
        <v>307200</v>
      </c>
      <c r="C356" s="49" t="s">
        <v>73</v>
      </c>
      <c r="D356" s="49"/>
      <c r="E356" s="45"/>
      <c r="F356" s="45"/>
      <c r="G356" s="45"/>
      <c r="H356" s="9">
        <f t="shared" si="34"/>
        <v>0</v>
      </c>
      <c r="I356" s="1"/>
      <c r="J356" s="1"/>
    </row>
    <row r="357" spans="2:11" s="4" customFormat="1" ht="25.5" hidden="1">
      <c r="B357" s="335"/>
      <c r="C357" s="336" t="s">
        <v>87</v>
      </c>
      <c r="D357" s="336"/>
      <c r="E357" s="337">
        <f>E287+E335</f>
        <v>0</v>
      </c>
      <c r="F357" s="337">
        <f>F287+F335</f>
        <v>0</v>
      </c>
      <c r="G357" s="337">
        <f>G287+G335</f>
        <v>0</v>
      </c>
      <c r="H357" s="9">
        <f t="shared" si="34"/>
        <v>0</v>
      </c>
      <c r="I357" s="1"/>
      <c r="J357" s="1"/>
    </row>
    <row r="358" spans="2:11" s="4" customFormat="1" hidden="1">
      <c r="B358" s="51"/>
      <c r="C358" s="52" t="s">
        <v>70</v>
      </c>
      <c r="D358" s="52"/>
      <c r="E358" s="53"/>
      <c r="F358" s="53"/>
      <c r="G358" s="53"/>
      <c r="H358" s="9">
        <f t="shared" si="34"/>
        <v>0</v>
      </c>
      <c r="I358" s="1"/>
      <c r="J358" s="1"/>
    </row>
    <row r="359" spans="2:11" s="4" customFormat="1" hidden="1">
      <c r="B359" s="338">
        <v>400000</v>
      </c>
      <c r="C359" s="338" t="s">
        <v>71</v>
      </c>
      <c r="D359" s="338"/>
      <c r="E359" s="37">
        <f>E360-E371</f>
        <v>0</v>
      </c>
      <c r="F359" s="37">
        <f>F360-F371</f>
        <v>0</v>
      </c>
      <c r="G359" s="37">
        <f>G360-G371</f>
        <v>0</v>
      </c>
      <c r="H359" s="9">
        <f t="shared" si="34"/>
        <v>0</v>
      </c>
      <c r="I359" s="1"/>
      <c r="J359" s="1"/>
    </row>
    <row r="360" spans="2:11" s="4" customFormat="1" hidden="1">
      <c r="B360" s="31">
        <v>401000</v>
      </c>
      <c r="C360" s="36" t="s">
        <v>52</v>
      </c>
      <c r="D360" s="36"/>
      <c r="E360" s="37">
        <f>E361+E366</f>
        <v>0</v>
      </c>
      <c r="F360" s="37">
        <f>F361+F366</f>
        <v>0</v>
      </c>
      <c r="G360" s="37">
        <f>G361+G366</f>
        <v>0</v>
      </c>
      <c r="H360" s="9">
        <f t="shared" si="34"/>
        <v>0</v>
      </c>
      <c r="I360" s="1"/>
      <c r="J360" s="1"/>
    </row>
    <row r="361" spans="2:11" s="4" customFormat="1" hidden="1">
      <c r="B361" s="31">
        <v>401100</v>
      </c>
      <c r="C361" s="36" t="s">
        <v>33</v>
      </c>
      <c r="D361" s="36"/>
      <c r="E361" s="37">
        <f>SUM(E362:E365)</f>
        <v>0</v>
      </c>
      <c r="F361" s="37">
        <f>SUM(F362:F365)</f>
        <v>0</v>
      </c>
      <c r="G361" s="37">
        <f>SUM(G362:G365)</f>
        <v>0</v>
      </c>
      <c r="H361" s="9">
        <f t="shared" si="34"/>
        <v>0</v>
      </c>
      <c r="I361" s="1"/>
      <c r="J361" s="1"/>
    </row>
    <row r="362" spans="2:11" s="4" customFormat="1" hidden="1">
      <c r="B362" s="34">
        <v>401101</v>
      </c>
      <c r="C362" s="32" t="s">
        <v>34</v>
      </c>
      <c r="D362" s="32"/>
      <c r="E362" s="37"/>
      <c r="F362" s="37"/>
      <c r="G362" s="37"/>
      <c r="H362" s="9">
        <f t="shared" si="34"/>
        <v>0</v>
      </c>
      <c r="I362" s="1"/>
      <c r="J362" s="1"/>
    </row>
    <row r="363" spans="2:11" s="4" customFormat="1" hidden="1">
      <c r="B363" s="34">
        <v>401102</v>
      </c>
      <c r="C363" s="32" t="s">
        <v>35</v>
      </c>
      <c r="D363" s="32"/>
      <c r="E363" s="37"/>
      <c r="F363" s="37"/>
      <c r="G363" s="37"/>
      <c r="H363" s="9">
        <f t="shared" si="34"/>
        <v>0</v>
      </c>
      <c r="I363" s="1"/>
      <c r="J363" s="1"/>
    </row>
    <row r="364" spans="2:11" s="4" customFormat="1" hidden="1">
      <c r="B364" s="34">
        <v>401103</v>
      </c>
      <c r="C364" s="32" t="s">
        <v>36</v>
      </c>
      <c r="D364" s="32"/>
      <c r="E364" s="37"/>
      <c r="F364" s="37"/>
      <c r="G364" s="37"/>
      <c r="H364" s="9">
        <f t="shared" si="34"/>
        <v>0</v>
      </c>
      <c r="I364" s="1"/>
      <c r="J364" s="1"/>
    </row>
    <row r="365" spans="2:11" s="4" customFormat="1" hidden="1">
      <c r="B365" s="34">
        <v>401104</v>
      </c>
      <c r="C365" s="32" t="s">
        <v>37</v>
      </c>
      <c r="D365" s="32"/>
      <c r="E365" s="37"/>
      <c r="F365" s="37"/>
      <c r="G365" s="37"/>
      <c r="H365" s="9">
        <f t="shared" si="34"/>
        <v>0</v>
      </c>
      <c r="I365" s="1"/>
      <c r="J365" s="1"/>
    </row>
    <row r="366" spans="2:11" s="4" customFormat="1" hidden="1">
      <c r="B366" s="31">
        <v>401200</v>
      </c>
      <c r="C366" s="36" t="s">
        <v>3</v>
      </c>
      <c r="D366" s="36"/>
      <c r="E366" s="37">
        <f>SUM(E367:E370)</f>
        <v>0</v>
      </c>
      <c r="F366" s="37">
        <f>SUM(F367:F370)</f>
        <v>0</v>
      </c>
      <c r="G366" s="37">
        <f>SUM(G367:G370)</f>
        <v>0</v>
      </c>
      <c r="H366" s="9">
        <f t="shared" si="34"/>
        <v>0</v>
      </c>
      <c r="I366" s="1"/>
      <c r="J366" s="1"/>
    </row>
    <row r="367" spans="2:11" s="4" customFormat="1" hidden="1">
      <c r="B367" s="34">
        <v>401201</v>
      </c>
      <c r="C367" s="32" t="s">
        <v>34</v>
      </c>
      <c r="D367" s="32"/>
      <c r="E367" s="37"/>
      <c r="F367" s="37"/>
      <c r="G367" s="37"/>
      <c r="H367" s="9">
        <f t="shared" si="34"/>
        <v>0</v>
      </c>
      <c r="I367" s="1"/>
      <c r="J367" s="1"/>
    </row>
    <row r="368" spans="2:11" s="8" customFormat="1" hidden="1">
      <c r="B368" s="34">
        <v>401202</v>
      </c>
      <c r="C368" s="32" t="s">
        <v>35</v>
      </c>
      <c r="D368" s="32"/>
      <c r="E368" s="37"/>
      <c r="F368" s="37"/>
      <c r="G368" s="37"/>
      <c r="H368" s="9">
        <f t="shared" si="34"/>
        <v>0</v>
      </c>
      <c r="I368" s="12"/>
      <c r="J368" s="12"/>
      <c r="K368" s="12"/>
    </row>
    <row r="369" spans="2:11" s="8" customFormat="1" ht="20.45" hidden="1" customHeight="1">
      <c r="B369" s="34">
        <v>401203</v>
      </c>
      <c r="C369" s="32" t="s">
        <v>36</v>
      </c>
      <c r="D369" s="32"/>
      <c r="E369" s="37"/>
      <c r="F369" s="37"/>
      <c r="G369" s="37"/>
      <c r="H369" s="9">
        <f t="shared" si="34"/>
        <v>0</v>
      </c>
      <c r="I369" s="12"/>
      <c r="J369" s="12"/>
      <c r="K369" s="12"/>
    </row>
    <row r="370" spans="2:11" s="54" customFormat="1" ht="29.1" hidden="1" customHeight="1">
      <c r="B370" s="34">
        <v>401204</v>
      </c>
      <c r="C370" s="32" t="s">
        <v>37</v>
      </c>
      <c r="D370" s="32"/>
      <c r="E370" s="37"/>
      <c r="F370" s="37"/>
      <c r="G370" s="37"/>
      <c r="H370" s="9">
        <f t="shared" si="34"/>
        <v>0</v>
      </c>
      <c r="I370" s="12"/>
      <c r="J370" s="12"/>
      <c r="K370" s="12"/>
    </row>
    <row r="371" spans="2:11" s="56" customFormat="1" ht="36" hidden="1" customHeight="1">
      <c r="B371" s="31">
        <v>402000</v>
      </c>
      <c r="C371" s="36" t="s">
        <v>224</v>
      </c>
      <c r="D371" s="36"/>
      <c r="E371" s="37">
        <f>E372+E377</f>
        <v>0</v>
      </c>
      <c r="F371" s="37">
        <f>F372+F377</f>
        <v>0</v>
      </c>
      <c r="G371" s="37">
        <f>G372+G377</f>
        <v>0</v>
      </c>
      <c r="H371" s="9">
        <f t="shared" si="34"/>
        <v>0</v>
      </c>
      <c r="I371" s="55"/>
      <c r="J371" s="55"/>
      <c r="K371" s="55"/>
    </row>
    <row r="372" spans="2:11" s="54" customFormat="1" hidden="1">
      <c r="B372" s="31">
        <v>402100</v>
      </c>
      <c r="C372" s="36" t="s">
        <v>225</v>
      </c>
      <c r="D372" s="36"/>
      <c r="E372" s="37">
        <f>SUM(E373:E376)</f>
        <v>0</v>
      </c>
      <c r="F372" s="37">
        <f>SUM(F373:F376)</f>
        <v>0</v>
      </c>
      <c r="G372" s="37">
        <f>SUM(G373:G376)</f>
        <v>0</v>
      </c>
      <c r="H372" s="9">
        <f t="shared" si="34"/>
        <v>0</v>
      </c>
    </row>
    <row r="373" spans="2:11" s="8" customFormat="1" hidden="1">
      <c r="B373" s="34">
        <v>402101</v>
      </c>
      <c r="C373" s="32" t="s">
        <v>34</v>
      </c>
      <c r="D373" s="32"/>
      <c r="E373" s="37"/>
      <c r="F373" s="37"/>
      <c r="G373" s="37"/>
      <c r="H373" s="9">
        <f t="shared" si="34"/>
        <v>0</v>
      </c>
      <c r="I373" s="12"/>
      <c r="J373" s="12"/>
      <c r="K373" s="12"/>
    </row>
    <row r="374" spans="2:11" s="8" customFormat="1" hidden="1">
      <c r="B374" s="34">
        <v>402102</v>
      </c>
      <c r="C374" s="32" t="s">
        <v>35</v>
      </c>
      <c r="D374" s="32"/>
      <c r="E374" s="37"/>
      <c r="F374" s="37"/>
      <c r="G374" s="37"/>
      <c r="H374" s="9">
        <f t="shared" si="34"/>
        <v>0</v>
      </c>
      <c r="I374" s="12"/>
      <c r="J374" s="12"/>
      <c r="K374" s="12"/>
    </row>
    <row r="375" spans="2:11" s="8" customFormat="1" hidden="1">
      <c r="B375" s="34">
        <v>402103</v>
      </c>
      <c r="C375" s="32" t="s">
        <v>36</v>
      </c>
      <c r="D375" s="32"/>
      <c r="E375" s="37"/>
      <c r="F375" s="37"/>
      <c r="G375" s="37"/>
      <c r="H375" s="9">
        <f t="shared" si="34"/>
        <v>0</v>
      </c>
      <c r="I375" s="12"/>
      <c r="J375" s="12"/>
      <c r="K375" s="12"/>
    </row>
    <row r="376" spans="2:11" s="8" customFormat="1" hidden="1">
      <c r="B376" s="34">
        <v>402104</v>
      </c>
      <c r="C376" s="32" t="s">
        <v>37</v>
      </c>
      <c r="D376" s="32"/>
      <c r="E376" s="37"/>
      <c r="F376" s="37"/>
      <c r="G376" s="37"/>
      <c r="H376" s="9">
        <f t="shared" si="34"/>
        <v>0</v>
      </c>
      <c r="I376" s="12"/>
      <c r="J376" s="12"/>
      <c r="K376" s="12"/>
    </row>
    <row r="377" spans="2:11" s="8" customFormat="1" hidden="1">
      <c r="B377" s="31">
        <v>402200</v>
      </c>
      <c r="C377" s="36" t="s">
        <v>226</v>
      </c>
      <c r="D377" s="36"/>
      <c r="E377" s="37">
        <f>SUM(E378:E381)</f>
        <v>0</v>
      </c>
      <c r="F377" s="37">
        <f>SUM(F378:F381)</f>
        <v>0</v>
      </c>
      <c r="G377" s="37">
        <f>SUM(G378:G381)</f>
        <v>0</v>
      </c>
      <c r="H377" s="9">
        <f t="shared" si="34"/>
        <v>0</v>
      </c>
      <c r="I377" s="12"/>
      <c r="J377" s="12"/>
      <c r="K377" s="12"/>
    </row>
    <row r="378" spans="2:11" s="8" customFormat="1" hidden="1">
      <c r="B378" s="34">
        <v>402201</v>
      </c>
      <c r="C378" s="32" t="s">
        <v>34</v>
      </c>
      <c r="D378" s="32"/>
      <c r="E378" s="37"/>
      <c r="F378" s="37"/>
      <c r="G378" s="37"/>
      <c r="H378" s="9">
        <f t="shared" si="34"/>
        <v>0</v>
      </c>
      <c r="I378" s="12"/>
      <c r="J378" s="12"/>
      <c r="K378" s="12"/>
    </row>
    <row r="379" spans="2:11" s="8" customFormat="1" hidden="1">
      <c r="B379" s="34">
        <v>402202</v>
      </c>
      <c r="C379" s="32" t="s">
        <v>35</v>
      </c>
      <c r="D379" s="32"/>
      <c r="E379" s="37"/>
      <c r="F379" s="37"/>
      <c r="G379" s="37"/>
      <c r="H379" s="9">
        <f t="shared" si="34"/>
        <v>0</v>
      </c>
      <c r="I379" s="12"/>
      <c r="J379" s="12"/>
      <c r="K379" s="12"/>
    </row>
    <row r="380" spans="2:11" s="8" customFormat="1" hidden="1">
      <c r="B380" s="34">
        <v>402203</v>
      </c>
      <c r="C380" s="32" t="s">
        <v>36</v>
      </c>
      <c r="D380" s="32"/>
      <c r="E380" s="37"/>
      <c r="F380" s="37"/>
      <c r="G380" s="37"/>
      <c r="H380" s="9">
        <f t="shared" si="34"/>
        <v>0</v>
      </c>
      <c r="I380" s="12"/>
      <c r="J380" s="12"/>
      <c r="K380" s="12"/>
    </row>
    <row r="381" spans="2:11" s="8" customFormat="1" hidden="1">
      <c r="B381" s="44">
        <v>402204</v>
      </c>
      <c r="C381" s="49" t="s">
        <v>37</v>
      </c>
      <c r="D381" s="49"/>
      <c r="E381" s="45"/>
      <c r="F381" s="45"/>
      <c r="G381" s="45"/>
      <c r="H381" s="9">
        <f t="shared" si="34"/>
        <v>0</v>
      </c>
      <c r="I381" s="12"/>
      <c r="J381" s="12"/>
      <c r="K381" s="12"/>
    </row>
    <row r="382" spans="2:11" s="8" customFormat="1" hidden="1">
      <c r="B382" s="339">
        <v>600000</v>
      </c>
      <c r="C382" s="340" t="s">
        <v>227</v>
      </c>
      <c r="D382" s="340"/>
      <c r="E382" s="337">
        <f>E383+E386+E390+E391</f>
        <v>0</v>
      </c>
      <c r="F382" s="337">
        <f>F383+F386+F390+F391</f>
        <v>0</v>
      </c>
      <c r="G382" s="337">
        <f>G383+G386+G390+G391</f>
        <v>0</v>
      </c>
      <c r="H382" s="9">
        <f t="shared" si="34"/>
        <v>0</v>
      </c>
      <c r="I382" s="12"/>
      <c r="J382" s="12"/>
      <c r="K382" s="12"/>
    </row>
    <row r="383" spans="2:11" s="8" customFormat="1" ht="24" hidden="1">
      <c r="B383" s="57">
        <v>601000</v>
      </c>
      <c r="C383" s="29" t="s">
        <v>74</v>
      </c>
      <c r="D383" s="29"/>
      <c r="E383" s="47">
        <f>E384-E385</f>
        <v>0</v>
      </c>
      <c r="F383" s="47">
        <f>F384-F385</f>
        <v>0</v>
      </c>
      <c r="G383" s="47">
        <f>G384-G385</f>
        <v>0</v>
      </c>
      <c r="H383" s="9">
        <f t="shared" si="34"/>
        <v>0</v>
      </c>
      <c r="I383" s="12"/>
      <c r="J383" s="12"/>
      <c r="K383" s="12"/>
    </row>
    <row r="384" spans="2:11" s="8" customFormat="1" hidden="1">
      <c r="B384" s="34">
        <v>601100</v>
      </c>
      <c r="C384" s="32" t="s">
        <v>228</v>
      </c>
      <c r="D384" s="32"/>
      <c r="E384" s="37">
        <f t="shared" ref="E384:G385" si="35">E323+E352</f>
        <v>0</v>
      </c>
      <c r="F384" s="37">
        <f t="shared" si="35"/>
        <v>0</v>
      </c>
      <c r="G384" s="37">
        <f t="shared" si="35"/>
        <v>0</v>
      </c>
      <c r="H384" s="9">
        <f t="shared" si="34"/>
        <v>0</v>
      </c>
      <c r="I384" s="12"/>
      <c r="J384" s="12"/>
      <c r="K384" s="12"/>
    </row>
    <row r="385" spans="2:11" s="8" customFormat="1" hidden="1">
      <c r="B385" s="44">
        <v>601200</v>
      </c>
      <c r="C385" s="49" t="s">
        <v>196</v>
      </c>
      <c r="D385" s="49"/>
      <c r="E385" s="45">
        <f t="shared" si="35"/>
        <v>0</v>
      </c>
      <c r="F385" s="45">
        <f t="shared" si="35"/>
        <v>0</v>
      </c>
      <c r="G385" s="45">
        <f t="shared" si="35"/>
        <v>0</v>
      </c>
      <c r="H385" s="9">
        <f t="shared" si="34"/>
        <v>0</v>
      </c>
      <c r="I385" s="12"/>
      <c r="J385" s="12"/>
      <c r="K385" s="12"/>
    </row>
    <row r="386" spans="2:11" s="8" customFormat="1" hidden="1">
      <c r="B386" s="341">
        <v>602000</v>
      </c>
      <c r="C386" s="342" t="s">
        <v>169</v>
      </c>
      <c r="D386" s="342"/>
      <c r="E386" s="329">
        <f>(E387-E388+E389)</f>
        <v>0</v>
      </c>
      <c r="F386" s="329">
        <f>(F387-F388+F389)</f>
        <v>0</v>
      </c>
      <c r="G386" s="329">
        <f>(G387-G388+G389)</f>
        <v>0</v>
      </c>
      <c r="H386" s="9">
        <f t="shared" si="34"/>
        <v>0</v>
      </c>
      <c r="I386" s="12"/>
      <c r="J386" s="12"/>
      <c r="K386" s="12"/>
    </row>
    <row r="387" spans="2:11" s="8" customFormat="1" ht="17.45" hidden="1" customHeight="1">
      <c r="B387" s="343">
        <v>602100</v>
      </c>
      <c r="C387" s="42" t="s">
        <v>103</v>
      </c>
      <c r="D387" s="42"/>
      <c r="E387" s="43">
        <f t="shared" ref="E387:G388" si="36">E319+E330</f>
        <v>0</v>
      </c>
      <c r="F387" s="43">
        <f t="shared" si="36"/>
        <v>0</v>
      </c>
      <c r="G387" s="43">
        <f t="shared" si="36"/>
        <v>0</v>
      </c>
      <c r="H387" s="9">
        <f t="shared" si="34"/>
        <v>0</v>
      </c>
      <c r="I387" s="12"/>
      <c r="J387" s="12"/>
      <c r="K387" s="12"/>
    </row>
    <row r="388" spans="2:11" s="8" customFormat="1" ht="17.45" hidden="1" customHeight="1">
      <c r="B388" s="344">
        <v>602200</v>
      </c>
      <c r="C388" s="345" t="s">
        <v>40</v>
      </c>
      <c r="D388" s="345"/>
      <c r="E388" s="333">
        <f t="shared" si="36"/>
        <v>0</v>
      </c>
      <c r="F388" s="333">
        <f t="shared" si="36"/>
        <v>0</v>
      </c>
      <c r="G388" s="333">
        <f t="shared" si="36"/>
        <v>0</v>
      </c>
      <c r="H388" s="9">
        <f t="shared" si="34"/>
        <v>0</v>
      </c>
      <c r="I388" s="12"/>
      <c r="J388" s="12"/>
      <c r="K388" s="12"/>
    </row>
    <row r="389" spans="2:11" s="8" customFormat="1" hidden="1">
      <c r="B389" s="346">
        <v>602300</v>
      </c>
      <c r="C389" s="347" t="s">
        <v>41</v>
      </c>
      <c r="D389" s="347"/>
      <c r="E389" s="47">
        <f>E321+E325</f>
        <v>0</v>
      </c>
      <c r="F389" s="47">
        <f>F321+F325</f>
        <v>0</v>
      </c>
      <c r="G389" s="47">
        <f>G321+G325</f>
        <v>0</v>
      </c>
      <c r="H389" s="9">
        <f t="shared" si="34"/>
        <v>0</v>
      </c>
      <c r="I389" s="12"/>
      <c r="J389" s="12"/>
      <c r="K389" s="12"/>
    </row>
    <row r="390" spans="2:11" s="8" customFormat="1" hidden="1">
      <c r="B390" s="348">
        <v>603000</v>
      </c>
      <c r="C390" s="36" t="s">
        <v>64</v>
      </c>
      <c r="D390" s="36"/>
      <c r="E390" s="37">
        <f>E311</f>
        <v>0</v>
      </c>
      <c r="F390" s="37">
        <f>F311</f>
        <v>0</v>
      </c>
      <c r="G390" s="37">
        <f>G311</f>
        <v>0</v>
      </c>
      <c r="H390" s="9">
        <f t="shared" si="34"/>
        <v>0</v>
      </c>
      <c r="I390" s="12"/>
      <c r="J390" s="12"/>
      <c r="K390" s="12"/>
    </row>
    <row r="391" spans="2:11" s="8" customFormat="1" hidden="1">
      <c r="B391" s="58">
        <v>604000</v>
      </c>
      <c r="C391" s="59" t="s">
        <v>76</v>
      </c>
      <c r="D391" s="59"/>
      <c r="E391" s="37">
        <f>E392-E393</f>
        <v>0</v>
      </c>
      <c r="F391" s="37">
        <f>F392-F393</f>
        <v>0</v>
      </c>
      <c r="G391" s="37">
        <f>G392-G393</f>
        <v>0</v>
      </c>
      <c r="H391" s="9">
        <f t="shared" si="34"/>
        <v>0</v>
      </c>
      <c r="I391" s="12"/>
      <c r="J391" s="12"/>
      <c r="K391" s="12"/>
    </row>
    <row r="392" spans="2:11" s="8" customFormat="1" hidden="1">
      <c r="B392" s="60">
        <v>604100</v>
      </c>
      <c r="C392" s="32" t="s">
        <v>103</v>
      </c>
      <c r="D392" s="32"/>
      <c r="E392" s="37"/>
      <c r="F392" s="37"/>
      <c r="G392" s="37"/>
      <c r="H392" s="9">
        <f t="shared" si="34"/>
        <v>0</v>
      </c>
      <c r="I392" s="12"/>
      <c r="J392" s="12"/>
      <c r="K392" s="12"/>
    </row>
    <row r="393" spans="2:11" s="8" customFormat="1" hidden="1">
      <c r="B393" s="61">
        <v>604200</v>
      </c>
      <c r="C393" s="49" t="s">
        <v>40</v>
      </c>
      <c r="D393" s="49"/>
      <c r="E393" s="45"/>
      <c r="F393" s="45"/>
      <c r="G393" s="45"/>
      <c r="H393" s="9">
        <f t="shared" si="34"/>
        <v>0</v>
      </c>
      <c r="I393" s="12"/>
      <c r="J393" s="12"/>
      <c r="K393" s="12"/>
    </row>
    <row r="394" spans="2:11" s="8" customFormat="1" ht="25.5" hidden="1">
      <c r="B394" s="349"/>
      <c r="C394" s="350" t="s">
        <v>223</v>
      </c>
      <c r="D394" s="350"/>
      <c r="E394" s="329">
        <f>E359+E382</f>
        <v>0</v>
      </c>
      <c r="F394" s="329">
        <f>F359+F382</f>
        <v>0</v>
      </c>
      <c r="G394" s="329">
        <f>G359+G382</f>
        <v>0</v>
      </c>
      <c r="H394" s="9">
        <f t="shared" si="34"/>
        <v>0</v>
      </c>
      <c r="I394" s="12"/>
      <c r="J394" s="12"/>
      <c r="K394" s="12"/>
    </row>
    <row r="395" spans="2:11" s="8" customFormat="1" ht="21" hidden="1" customHeight="1">
      <c r="B395" s="351"/>
      <c r="C395" s="352" t="s">
        <v>177</v>
      </c>
      <c r="D395" s="352"/>
      <c r="E395" s="353">
        <f>+E394+E281</f>
        <v>108758638</v>
      </c>
      <c r="F395" s="353">
        <f>+F394+F281</f>
        <v>1029859</v>
      </c>
      <c r="G395" s="353">
        <f>+G394+G281</f>
        <v>0</v>
      </c>
      <c r="H395" s="6"/>
      <c r="I395" s="12"/>
      <c r="J395" s="12"/>
      <c r="K395" s="12"/>
    </row>
    <row r="396" spans="2:11" s="8" customFormat="1" ht="21" hidden="1" customHeight="1">
      <c r="B396" s="354"/>
      <c r="C396" s="62"/>
      <c r="D396" s="62"/>
      <c r="E396" s="63"/>
      <c r="F396" s="63"/>
      <c r="G396" s="63"/>
      <c r="H396" s="9"/>
      <c r="I396" s="12"/>
      <c r="J396" s="12"/>
      <c r="K396" s="12"/>
    </row>
    <row r="397" spans="2:11" s="8" customFormat="1" ht="21" hidden="1" customHeight="1">
      <c r="B397" s="354"/>
      <c r="C397" s="62"/>
      <c r="D397" s="62"/>
      <c r="E397" s="355">
        <f>+E395-'[3]видатки_затв '!C438</f>
        <v>108758638</v>
      </c>
      <c r="F397" s="355">
        <f>+F395-'[3]видатки_затв '!F438</f>
        <v>1029859</v>
      </c>
      <c r="G397" s="355">
        <f>+G395-'[3]видатки_затв '!K438</f>
        <v>0</v>
      </c>
      <c r="H397" s="9"/>
      <c r="I397" s="12"/>
      <c r="J397" s="12"/>
      <c r="K397" s="12"/>
    </row>
    <row r="398" spans="2:11" s="8" customFormat="1" ht="21" customHeight="1">
      <c r="B398" s="354"/>
      <c r="C398" s="62"/>
      <c r="D398" s="62"/>
      <c r="E398" s="67"/>
      <c r="F398" s="67"/>
      <c r="G398" s="67"/>
      <c r="H398" s="9"/>
      <c r="I398" s="12"/>
      <c r="J398" s="12"/>
      <c r="K398" s="12"/>
    </row>
    <row r="399" spans="2:11" s="8" customFormat="1" ht="33.75" customHeight="1">
      <c r="B399" s="389" t="s">
        <v>290</v>
      </c>
      <c r="C399" s="416"/>
      <c r="D399" s="416"/>
      <c r="E399" s="417"/>
      <c r="F399" s="388" t="s">
        <v>287</v>
      </c>
      <c r="G399" s="418"/>
      <c r="H399" s="9">
        <v>1</v>
      </c>
      <c r="I399" s="12"/>
      <c r="J399" s="12"/>
      <c r="K399" s="12"/>
    </row>
    <row r="400" spans="2:11" s="8" customFormat="1" ht="18.75">
      <c r="B400" s="419"/>
      <c r="C400" s="416"/>
      <c r="D400" s="416"/>
      <c r="E400" s="416"/>
      <c r="F400" s="416"/>
      <c r="G400" s="416"/>
      <c r="H400" s="9">
        <v>1</v>
      </c>
      <c r="I400" s="12"/>
      <c r="J400" s="12"/>
      <c r="K400" s="12"/>
    </row>
    <row r="401" spans="2:11" s="8" customFormat="1" ht="18.75">
      <c r="B401" s="420"/>
      <c r="C401" s="421"/>
      <c r="D401" s="422"/>
      <c r="E401" s="422"/>
      <c r="F401" s="422"/>
      <c r="G401" s="422"/>
      <c r="H401" s="9">
        <v>41</v>
      </c>
      <c r="I401" s="12"/>
      <c r="J401" s="12"/>
      <c r="K401" s="12"/>
    </row>
    <row r="402" spans="2:11" s="8" customFormat="1" hidden="1">
      <c r="B402" s="356"/>
      <c r="F402" s="64"/>
      <c r="H402" s="9"/>
      <c r="I402" s="12"/>
      <c r="J402" s="12"/>
      <c r="K402" s="12"/>
    </row>
    <row r="403" spans="2:11" s="8" customFormat="1" hidden="1">
      <c r="B403" s="356"/>
      <c r="D403" s="357"/>
      <c r="F403" s="64"/>
      <c r="H403" s="9"/>
      <c r="I403" s="12"/>
      <c r="J403" s="12"/>
      <c r="K403" s="12"/>
    </row>
    <row r="404" spans="2:11" s="8" customFormat="1" hidden="1">
      <c r="B404" s="356"/>
      <c r="D404" s="357"/>
      <c r="F404" s="64"/>
      <c r="H404" s="9"/>
      <c r="I404" s="12"/>
      <c r="J404" s="12"/>
      <c r="K404" s="12"/>
    </row>
    <row r="405" spans="2:11" s="8" customFormat="1" hidden="1">
      <c r="B405" s="356"/>
      <c r="E405" s="64"/>
      <c r="F405" s="64"/>
      <c r="G405" s="64"/>
      <c r="H405" s="9"/>
      <c r="I405" s="12"/>
      <c r="J405" s="12"/>
      <c r="K405" s="12"/>
    </row>
    <row r="406" spans="2:11" s="8" customFormat="1" ht="18.75">
      <c r="B406" s="420"/>
      <c r="C406" s="421"/>
      <c r="D406" s="421"/>
      <c r="E406" s="423"/>
      <c r="F406" s="423"/>
      <c r="G406" s="423"/>
      <c r="H406" s="9">
        <v>1</v>
      </c>
      <c r="I406" s="12"/>
      <c r="J406" s="12"/>
      <c r="K406" s="12"/>
    </row>
    <row r="407" spans="2:11" s="8" customFormat="1" ht="18.75">
      <c r="B407" s="420"/>
      <c r="C407" s="421"/>
      <c r="D407" s="424"/>
      <c r="E407" s="425"/>
      <c r="F407" s="425"/>
      <c r="G407" s="425"/>
      <c r="H407" s="9">
        <v>1</v>
      </c>
      <c r="I407" s="12"/>
      <c r="J407" s="12"/>
      <c r="K407" s="12"/>
    </row>
    <row r="408" spans="2:11" s="8" customFormat="1" ht="18.75">
      <c r="B408" s="420"/>
      <c r="C408" s="421"/>
      <c r="D408" s="424"/>
      <c r="E408" s="425"/>
      <c r="F408" s="425"/>
      <c r="G408" s="425"/>
      <c r="H408" s="9">
        <v>1</v>
      </c>
      <c r="I408" s="12"/>
      <c r="J408" s="12"/>
      <c r="K408" s="12"/>
    </row>
    <row r="409" spans="2:11" s="8" customFormat="1" ht="19.5">
      <c r="B409" s="420"/>
      <c r="C409" s="421"/>
      <c r="D409" s="439"/>
      <c r="E409" s="440"/>
      <c r="F409" s="425"/>
      <c r="G409" s="425"/>
      <c r="H409" s="9">
        <v>1</v>
      </c>
      <c r="I409" s="12"/>
      <c r="J409" s="12"/>
      <c r="K409" s="12"/>
    </row>
    <row r="410" spans="2:11" s="8" customFormat="1" hidden="1">
      <c r="B410" s="356"/>
      <c r="D410" s="357">
        <f>+D409-D408</f>
        <v>0</v>
      </c>
      <c r="H410" s="9"/>
      <c r="I410" s="12"/>
      <c r="J410" s="12"/>
      <c r="K410" s="12"/>
    </row>
    <row r="411" spans="2:11" s="8" customFormat="1" ht="18.75">
      <c r="B411" s="420"/>
      <c r="C411" s="421"/>
      <c r="D411" s="421"/>
      <c r="E411" s="425"/>
      <c r="F411" s="425"/>
      <c r="G411" s="425"/>
      <c r="H411" s="9">
        <v>1</v>
      </c>
      <c r="I411" s="12"/>
      <c r="J411" s="12"/>
      <c r="K411" s="12"/>
    </row>
    <row r="412" spans="2:11" s="8" customFormat="1" ht="18.75">
      <c r="B412" s="420"/>
      <c r="C412" s="421"/>
      <c r="D412" s="421"/>
      <c r="E412" s="421"/>
      <c r="F412" s="421"/>
      <c r="G412" s="421"/>
      <c r="H412" s="9"/>
      <c r="I412" s="12"/>
      <c r="J412" s="12"/>
      <c r="K412" s="12"/>
    </row>
    <row r="413" spans="2:11" s="8" customFormat="1" ht="18.75">
      <c r="B413" s="420"/>
      <c r="C413" s="421"/>
      <c r="D413" s="421"/>
      <c r="E413" s="421"/>
      <c r="F413" s="421"/>
      <c r="G413" s="421"/>
      <c r="H413" s="9"/>
      <c r="I413" s="12"/>
      <c r="J413" s="12"/>
      <c r="K413" s="12"/>
    </row>
    <row r="414" spans="2:11" s="8" customFormat="1" ht="18.75">
      <c r="B414" s="420"/>
      <c r="C414" s="421"/>
      <c r="D414" s="421"/>
      <c r="E414" s="421"/>
      <c r="F414" s="421"/>
      <c r="G414" s="421"/>
      <c r="H414" s="9"/>
      <c r="I414" s="12"/>
      <c r="J414" s="12"/>
      <c r="K414" s="12"/>
    </row>
    <row r="415" spans="2:11" s="8" customFormat="1" ht="18.75">
      <c r="B415" s="420"/>
      <c r="C415" s="421"/>
      <c r="D415" s="421"/>
      <c r="E415" s="421"/>
      <c r="F415" s="421"/>
      <c r="G415" s="421"/>
      <c r="H415" s="9"/>
      <c r="I415" s="12"/>
      <c r="J415" s="12"/>
      <c r="K415" s="12"/>
    </row>
    <row r="416" spans="2:11" s="8" customFormat="1" ht="18.75">
      <c r="B416" s="420"/>
      <c r="C416" s="421"/>
      <c r="D416" s="421"/>
      <c r="E416" s="421"/>
      <c r="F416" s="421"/>
      <c r="G416" s="421"/>
      <c r="H416" s="9"/>
      <c r="I416" s="12"/>
      <c r="J416" s="12"/>
      <c r="K416" s="12"/>
    </row>
    <row r="417" spans="2:11" s="8" customFormat="1" ht="18.75">
      <c r="B417" s="420"/>
      <c r="C417" s="421"/>
      <c r="D417" s="421"/>
      <c r="E417" s="421"/>
      <c r="F417" s="421"/>
      <c r="G417" s="421"/>
      <c r="H417" s="9"/>
      <c r="I417" s="12"/>
      <c r="J417" s="12"/>
      <c r="K417" s="12"/>
    </row>
    <row r="418" spans="2:11" s="8" customFormat="1" ht="18.75">
      <c r="B418" s="420"/>
      <c r="C418" s="421"/>
      <c r="D418" s="421"/>
      <c r="E418" s="421"/>
      <c r="F418" s="421"/>
      <c r="G418" s="421"/>
      <c r="H418" s="9"/>
      <c r="I418" s="12"/>
      <c r="J418" s="12"/>
      <c r="K418" s="12"/>
    </row>
    <row r="419" spans="2:11" s="8" customFormat="1" ht="18.75">
      <c r="B419" s="420"/>
      <c r="C419" s="421"/>
      <c r="D419" s="421"/>
      <c r="E419" s="421"/>
      <c r="F419" s="421"/>
      <c r="G419" s="421"/>
      <c r="H419" s="9"/>
      <c r="I419" s="12"/>
      <c r="J419" s="12"/>
      <c r="K419" s="12"/>
    </row>
    <row r="420" spans="2:11" s="8" customFormat="1" ht="18.75">
      <c r="B420" s="420"/>
      <c r="C420" s="421"/>
      <c r="D420" s="421"/>
      <c r="E420" s="421"/>
      <c r="F420" s="421"/>
      <c r="G420" s="421"/>
      <c r="H420" s="9"/>
      <c r="I420" s="12"/>
      <c r="J420" s="12"/>
      <c r="K420" s="12"/>
    </row>
    <row r="421" spans="2:11" s="8" customFormat="1">
      <c r="B421" s="356"/>
      <c r="H421" s="9"/>
      <c r="I421" s="12"/>
      <c r="J421" s="12"/>
      <c r="K421" s="12"/>
    </row>
    <row r="422" spans="2:11" s="8" customFormat="1">
      <c r="B422" s="356"/>
      <c r="H422" s="9"/>
      <c r="I422" s="12"/>
      <c r="J422" s="12"/>
      <c r="K422" s="12"/>
    </row>
    <row r="423" spans="2:11" s="8" customFormat="1">
      <c r="B423" s="356"/>
      <c r="H423" s="9"/>
      <c r="I423" s="12"/>
      <c r="J423" s="12"/>
      <c r="K423" s="12"/>
    </row>
    <row r="424" spans="2:11" s="8" customFormat="1">
      <c r="B424" s="356"/>
      <c r="H424" s="9"/>
      <c r="I424" s="12"/>
      <c r="J424" s="12"/>
      <c r="K424" s="12"/>
    </row>
    <row r="425" spans="2:11" s="8" customFormat="1">
      <c r="B425" s="356"/>
      <c r="H425" s="9"/>
      <c r="I425" s="12"/>
      <c r="J425" s="12"/>
      <c r="K425" s="12"/>
    </row>
    <row r="426" spans="2:11" s="8" customFormat="1">
      <c r="B426" s="356"/>
      <c r="H426" s="9"/>
      <c r="I426" s="12"/>
      <c r="J426" s="12"/>
      <c r="K426" s="12"/>
    </row>
    <row r="427" spans="2:11" s="8" customFormat="1">
      <c r="B427" s="356"/>
      <c r="H427" s="9"/>
      <c r="I427" s="12"/>
      <c r="J427" s="12"/>
      <c r="K427" s="12"/>
    </row>
    <row r="428" spans="2:11" s="8" customFormat="1">
      <c r="B428" s="356"/>
      <c r="H428" s="9"/>
      <c r="I428" s="12"/>
      <c r="J428" s="12"/>
      <c r="K428" s="12"/>
    </row>
    <row r="429" spans="2:11" s="8" customFormat="1">
      <c r="B429" s="356"/>
      <c r="H429" s="9"/>
      <c r="I429" s="12"/>
      <c r="J429" s="12"/>
      <c r="K429" s="12"/>
    </row>
    <row r="430" spans="2:11" s="8" customFormat="1">
      <c r="B430" s="356"/>
      <c r="H430" s="9"/>
      <c r="I430" s="12"/>
      <c r="J430" s="12"/>
      <c r="K430" s="12"/>
    </row>
    <row r="431" spans="2:11" s="8" customFormat="1">
      <c r="B431" s="356"/>
      <c r="H431" s="9"/>
      <c r="I431" s="12"/>
      <c r="J431" s="12"/>
      <c r="K431" s="12"/>
    </row>
    <row r="432" spans="2:11" s="8" customFormat="1">
      <c r="B432" s="356"/>
      <c r="H432" s="9"/>
      <c r="I432" s="12"/>
      <c r="J432" s="12"/>
      <c r="K432" s="12"/>
    </row>
    <row r="433" spans="2:11" s="8" customFormat="1">
      <c r="B433" s="356"/>
      <c r="H433" s="9"/>
      <c r="I433" s="12"/>
      <c r="J433" s="12"/>
      <c r="K433" s="12"/>
    </row>
    <row r="434" spans="2:11" s="8" customFormat="1">
      <c r="B434" s="356"/>
      <c r="H434" s="9"/>
      <c r="I434" s="12"/>
      <c r="J434" s="12"/>
      <c r="K434" s="12"/>
    </row>
    <row r="435" spans="2:11" s="8" customFormat="1">
      <c r="B435" s="356"/>
      <c r="H435" s="9"/>
      <c r="I435" s="12"/>
      <c r="J435" s="12"/>
      <c r="K435" s="12"/>
    </row>
    <row r="436" spans="2:11" s="8" customFormat="1">
      <c r="B436" s="356"/>
      <c r="H436" s="9"/>
      <c r="I436" s="12"/>
      <c r="J436" s="12"/>
      <c r="K436" s="12"/>
    </row>
    <row r="437" spans="2:11" s="8" customFormat="1">
      <c r="B437" s="356"/>
      <c r="H437" s="9"/>
      <c r="I437" s="12"/>
      <c r="J437" s="12"/>
      <c r="K437" s="12"/>
    </row>
  </sheetData>
  <autoFilter ref="H12:H411">
    <filterColumn colId="0">
      <customFilters and="1">
        <customFilter operator="notEqual" val=" "/>
        <customFilter operator="notEqual" val="0"/>
      </customFilters>
    </filterColumn>
  </autoFilter>
  <mergeCells count="16">
    <mergeCell ref="F1:G1"/>
    <mergeCell ref="B4:G4"/>
    <mergeCell ref="B5:G5"/>
    <mergeCell ref="F8:G9"/>
    <mergeCell ref="F2:G3"/>
    <mergeCell ref="F10:F11"/>
    <mergeCell ref="G10:G11"/>
    <mergeCell ref="B8:B11"/>
    <mergeCell ref="G12:G13"/>
    <mergeCell ref="E12:E13"/>
    <mergeCell ref="B12:B13"/>
    <mergeCell ref="C12:C13"/>
    <mergeCell ref="F12:F13"/>
    <mergeCell ref="C8:C11"/>
    <mergeCell ref="E8:E11"/>
    <mergeCell ref="D8:D11"/>
  </mergeCells>
  <phoneticPr fontId="0" type="noConversion"/>
  <hyperlinks>
    <hyperlink ref="B303" location="_ftnref1" display="_ftnref1"/>
  </hyperlinks>
  <printOptions horizontalCentered="1"/>
  <pageMargins left="0" right="0" top="0.27559055118110237" bottom="0.27559055118110237" header="0.15748031496062992" footer="0.19685039370078741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додаток1</vt:lpstr>
      <vt:lpstr>додаток1!Заголовки_для_печати</vt:lpstr>
      <vt:lpstr>додаток1!Область_печати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2021-12-31T07:19:13Z</cp:lastPrinted>
  <dcterms:created xsi:type="dcterms:W3CDTF">2001-11-23T10:13:52Z</dcterms:created>
  <dcterms:modified xsi:type="dcterms:W3CDTF">2021-12-31T10:19:19Z</dcterms:modified>
</cp:coreProperties>
</file>