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995" windowHeight="12090" activeTab="2"/>
  </bookViews>
  <sheets>
    <sheet name="ІУ видатки розвитку" sheetId="4" r:id="rId1"/>
    <sheet name=" ІІІ видатки по галузях" sheetId="3" r:id="rId2"/>
    <sheet name="ІІ субвенції" sheetId="2" r:id="rId3"/>
    <sheet name="І доходи" sheetId="1" r:id="rId4"/>
  </sheets>
  <definedNames>
    <definedName name="_xlnm.Print_Titles" localSheetId="1">' ІІІ видатки по галузях'!$A:$B</definedName>
    <definedName name="_xlnm.Print_Titles" localSheetId="3">'І доходи'!$A:$B</definedName>
    <definedName name="_xlnm.Print_Titles" localSheetId="2">'ІІ субвенції'!$A:$B</definedName>
    <definedName name="_xlnm.Print_Titles" localSheetId="0">'ІУ видатки розвитку'!$A:$B</definedName>
  </definedNames>
  <calcPr calcId="144525"/>
</workbook>
</file>

<file path=xl/calcChain.xml><?xml version="1.0" encoding="utf-8"?>
<calcChain xmlns="http://schemas.openxmlformats.org/spreadsheetml/2006/main">
  <c r="F86" i="1" l="1"/>
  <c r="F85" i="1"/>
  <c r="C22" i="1"/>
  <c r="C21" i="1" s="1"/>
  <c r="C7" i="1" s="1"/>
  <c r="C59" i="1" s="1"/>
  <c r="C60" i="1" s="1"/>
  <c r="F31" i="1"/>
  <c r="D59" i="1"/>
  <c r="D60" i="1" s="1"/>
  <c r="D21" i="1"/>
  <c r="C40" i="1"/>
  <c r="F44" i="1"/>
  <c r="G44" i="1"/>
  <c r="D22" i="1" l="1"/>
  <c r="D62" i="1"/>
  <c r="D83" i="1" s="1"/>
  <c r="D84" i="1" s="1"/>
  <c r="C62" i="1"/>
  <c r="G62" i="1" s="1"/>
  <c r="E62" i="1"/>
  <c r="E83" i="1" s="1"/>
  <c r="C83" i="1"/>
  <c r="C84" i="1" s="1"/>
  <c r="E66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8" i="1"/>
  <c r="H78" i="1"/>
  <c r="F78" i="1"/>
  <c r="H77" i="1"/>
  <c r="F77" i="1"/>
  <c r="H71" i="1"/>
  <c r="F71" i="1"/>
  <c r="F75" i="1"/>
  <c r="H72" i="1"/>
  <c r="F72" i="1"/>
  <c r="H70" i="1"/>
  <c r="F70" i="1"/>
  <c r="H68" i="1"/>
  <c r="F68" i="1"/>
  <c r="H67" i="1"/>
  <c r="F67" i="1"/>
  <c r="H66" i="1"/>
  <c r="F66" i="1"/>
  <c r="H62" i="1"/>
  <c r="F62" i="1"/>
  <c r="F65" i="1"/>
  <c r="F64" i="1"/>
  <c r="H63" i="1"/>
  <c r="F63" i="1"/>
  <c r="C78" i="1"/>
  <c r="D78" i="1"/>
  <c r="E78" i="1"/>
  <c r="D71" i="1"/>
  <c r="D66" i="1" s="1"/>
  <c r="C71" i="1"/>
  <c r="C66" i="1" s="1"/>
  <c r="E71" i="1"/>
  <c r="C45" i="1" l="1"/>
  <c r="D36" i="1"/>
  <c r="H32" i="1"/>
  <c r="H31" i="1"/>
  <c r="D17" i="1"/>
  <c r="D40" i="1"/>
  <c r="E40" i="1"/>
  <c r="F42" i="1"/>
  <c r="G42" i="1"/>
  <c r="D45" i="1"/>
  <c r="E45" i="1"/>
  <c r="E22" i="1"/>
  <c r="E36" i="1"/>
  <c r="G31" i="1"/>
  <c r="E17" i="1"/>
  <c r="G15" i="1"/>
  <c r="F15" i="1"/>
  <c r="G14" i="1"/>
  <c r="F14" i="1"/>
  <c r="G13" i="1"/>
  <c r="F13" i="1"/>
  <c r="G12" i="1"/>
  <c r="G11" i="1"/>
  <c r="D7" i="1" l="1"/>
  <c r="E21" i="1"/>
  <c r="E7" i="1" s="1"/>
  <c r="H8" i="1"/>
  <c r="F8" i="1"/>
  <c r="K20" i="4" l="1"/>
  <c r="J20" i="4"/>
  <c r="K12" i="4"/>
  <c r="J12" i="4"/>
  <c r="K15" i="4"/>
  <c r="J15" i="4"/>
  <c r="K9" i="4"/>
  <c r="J9" i="4"/>
  <c r="E20" i="4"/>
  <c r="F13" i="4"/>
  <c r="E13" i="4"/>
  <c r="I19" i="3" l="1"/>
  <c r="I18" i="3"/>
  <c r="I13" i="3"/>
  <c r="G8" i="3"/>
  <c r="C22" i="2" l="1"/>
  <c r="F22" i="2"/>
  <c r="E22" i="2"/>
  <c r="D22" i="2"/>
  <c r="F7" i="2"/>
  <c r="D7" i="2"/>
  <c r="D27" i="2" s="1"/>
  <c r="C7" i="2"/>
  <c r="E7" i="2"/>
  <c r="E27" i="2" s="1"/>
  <c r="F27" i="2" l="1"/>
  <c r="I7" i="3" l="1"/>
  <c r="D20" i="3"/>
  <c r="I17" i="3" l="1"/>
  <c r="I16" i="3"/>
  <c r="I15" i="3"/>
  <c r="I14" i="3"/>
  <c r="I12" i="3"/>
  <c r="I11" i="3"/>
  <c r="I10" i="3"/>
  <c r="I9" i="3"/>
  <c r="I8" i="3"/>
  <c r="K21" i="4"/>
  <c r="J21" i="4"/>
  <c r="E21" i="4"/>
  <c r="I21" i="4"/>
  <c r="F21" i="4"/>
  <c r="D21" i="4" l="1"/>
  <c r="C21" i="4"/>
  <c r="H19" i="4"/>
  <c r="G19" i="4"/>
  <c r="H18" i="4"/>
  <c r="G18" i="4"/>
  <c r="G17" i="4"/>
  <c r="H16" i="4"/>
  <c r="G16" i="4"/>
  <c r="H20" i="4"/>
  <c r="H15" i="4"/>
  <c r="G15" i="4"/>
  <c r="H14" i="4"/>
  <c r="G14" i="4"/>
  <c r="G13" i="4"/>
  <c r="H12" i="4"/>
  <c r="C12" i="4"/>
  <c r="G12" i="4" s="1"/>
  <c r="H11" i="4"/>
  <c r="G11" i="4"/>
  <c r="H10" i="4"/>
  <c r="G10" i="4"/>
  <c r="H9" i="4"/>
  <c r="C9" i="4"/>
  <c r="G9" i="4" s="1"/>
  <c r="H8" i="4"/>
  <c r="C8" i="4"/>
  <c r="G8" i="4" s="1"/>
  <c r="G21" i="4" s="1"/>
  <c r="G19" i="3"/>
  <c r="G18" i="3"/>
  <c r="G17" i="3"/>
  <c r="G16" i="3"/>
  <c r="G15" i="3"/>
  <c r="H19" i="3" s="1"/>
  <c r="G14" i="3"/>
  <c r="G13" i="3"/>
  <c r="G12" i="3"/>
  <c r="G11" i="3"/>
  <c r="G10" i="3"/>
  <c r="G9" i="3"/>
  <c r="G7" i="3"/>
  <c r="F20" i="3"/>
  <c r="I20" i="3" s="1"/>
  <c r="E20" i="3"/>
  <c r="C20" i="3"/>
  <c r="H18" i="3"/>
  <c r="H17" i="3"/>
  <c r="H16" i="3"/>
  <c r="H15" i="3"/>
  <c r="H14" i="3"/>
  <c r="H13" i="3"/>
  <c r="H12" i="3"/>
  <c r="C11" i="3"/>
  <c r="C8" i="3" s="1"/>
  <c r="H10" i="3"/>
  <c r="H9" i="3"/>
  <c r="H21" i="4" l="1"/>
  <c r="G20" i="3"/>
  <c r="G20" i="4"/>
  <c r="H8" i="3"/>
  <c r="C7" i="3"/>
  <c r="H11" i="3"/>
  <c r="H7" i="3"/>
  <c r="H20" i="3" l="1"/>
  <c r="G47" i="1"/>
  <c r="G53" i="1"/>
  <c r="D86" i="1"/>
  <c r="E86" i="1"/>
  <c r="H86" i="1" l="1"/>
  <c r="C27" i="2"/>
  <c r="H80" i="1"/>
  <c r="F80" i="1"/>
  <c r="F79" i="1"/>
  <c r="E84" i="1"/>
  <c r="H84" i="1" l="1"/>
  <c r="H83" i="1"/>
  <c r="F83" i="1" l="1"/>
  <c r="G83" i="1"/>
  <c r="F84" i="1"/>
  <c r="G56" i="1"/>
  <c r="G55" i="1"/>
  <c r="G54" i="1"/>
  <c r="G52" i="1"/>
  <c r="G51" i="1"/>
  <c r="G49" i="1"/>
  <c r="G48" i="1"/>
  <c r="G46" i="1"/>
  <c r="G39" i="1"/>
  <c r="G38" i="1"/>
  <c r="G37" i="1"/>
  <c r="G35" i="1"/>
  <c r="G34" i="1"/>
  <c r="G32" i="1"/>
  <c r="G30" i="1"/>
  <c r="G29" i="1"/>
  <c r="G28" i="1"/>
  <c r="G27" i="1"/>
  <c r="G26" i="1"/>
  <c r="G25" i="1"/>
  <c r="G24" i="1"/>
  <c r="G23" i="1"/>
  <c r="G20" i="1"/>
  <c r="G10" i="1"/>
  <c r="G9" i="1"/>
  <c r="H56" i="1"/>
  <c r="H55" i="1"/>
  <c r="H54" i="1"/>
  <c r="F54" i="1"/>
  <c r="H53" i="1"/>
  <c r="F53" i="1"/>
  <c r="H52" i="1"/>
  <c r="F51" i="1"/>
  <c r="H49" i="1"/>
  <c r="F49" i="1"/>
  <c r="H46" i="1"/>
  <c r="F46" i="1"/>
  <c r="H39" i="1"/>
  <c r="F39" i="1"/>
  <c r="H38" i="1"/>
  <c r="F38" i="1"/>
  <c r="H37" i="1"/>
  <c r="F37" i="1"/>
  <c r="H35" i="1"/>
  <c r="F35" i="1"/>
  <c r="H34" i="1"/>
  <c r="F34" i="1"/>
  <c r="H33" i="1"/>
  <c r="F32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F23" i="1"/>
  <c r="H22" i="1"/>
  <c r="F22" i="1"/>
  <c r="H21" i="1"/>
  <c r="H20" i="1"/>
  <c r="F20" i="1"/>
  <c r="H19" i="1"/>
  <c r="H18" i="1"/>
  <c r="H17" i="1"/>
  <c r="H9" i="1"/>
  <c r="F9" i="1"/>
  <c r="G41" i="1"/>
  <c r="G33" i="1"/>
  <c r="G36" i="1"/>
  <c r="G16" i="1"/>
  <c r="G18" i="1"/>
  <c r="H7" i="1"/>
  <c r="G84" i="1" l="1"/>
  <c r="F18" i="1"/>
  <c r="G17" i="1"/>
  <c r="D87" i="1"/>
  <c r="D85" i="1"/>
  <c r="F16" i="1"/>
  <c r="F19" i="1"/>
  <c r="F33" i="1"/>
  <c r="F36" i="1"/>
  <c r="F41" i="1"/>
  <c r="H45" i="1"/>
  <c r="G19" i="1"/>
  <c r="G22" i="1"/>
  <c r="E59" i="1" l="1"/>
  <c r="E85" i="1" s="1"/>
  <c r="G45" i="1"/>
  <c r="C86" i="1"/>
  <c r="F17" i="1"/>
  <c r="F45" i="1"/>
  <c r="G21" i="1"/>
  <c r="F21" i="1"/>
  <c r="F40" i="1" l="1"/>
  <c r="H40" i="1"/>
  <c r="G40" i="1"/>
  <c r="G86" i="1"/>
  <c r="H85" i="1"/>
  <c r="E60" i="1"/>
  <c r="E87" i="1" s="1"/>
  <c r="H87" i="1" s="1"/>
  <c r="H59" i="1"/>
  <c r="F7" i="1"/>
  <c r="C85" i="1"/>
  <c r="G7" i="1"/>
  <c r="C87" i="1" l="1"/>
  <c r="F87" i="1" s="1"/>
  <c r="F59" i="1"/>
  <c r="G59" i="1"/>
  <c r="H60" i="1"/>
  <c r="G60" i="1" l="1"/>
  <c r="F60" i="1"/>
  <c r="G87" i="1"/>
  <c r="G85" i="1"/>
</calcChain>
</file>

<file path=xl/sharedStrings.xml><?xml version="1.0" encoding="utf-8"?>
<sst xmlns="http://schemas.openxmlformats.org/spreadsheetml/2006/main" count="169" uniqueCount="127">
  <si>
    <t>Доходи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</si>
  <si>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</si>
  <si>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</si>
  <si>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</si>
  <si>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</si>
  <si>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</si>
  <si>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</si>
  <si>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</si>
  <si>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користування надрами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</si>
  <si>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</si>
  <si>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</si>
  <si>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</si>
  <si>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</si>
  <si>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</si>
  <si>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</si>
  <si>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</si>
  <si>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</si>
  <si>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</si>
  <si>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</si>
  <si>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</si>
  <si>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</si>
  <si>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</si>
  <si>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</si>
  <si>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</si>
  <si>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</si>
  <si>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</si>
  <si>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</si>
  <si>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</si>
  <si>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</si>
  <si>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</si>
  <si>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</si>
  <si>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</si>
  <si>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</si>
  <si>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</si>
  <si>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збори та платежі, доходи від некомерційної господарської діяльності </t>
  </si>
  <si>
    <t>Інші неподаткові надходження  </t>
  </si>
  <si>
    <t>Офіційні трансферти  </t>
  </si>
  <si>
    <t>Базова дотація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</si>
  <si>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</si>
  <si>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</si>
  <si>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</si>
  <si>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</si>
  <si>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</si>
  <si>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</si>
  <si>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</si>
  <si>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Факт 2018 рік</t>
  </si>
  <si>
    <t>Факт 2019 рік</t>
  </si>
  <si>
    <t>% надходжень у 2019р. до плану 2019р.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</si>
  <si>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</si>
  <si>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</si>
  <si>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</si>
  <si>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надходження у 2019р. до 2018р. в абс.сумах</t>
  </si>
  <si>
    <t>Загальний фонд</t>
  </si>
  <si>
    <t>грн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</si>
  <si>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</si>
  <si>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</si>
  <si>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</si>
  <si>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</si>
  <si>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Власні надходження бюджетних установ 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</si>
  <si>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</si>
  <si>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</si>
  <si>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Благодійні внески, гранти та дарунки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</si>
  <si>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</si>
  <si>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Субвенція з місцевого бюджету на виконання інвестиційних проектів</t>
  </si>
  <si>
    <t>Спеціальний фонд</t>
  </si>
  <si>
    <t>Надходження коштів пайової участі у розвитку інфраструктури населеного пункту</t>
  </si>
  <si>
    <t>РАЗОМ  доходів</t>
  </si>
  <si>
    <t>РАЗОМ доходів без урахування трансферт</t>
  </si>
  <si>
    <t>Стан фінансування загальнодержавних програм, що виконуються                                                            шляхом одержання субвенцій з державного бюджету</t>
  </si>
  <si>
    <t>Офіційні трансферти, у т.ч.  </t>
  </si>
  <si>
    <t xml:space="preserve">РАЗОМ  </t>
  </si>
  <si>
    <t>Всього без урахування трансферт</t>
  </si>
  <si>
    <t xml:space="preserve">Всього </t>
  </si>
  <si>
    <t xml:space="preserve">Всього без урахування трансферт </t>
  </si>
  <si>
    <t>Всього</t>
  </si>
  <si>
    <t>Органи місцевого самоврядування</t>
  </si>
  <si>
    <t>Освіта</t>
  </si>
  <si>
    <t>Охорона здоров"я</t>
  </si>
  <si>
    <t>Соціальний захист</t>
  </si>
  <si>
    <t>Житлово-комунальне господарство</t>
  </si>
  <si>
    <t>Культура</t>
  </si>
  <si>
    <t>Фізична культура і спорт</t>
  </si>
  <si>
    <t>Будівництво</t>
  </si>
  <si>
    <t>Сільське господарство</t>
  </si>
  <si>
    <t>Дорожнє господарство</t>
  </si>
  <si>
    <t>Економічна діяльність</t>
  </si>
  <si>
    <t>Охорона навколишнього середовища</t>
  </si>
  <si>
    <t>Інші видатки</t>
  </si>
  <si>
    <t>Виконано на 01.01.2020 р.</t>
  </si>
  <si>
    <t>в т.ч. видатки розвитку</t>
  </si>
  <si>
    <t>затверджено з урахуванням змін</t>
  </si>
  <si>
    <t>виконано на 01.01.2020 р.</t>
  </si>
  <si>
    <t>РАЗОМ  офіційні трансферти</t>
  </si>
  <si>
    <t>План 2020 рік</t>
  </si>
  <si>
    <t>Фактично отримано у  2020 р.</t>
  </si>
  <si>
    <t>Фактично використано у  2020 р.</t>
  </si>
  <si>
    <t xml:space="preserve">Субвенція з місцевого бюджету на проведення виборів депутатів місцевих рад та сільських, селищних, міських голів, за рахунок </t>
  </si>
  <si>
    <t>Субвенція з місцевого бюджету на проведення капітального та поточного середнього ремонту автомобільних лоріг за рахунок відповідної субвенції 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</si>
  <si>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</si>
  <si>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</si>
  <si>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Дотація з місцевого бюджету  на здійснення переданих з державного бюджету видатків з утримання  закладів освіти  та охорони здоров'я  за рахунок  відповідної додаткової дотації з державного бюджету </t>
  </si>
  <si>
    <t>Субвенція з місцевого бюджету 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</si>
  <si>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підвиення якості освіти за рахунок відповідної субвенції з державного бюджету</t>
  </si>
  <si>
    <t>Субвенція з місцевого бюджету на будівництво мульти функціональних майданчиків для занять ігроими видами спорту за рахунок відповідної субвенції з деражвного бюджету</t>
  </si>
  <si>
    <t>Субвенція з місцевого бюджету на виконання інвестиційних  проєктів</t>
  </si>
  <si>
    <t>Затверджено з урахуванням змін   на 2020 рік</t>
  </si>
  <si>
    <t>Виконано на 01.01.2021 р.</t>
  </si>
  <si>
    <t>% виконання у 2020 р. до факту 2019 р.</t>
  </si>
  <si>
    <t>% виконання у 2020 р.до плану 2020 р.</t>
  </si>
  <si>
    <t>Виконання сільського бюджету по галузях  за 2020 рік</t>
  </si>
  <si>
    <t>Затверджено з урахуванням змін на 01.01.2021р.</t>
  </si>
  <si>
    <t>виконано на 01.01.2021 р.</t>
  </si>
  <si>
    <t>Аналіз виконання видатків розвитку сільського бюджету за 2019-2020 роки</t>
  </si>
  <si>
    <t>Інші видатки (субвенції)</t>
  </si>
  <si>
    <t>Аналіз доходів за видами надходжень за 2020 рік</t>
  </si>
  <si>
    <t>Факт 2020 рік</t>
  </si>
  <si>
    <t>% надходжень у 2020р. до 2019р.</t>
  </si>
  <si>
    <t>надходження у 2020р. до 2019р. в абс.сумах</t>
  </si>
  <si>
    <t>% надходжень у 2020р. до плану 2020р.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</si>
  <si>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</si>
  <si>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Транспортний податок з фізичнихх осіб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</si>
  <si>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</si>
  <si>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</si>
  <si>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</si>
  <si>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Надходження бюджетних установ від реалізації в установленому порядку майна (крім нерухомого майна) 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</si>
  <si>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</si>
  <si>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 надходження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</si>
</sst>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#,##0.0"/>
  </numFmts>
  <fonts count="1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/>
    <xf numFmtId="0" fontId="0" fillId="0" borderId="0" xfId="0" applyAlignment="1">
      <alignment horizontal="right"/>
    </xf>
    <xf numFmtId="164" fontId="1" fillId="0" borderId="0" xfId="0" applyNumberFormat="1" applyFont="1" applyFill="1" applyBorder="1"/>
    <xf numFmtId="0" fontId="0" fillId="0" borderId="0" xfId="0" applyFill="1" applyBorder="1"/>
    <xf numFmtId="0" fontId="4" fillId="0" borderId="3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wrapText="1"/>
    </xf>
    <xf numFmtId="4" fontId="3" fillId="0" borderId="7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/>
    <xf numFmtId="4" fontId="7" fillId="0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0" fillId="0" borderId="12" xfId="0" applyBorder="1"/>
    <xf numFmtId="0" fontId="0" fillId="0" borderId="0" xfId="0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/>
    <xf numFmtId="4" fontId="8" fillId="0" borderId="4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4" fillId="2" borderId="4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/>
    <xf numFmtId="4" fontId="4" fillId="2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" fillId="0" borderId="1" xfId="0" applyFont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7" workbookViewId="0">
      <selection activeCell="I5" sqref="I5:I7"/>
    </sheetView>
  </sheetViews>
  <sheetFormatPr defaultRowHeight="12.75" x14ac:dyDescent="0.2"/>
  <cols>
    <col min="1" max="1" width="0.140625" customWidth="1"/>
    <col min="2" max="2" width="29.5703125" customWidth="1"/>
    <col min="3" max="3" width="15.5703125" hidden="1" customWidth="1"/>
    <col min="4" max="4" width="17.140625" customWidth="1"/>
    <col min="5" max="5" width="23" customWidth="1"/>
    <col min="6" max="6" width="19.7109375" customWidth="1"/>
    <col min="7" max="7" width="18" hidden="1" customWidth="1"/>
    <col min="8" max="8" width="0.28515625" hidden="1" customWidth="1"/>
    <col min="9" max="9" width="24.7109375" customWidth="1"/>
    <col min="10" max="10" width="22.42578125" customWidth="1"/>
    <col min="11" max="11" width="18.42578125" customWidth="1"/>
  </cols>
  <sheetData>
    <row r="1" spans="1:1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45.75" customHeight="1" x14ac:dyDescent="0.35">
      <c r="A2" s="3"/>
      <c r="B2" s="69" t="s">
        <v>112</v>
      </c>
      <c r="C2" s="70"/>
      <c r="D2" s="70"/>
      <c r="E2" s="70"/>
      <c r="F2" s="70"/>
      <c r="G2" s="70"/>
      <c r="H2" s="70"/>
      <c r="I2" s="70"/>
      <c r="J2" s="70"/>
      <c r="K2" s="70"/>
    </row>
    <row r="3" spans="1:11" ht="36.75" customHeight="1" x14ac:dyDescent="0.3">
      <c r="A3" s="3"/>
      <c r="B3" s="20"/>
      <c r="C3" s="21"/>
      <c r="D3" s="21"/>
      <c r="E3" s="21"/>
      <c r="F3" s="21"/>
      <c r="G3" s="21"/>
      <c r="H3" s="21"/>
      <c r="I3" s="2"/>
      <c r="J3" s="2"/>
      <c r="K3" s="2"/>
    </row>
    <row r="4" spans="1:11" x14ac:dyDescent="0.2">
      <c r="K4" s="13" t="s">
        <v>53</v>
      </c>
    </row>
    <row r="5" spans="1:11" ht="12.75" customHeight="1" x14ac:dyDescent="0.2">
      <c r="A5" s="71"/>
      <c r="B5" s="72"/>
      <c r="C5" s="72" t="s">
        <v>45</v>
      </c>
      <c r="D5" s="62" t="s">
        <v>88</v>
      </c>
      <c r="E5" s="65" t="s">
        <v>89</v>
      </c>
      <c r="F5" s="66"/>
      <c r="G5" s="74" t="s">
        <v>51</v>
      </c>
      <c r="H5" s="74" t="s">
        <v>47</v>
      </c>
      <c r="I5" s="62" t="s">
        <v>110</v>
      </c>
      <c r="J5" s="65" t="s">
        <v>89</v>
      </c>
      <c r="K5" s="66"/>
    </row>
    <row r="6" spans="1:11" ht="17.25" customHeight="1" x14ac:dyDescent="0.2">
      <c r="A6" s="71"/>
      <c r="B6" s="76"/>
      <c r="C6" s="73"/>
      <c r="D6" s="63"/>
      <c r="E6" s="67"/>
      <c r="F6" s="68"/>
      <c r="G6" s="75"/>
      <c r="H6" s="75"/>
      <c r="I6" s="63"/>
      <c r="J6" s="67"/>
      <c r="K6" s="68"/>
    </row>
    <row r="7" spans="1:11" ht="58.5" customHeight="1" x14ac:dyDescent="0.25">
      <c r="A7" s="12"/>
      <c r="B7" s="77"/>
      <c r="C7" s="32"/>
      <c r="D7" s="64"/>
      <c r="E7" s="33" t="s">
        <v>90</v>
      </c>
      <c r="F7" s="33" t="s">
        <v>91</v>
      </c>
      <c r="G7" s="4"/>
      <c r="H7" s="4"/>
      <c r="I7" s="64"/>
      <c r="J7" s="33" t="s">
        <v>90</v>
      </c>
      <c r="K7" s="33" t="s">
        <v>111</v>
      </c>
    </row>
    <row r="8" spans="1:11" ht="37.5" x14ac:dyDescent="0.3">
      <c r="A8" s="5"/>
      <c r="B8" s="26" t="s">
        <v>75</v>
      </c>
      <c r="C8" s="27" t="e">
        <f>C9</f>
        <v>#REF!</v>
      </c>
      <c r="D8" s="28">
        <v>13894135.550000001</v>
      </c>
      <c r="E8" s="28">
        <v>190000</v>
      </c>
      <c r="F8" s="29">
        <v>189837</v>
      </c>
      <c r="G8" s="27" t="e">
        <f t="shared" ref="G8:G17" si="0">E8-C8</f>
        <v>#REF!</v>
      </c>
      <c r="H8" s="27">
        <f t="shared" ref="H8:H12" si="1">E8/D8*100</f>
        <v>1.3674834200102504</v>
      </c>
      <c r="I8" s="27">
        <v>15960534</v>
      </c>
      <c r="J8" s="28"/>
      <c r="K8" s="29"/>
    </row>
    <row r="9" spans="1:11" ht="18.75" x14ac:dyDescent="0.3">
      <c r="A9" s="5"/>
      <c r="B9" s="26" t="s">
        <v>76</v>
      </c>
      <c r="C9" s="27" t="e">
        <f>C10+C11+C12</f>
        <v>#REF!</v>
      </c>
      <c r="D9" s="27">
        <v>40565836.18</v>
      </c>
      <c r="E9" s="27">
        <v>8209938.4500000002</v>
      </c>
      <c r="F9" s="29">
        <v>8027015.6500000004</v>
      </c>
      <c r="G9" s="27" t="e">
        <f t="shared" si="0"/>
        <v>#REF!</v>
      </c>
      <c r="H9" s="27">
        <f t="shared" si="1"/>
        <v>20.238553480250239</v>
      </c>
      <c r="I9" s="27">
        <v>46881125.409999996</v>
      </c>
      <c r="J9" s="27">
        <f>3329731.41</f>
        <v>3329731.41</v>
      </c>
      <c r="K9" s="29">
        <f>2514405.52</f>
        <v>2514405.52</v>
      </c>
    </row>
    <row r="10" spans="1:11" ht="18.75" x14ac:dyDescent="0.3">
      <c r="A10" s="5"/>
      <c r="B10" s="26" t="s">
        <v>77</v>
      </c>
      <c r="C10" s="27">
        <v>4605000</v>
      </c>
      <c r="D10" s="27">
        <v>2487193.1</v>
      </c>
      <c r="E10" s="27">
        <v>355200</v>
      </c>
      <c r="F10" s="27">
        <v>355198</v>
      </c>
      <c r="G10" s="27">
        <f t="shared" si="0"/>
        <v>-4249800</v>
      </c>
      <c r="H10" s="27">
        <f t="shared" si="1"/>
        <v>14.281158949821787</v>
      </c>
      <c r="I10" s="27">
        <v>543385</v>
      </c>
      <c r="J10" s="27"/>
      <c r="K10" s="27"/>
    </row>
    <row r="11" spans="1:11" ht="18.75" x14ac:dyDescent="0.3">
      <c r="A11" s="5"/>
      <c r="B11" s="26" t="s">
        <v>78</v>
      </c>
      <c r="C11" s="27">
        <v>4605000</v>
      </c>
      <c r="D11" s="27">
        <v>280417.36</v>
      </c>
      <c r="E11" s="27"/>
      <c r="F11" s="27"/>
      <c r="G11" s="27">
        <f t="shared" si="0"/>
        <v>-4605000</v>
      </c>
      <c r="H11" s="27">
        <f t="shared" si="1"/>
        <v>0</v>
      </c>
      <c r="I11" s="27">
        <v>528000</v>
      </c>
      <c r="J11" s="27"/>
      <c r="K11" s="27"/>
    </row>
    <row r="12" spans="1:11" ht="37.5" x14ac:dyDescent="0.3">
      <c r="A12" s="5"/>
      <c r="B12" s="26" t="s">
        <v>79</v>
      </c>
      <c r="C12" s="27" t="e">
        <f>+C13+C14+C15+C16+C17+C18+C19+C20+#REF!+#REF!+#REF!+#REF!</f>
        <v>#REF!</v>
      </c>
      <c r="D12" s="27">
        <v>8427370</v>
      </c>
      <c r="E12" s="27">
        <v>2909348</v>
      </c>
      <c r="F12" s="27">
        <v>2900236.46</v>
      </c>
      <c r="G12" s="27" t="e">
        <f t="shared" si="0"/>
        <v>#REF!</v>
      </c>
      <c r="H12" s="27">
        <f t="shared" si="1"/>
        <v>34.522609070208141</v>
      </c>
      <c r="I12" s="27">
        <v>11096147.970000001</v>
      </c>
      <c r="J12" s="27">
        <f>5422087+50000</f>
        <v>5472087</v>
      </c>
      <c r="K12" s="27">
        <f>4403959.08+50000</f>
        <v>4453959.08</v>
      </c>
    </row>
    <row r="13" spans="1:11" ht="18.75" x14ac:dyDescent="0.3">
      <c r="A13" s="5"/>
      <c r="B13" s="26" t="s">
        <v>80</v>
      </c>
      <c r="C13" s="27">
        <v>2744999.9</v>
      </c>
      <c r="D13" s="27">
        <v>1522866.51</v>
      </c>
      <c r="E13" s="27">
        <f>4000+264991</f>
        <v>268991</v>
      </c>
      <c r="F13" s="27">
        <f>4000+264442.8</f>
        <v>268442.8</v>
      </c>
      <c r="G13" s="27" t="e">
        <f>#REF!-C13</f>
        <v>#REF!</v>
      </c>
      <c r="H13" s="27"/>
      <c r="I13" s="27">
        <v>2054815</v>
      </c>
      <c r="J13" s="27"/>
      <c r="K13" s="27"/>
    </row>
    <row r="14" spans="1:11" ht="37.5" x14ac:dyDescent="0.3">
      <c r="A14" s="5"/>
      <c r="B14" s="26" t="s">
        <v>81</v>
      </c>
      <c r="C14" s="27">
        <v>16163400</v>
      </c>
      <c r="D14" s="27">
        <v>1223994.52</v>
      </c>
      <c r="E14" s="27">
        <v>1120250</v>
      </c>
      <c r="F14" s="27">
        <v>1114201.68</v>
      </c>
      <c r="G14" s="27">
        <f>E13-C14</f>
        <v>-15894409</v>
      </c>
      <c r="H14" s="27">
        <f>E13/D13*100</f>
        <v>17.663465460278591</v>
      </c>
      <c r="I14" s="27">
        <v>1596830</v>
      </c>
      <c r="J14" s="27">
        <v>858000</v>
      </c>
      <c r="K14" s="27">
        <v>856147.87</v>
      </c>
    </row>
    <row r="15" spans="1:11" ht="18.75" x14ac:dyDescent="0.3">
      <c r="A15" s="5"/>
      <c r="B15" s="26" t="s">
        <v>82</v>
      </c>
      <c r="C15" s="27">
        <v>8148700</v>
      </c>
      <c r="D15" s="27">
        <v>11135051.48</v>
      </c>
      <c r="E15" s="27">
        <v>11684586.66</v>
      </c>
      <c r="F15" s="27">
        <v>11135051.48</v>
      </c>
      <c r="G15" s="27">
        <f>E14-C15</f>
        <v>-7028450</v>
      </c>
      <c r="H15" s="27">
        <f>E14/D14*100</f>
        <v>91.524102575230486</v>
      </c>
      <c r="I15" s="27">
        <v>11621140.32</v>
      </c>
      <c r="J15" s="27">
        <f>4555518+747000+1449104+801308+2574823</f>
        <v>10127753</v>
      </c>
      <c r="K15" s="27">
        <f>4337779.42+275208.43+1329417.31+2004790.74</f>
        <v>7947195.9000000004</v>
      </c>
    </row>
    <row r="16" spans="1:11" ht="18.75" x14ac:dyDescent="0.3">
      <c r="A16" s="5"/>
      <c r="B16" s="26" t="s">
        <v>83</v>
      </c>
      <c r="C16" s="27">
        <v>0</v>
      </c>
      <c r="D16" s="27">
        <v>227415</v>
      </c>
      <c r="E16" s="27"/>
      <c r="F16" s="27"/>
      <c r="G16" s="27">
        <f>E15-C16</f>
        <v>11684586.66</v>
      </c>
      <c r="H16" s="27">
        <f>E15/D15*100</f>
        <v>104.93518311062178</v>
      </c>
      <c r="I16" s="27">
        <v>590580</v>
      </c>
      <c r="J16" s="27"/>
      <c r="K16" s="27"/>
    </row>
    <row r="17" spans="1:11" ht="18.75" x14ac:dyDescent="0.3">
      <c r="A17" s="5"/>
      <c r="B17" s="26" t="s">
        <v>84</v>
      </c>
      <c r="C17" s="27">
        <v>0</v>
      </c>
      <c r="D17" s="28">
        <v>7535697.3399999999</v>
      </c>
      <c r="E17" s="27">
        <v>6575061.6399999997</v>
      </c>
      <c r="F17" s="27">
        <v>6548790.3200000003</v>
      </c>
      <c r="G17" s="27">
        <f t="shared" si="0"/>
        <v>6575061.6399999997</v>
      </c>
      <c r="H17" s="27"/>
      <c r="I17" s="27">
        <v>19995690.829999998</v>
      </c>
      <c r="J17" s="27">
        <v>19316611.800000001</v>
      </c>
      <c r="K17" s="27">
        <v>17929062.170000002</v>
      </c>
    </row>
    <row r="18" spans="1:11" ht="18.75" x14ac:dyDescent="0.3">
      <c r="A18" s="5"/>
      <c r="B18" s="26" t="s">
        <v>85</v>
      </c>
      <c r="C18" s="27">
        <v>1210369.97</v>
      </c>
      <c r="D18" s="27">
        <v>818353</v>
      </c>
      <c r="E18" s="27"/>
      <c r="F18" s="27"/>
      <c r="G18" s="27">
        <f>E16-C18</f>
        <v>-1210369.97</v>
      </c>
      <c r="H18" s="27">
        <f>E16/D16*100</f>
        <v>0</v>
      </c>
      <c r="I18" s="27">
        <v>1499956</v>
      </c>
      <c r="J18" s="27"/>
      <c r="K18" s="27"/>
    </row>
    <row r="19" spans="1:11" ht="56.25" x14ac:dyDescent="0.3">
      <c r="A19" s="5"/>
      <c r="B19" s="26" t="s">
        <v>86</v>
      </c>
      <c r="C19" s="27">
        <v>52748</v>
      </c>
      <c r="D19" s="27">
        <v>587759.62</v>
      </c>
      <c r="E19" s="27">
        <v>600000</v>
      </c>
      <c r="F19" s="27">
        <v>587759.62</v>
      </c>
      <c r="G19" s="27" t="e">
        <f>#REF!-C19</f>
        <v>#REF!</v>
      </c>
      <c r="H19" s="27" t="e">
        <f>#REF!/#REF!*100</f>
        <v>#REF!</v>
      </c>
      <c r="I19" s="27">
        <v>2723200</v>
      </c>
      <c r="J19" s="27">
        <v>1652000</v>
      </c>
      <c r="K19" s="27">
        <v>971036.03</v>
      </c>
    </row>
    <row r="20" spans="1:11" ht="37.5" x14ac:dyDescent="0.3">
      <c r="A20" s="5"/>
      <c r="B20" s="26" t="s">
        <v>113</v>
      </c>
      <c r="C20" s="27"/>
      <c r="D20" s="27">
        <v>100000</v>
      </c>
      <c r="E20" s="27">
        <f>1110000+2155324</f>
        <v>3265324</v>
      </c>
      <c r="F20" s="27">
        <v>2155324</v>
      </c>
      <c r="G20" s="27">
        <f>F16-C20</f>
        <v>0</v>
      </c>
      <c r="H20" s="27" t="e">
        <f>F16/#REF!*100</f>
        <v>#REF!</v>
      </c>
      <c r="I20" s="27">
        <v>4089875</v>
      </c>
      <c r="J20" s="27">
        <f>22000+1110000+15000</f>
        <v>1147000</v>
      </c>
      <c r="K20" s="27">
        <f>22000+1110000+15000</f>
        <v>1147000</v>
      </c>
    </row>
    <row r="21" spans="1:11" ht="24.75" customHeight="1" x14ac:dyDescent="0.3">
      <c r="B21" s="30" t="s">
        <v>70</v>
      </c>
      <c r="C21" s="31" t="e">
        <f>#REF!+#REF!</f>
        <v>#REF!</v>
      </c>
      <c r="D21" s="31">
        <f>SUM(D8:D20)</f>
        <v>88806089.660000011</v>
      </c>
      <c r="E21" s="31">
        <f t="shared" ref="E21:K21" si="2">SUM(E8:E20)</f>
        <v>35178699.75</v>
      </c>
      <c r="F21" s="31">
        <f t="shared" si="2"/>
        <v>33281857.010000002</v>
      </c>
      <c r="G21" s="31" t="e">
        <f t="shared" si="2"/>
        <v>#REF!</v>
      </c>
      <c r="H21" s="31" t="e">
        <f t="shared" si="2"/>
        <v>#REF!</v>
      </c>
      <c r="I21" s="31">
        <f t="shared" si="2"/>
        <v>119181279.52999999</v>
      </c>
      <c r="J21" s="31">
        <f t="shared" si="2"/>
        <v>41903183.210000001</v>
      </c>
      <c r="K21" s="31">
        <f t="shared" si="2"/>
        <v>35818806.570000008</v>
      </c>
    </row>
    <row r="22" spans="1:11" x14ac:dyDescent="0.2">
      <c r="D22" s="14"/>
      <c r="E22" s="14"/>
    </row>
    <row r="23" spans="1:11" x14ac:dyDescent="0.2">
      <c r="D23" s="15"/>
      <c r="E23" s="15"/>
    </row>
    <row r="24" spans="1:11" x14ac:dyDescent="0.2">
      <c r="D24" s="15"/>
      <c r="E24" s="15"/>
    </row>
  </sheetData>
  <mergeCells count="10">
    <mergeCell ref="I5:I7"/>
    <mergeCell ref="J5:K6"/>
    <mergeCell ref="B2:K2"/>
    <mergeCell ref="A5:A6"/>
    <mergeCell ref="C5:C6"/>
    <mergeCell ref="G5:G6"/>
    <mergeCell ref="H5:H6"/>
    <mergeCell ref="D5:D7"/>
    <mergeCell ref="E5:F6"/>
    <mergeCell ref="B5:B7"/>
  </mergeCells>
  <pageMargins left="0.59055118110236227" right="0" top="0.39370078740157483" bottom="0.39370078740157483" header="0" footer="0"/>
  <pageSetup paperSize="9" scale="65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5" workbookViewId="0">
      <selection activeCell="D5" sqref="D5:D6"/>
    </sheetView>
  </sheetViews>
  <sheetFormatPr defaultRowHeight="12.75" x14ac:dyDescent="0.2"/>
  <cols>
    <col min="1" max="1" width="0.140625" customWidth="1"/>
    <col min="2" max="2" width="29.5703125" customWidth="1"/>
    <col min="3" max="3" width="15.5703125" hidden="1" customWidth="1"/>
    <col min="4" max="4" width="20.7109375" customWidth="1"/>
    <col min="5" max="5" width="21.85546875" customWidth="1"/>
    <col min="6" max="6" width="23" customWidth="1"/>
    <col min="7" max="7" width="16.7109375" customWidth="1"/>
    <col min="8" max="8" width="18" hidden="1" customWidth="1"/>
    <col min="9" max="9" width="19.42578125" customWidth="1"/>
  </cols>
  <sheetData>
    <row r="1" spans="1:1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45.75" customHeight="1" x14ac:dyDescent="0.3">
      <c r="A2" s="3"/>
      <c r="B2" s="69" t="s">
        <v>109</v>
      </c>
      <c r="C2" s="78"/>
      <c r="D2" s="78"/>
      <c r="E2" s="78"/>
      <c r="F2" s="78"/>
      <c r="G2" s="78"/>
      <c r="H2" s="78"/>
      <c r="I2" s="79"/>
      <c r="J2" s="2"/>
      <c r="K2" s="2"/>
    </row>
    <row r="3" spans="1:11" ht="27.75" customHeight="1" x14ac:dyDescent="0.3">
      <c r="A3" s="3"/>
      <c r="B3" s="20"/>
      <c r="C3" s="21"/>
      <c r="D3" s="35"/>
      <c r="E3" s="21"/>
      <c r="F3" s="21"/>
      <c r="G3" s="21"/>
      <c r="H3" s="21"/>
      <c r="I3" s="2"/>
      <c r="J3" s="2"/>
      <c r="K3" s="2"/>
    </row>
    <row r="4" spans="1:11" ht="19.5" customHeight="1" x14ac:dyDescent="0.2">
      <c r="I4" s="13" t="s">
        <v>53</v>
      </c>
    </row>
    <row r="5" spans="1:11" ht="12.75" customHeight="1" x14ac:dyDescent="0.2">
      <c r="A5" s="71"/>
      <c r="B5" s="80"/>
      <c r="C5" s="72" t="s">
        <v>45</v>
      </c>
      <c r="D5" s="86" t="s">
        <v>88</v>
      </c>
      <c r="E5" s="62" t="s">
        <v>105</v>
      </c>
      <c r="F5" s="82" t="s">
        <v>106</v>
      </c>
      <c r="G5" s="84" t="s">
        <v>107</v>
      </c>
      <c r="H5" s="74" t="s">
        <v>51</v>
      </c>
      <c r="I5" s="74" t="s">
        <v>108</v>
      </c>
    </row>
    <row r="6" spans="1:11" ht="58.5" customHeight="1" x14ac:dyDescent="0.2">
      <c r="A6" s="71"/>
      <c r="B6" s="80"/>
      <c r="C6" s="73"/>
      <c r="D6" s="87"/>
      <c r="E6" s="81"/>
      <c r="F6" s="83"/>
      <c r="G6" s="85"/>
      <c r="H6" s="75"/>
      <c r="I6" s="75"/>
    </row>
    <row r="7" spans="1:11" ht="37.5" x14ac:dyDescent="0.3">
      <c r="A7" s="5"/>
      <c r="B7" s="26" t="s">
        <v>75</v>
      </c>
      <c r="C7" s="27" t="e">
        <f>C8</f>
        <v>#REF!</v>
      </c>
      <c r="D7" s="28">
        <v>13894135.550000001</v>
      </c>
      <c r="E7" s="28">
        <v>15960534</v>
      </c>
      <c r="F7" s="28">
        <v>15927451.689999999</v>
      </c>
      <c r="G7" s="29">
        <f>F7/E7*100</f>
        <v>99.792724291054427</v>
      </c>
      <c r="H7" s="10" t="e">
        <f t="shared" ref="H7:H16" si="0">F7-C7</f>
        <v>#REF!</v>
      </c>
      <c r="I7" s="29">
        <f>F7/D7*100</f>
        <v>114.63434794257495</v>
      </c>
    </row>
    <row r="8" spans="1:11" ht="18.75" x14ac:dyDescent="0.3">
      <c r="A8" s="5"/>
      <c r="B8" s="26" t="s">
        <v>76</v>
      </c>
      <c r="C8" s="27" t="e">
        <f>C9+C10+C11</f>
        <v>#REF!</v>
      </c>
      <c r="D8" s="27">
        <v>40565836.18</v>
      </c>
      <c r="E8" s="27">
        <v>46881125.409999996</v>
      </c>
      <c r="F8" s="31">
        <v>42514046.359999999</v>
      </c>
      <c r="G8" s="29">
        <f>F8/E8*100</f>
        <v>90.68478196330058</v>
      </c>
      <c r="H8" s="10" t="e">
        <f t="shared" si="0"/>
        <v>#REF!</v>
      </c>
      <c r="I8" s="29">
        <f t="shared" ref="I8:I20" si="1">F8/D8*100</f>
        <v>104.8025884918416</v>
      </c>
    </row>
    <row r="9" spans="1:11" ht="18.75" x14ac:dyDescent="0.3">
      <c r="A9" s="5"/>
      <c r="B9" s="26" t="s">
        <v>77</v>
      </c>
      <c r="C9" s="27">
        <v>4605000</v>
      </c>
      <c r="D9" s="27">
        <v>2487193.1</v>
      </c>
      <c r="E9" s="27">
        <v>543385</v>
      </c>
      <c r="F9" s="31">
        <v>470546.61</v>
      </c>
      <c r="G9" s="29">
        <f t="shared" ref="G9:G20" si="2">F9/E9*100</f>
        <v>86.595436016820486</v>
      </c>
      <c r="H9" s="10">
        <f t="shared" si="0"/>
        <v>-4134453.39</v>
      </c>
      <c r="I9" s="29">
        <f t="shared" si="1"/>
        <v>18.918780773394715</v>
      </c>
    </row>
    <row r="10" spans="1:11" ht="18.75" x14ac:dyDescent="0.3">
      <c r="A10" s="5"/>
      <c r="B10" s="26" t="s">
        <v>78</v>
      </c>
      <c r="C10" s="27">
        <v>4605000</v>
      </c>
      <c r="D10" s="27">
        <v>280417.36</v>
      </c>
      <c r="E10" s="27">
        <v>528000</v>
      </c>
      <c r="F10" s="31">
        <v>467813.64</v>
      </c>
      <c r="G10" s="29">
        <f t="shared" si="2"/>
        <v>88.601068181818192</v>
      </c>
      <c r="H10" s="10">
        <f t="shared" si="0"/>
        <v>-4137186.36</v>
      </c>
      <c r="I10" s="29">
        <f t="shared" si="1"/>
        <v>166.82763149899137</v>
      </c>
    </row>
    <row r="11" spans="1:11" ht="37.5" x14ac:dyDescent="0.3">
      <c r="A11" s="5"/>
      <c r="B11" s="26" t="s">
        <v>79</v>
      </c>
      <c r="C11" s="27" t="e">
        <f>+C12+C13+C14+C15+C16+C17+C18+C19+#REF!+#REF!+#REF!+#REF!</f>
        <v>#REF!</v>
      </c>
      <c r="D11" s="27">
        <v>8427370</v>
      </c>
      <c r="E11" s="27">
        <v>11096147.970000001</v>
      </c>
      <c r="F11" s="31">
        <v>9703206.9399999995</v>
      </c>
      <c r="G11" s="29">
        <f t="shared" si="2"/>
        <v>87.44662531748844</v>
      </c>
      <c r="H11" s="10" t="e">
        <f t="shared" si="0"/>
        <v>#REF!</v>
      </c>
      <c r="I11" s="29">
        <f t="shared" si="1"/>
        <v>115.13920641908449</v>
      </c>
    </row>
    <row r="12" spans="1:11" ht="18.75" x14ac:dyDescent="0.3">
      <c r="A12" s="5"/>
      <c r="B12" s="26" t="s">
        <v>80</v>
      </c>
      <c r="C12" s="27">
        <v>2744999.9</v>
      </c>
      <c r="D12" s="27">
        <v>1522866.51</v>
      </c>
      <c r="E12" s="27">
        <v>2054815</v>
      </c>
      <c r="F12" s="31">
        <v>1641484.62</v>
      </c>
      <c r="G12" s="29">
        <f t="shared" si="2"/>
        <v>79.88478865493974</v>
      </c>
      <c r="H12" s="10" t="e">
        <f>#REF!-C12</f>
        <v>#REF!</v>
      </c>
      <c r="I12" s="29">
        <f t="shared" si="1"/>
        <v>107.78913379610667</v>
      </c>
    </row>
    <row r="13" spans="1:11" ht="37.5" x14ac:dyDescent="0.3">
      <c r="A13" s="5"/>
      <c r="B13" s="26" t="s">
        <v>81</v>
      </c>
      <c r="C13" s="27">
        <v>16163400</v>
      </c>
      <c r="D13" s="27">
        <v>1223994.52</v>
      </c>
      <c r="E13" s="27">
        <v>1596830</v>
      </c>
      <c r="F13" s="27">
        <v>1327360.6000000001</v>
      </c>
      <c r="G13" s="29">
        <f t="shared" si="2"/>
        <v>83.124728368079261</v>
      </c>
      <c r="H13" s="10">
        <f>F12-C13</f>
        <v>-14521915.379999999</v>
      </c>
      <c r="I13" s="29">
        <f t="shared" si="1"/>
        <v>108.44497898569023</v>
      </c>
    </row>
    <row r="14" spans="1:11" ht="18.75" x14ac:dyDescent="0.3">
      <c r="A14" s="5"/>
      <c r="B14" s="26" t="s">
        <v>82</v>
      </c>
      <c r="C14" s="27">
        <v>8148700</v>
      </c>
      <c r="D14" s="27">
        <v>11135051.48</v>
      </c>
      <c r="E14" s="27">
        <v>11621140.32</v>
      </c>
      <c r="F14" s="27">
        <v>9898223.0399999991</v>
      </c>
      <c r="G14" s="29">
        <f t="shared" si="2"/>
        <v>85.174283826219209</v>
      </c>
      <c r="H14" s="10">
        <f>F13-C14</f>
        <v>-6821339.4000000004</v>
      </c>
      <c r="I14" s="29">
        <f t="shared" si="1"/>
        <v>88.892476678518221</v>
      </c>
    </row>
    <row r="15" spans="1:11" ht="18.75" x14ac:dyDescent="0.3">
      <c r="A15" s="5"/>
      <c r="B15" s="26" t="s">
        <v>83</v>
      </c>
      <c r="C15" s="27">
        <v>0</v>
      </c>
      <c r="D15" s="27">
        <v>227415</v>
      </c>
      <c r="E15" s="27">
        <v>590580</v>
      </c>
      <c r="F15" s="27">
        <v>474940.5</v>
      </c>
      <c r="G15" s="29">
        <f t="shared" si="2"/>
        <v>80.419333536523425</v>
      </c>
      <c r="H15" s="10">
        <f>F14-C15</f>
        <v>9898223.0399999991</v>
      </c>
      <c r="I15" s="29">
        <f t="shared" si="1"/>
        <v>208.84308422927248</v>
      </c>
    </row>
    <row r="16" spans="1:11" ht="18.75" x14ac:dyDescent="0.3">
      <c r="A16" s="5"/>
      <c r="B16" s="26" t="s">
        <v>84</v>
      </c>
      <c r="C16" s="27">
        <v>0</v>
      </c>
      <c r="D16" s="28">
        <v>7535697.3399999999</v>
      </c>
      <c r="E16" s="28">
        <v>19995690.829999998</v>
      </c>
      <c r="F16" s="28">
        <v>18608141.199999999</v>
      </c>
      <c r="G16" s="29">
        <f t="shared" si="2"/>
        <v>93.060756731054141</v>
      </c>
      <c r="H16" s="10">
        <f t="shared" si="0"/>
        <v>18608141.199999999</v>
      </c>
      <c r="I16" s="29">
        <f t="shared" si="1"/>
        <v>246.93323471507682</v>
      </c>
    </row>
    <row r="17" spans="1:9" ht="18.75" x14ac:dyDescent="0.3">
      <c r="A17" s="5"/>
      <c r="B17" s="26" t="s">
        <v>85</v>
      </c>
      <c r="C17" s="27">
        <v>1210369.97</v>
      </c>
      <c r="D17" s="27">
        <v>818353</v>
      </c>
      <c r="E17" s="27">
        <v>1499956</v>
      </c>
      <c r="F17" s="27">
        <v>1494930</v>
      </c>
      <c r="G17" s="29">
        <f t="shared" si="2"/>
        <v>99.664923504422802</v>
      </c>
      <c r="H17" s="10">
        <f>F15-C17</f>
        <v>-735429.47</v>
      </c>
      <c r="I17" s="29">
        <f t="shared" si="1"/>
        <v>182.67544690372003</v>
      </c>
    </row>
    <row r="18" spans="1:9" ht="56.25" x14ac:dyDescent="0.3">
      <c r="A18" s="5"/>
      <c r="B18" s="26" t="s">
        <v>86</v>
      </c>
      <c r="C18" s="27">
        <v>52748</v>
      </c>
      <c r="D18" s="27">
        <v>587759.62</v>
      </c>
      <c r="E18" s="27">
        <v>2723200</v>
      </c>
      <c r="F18" s="27">
        <v>1943036.96</v>
      </c>
      <c r="G18" s="29">
        <f t="shared" si="2"/>
        <v>71.351239717978842</v>
      </c>
      <c r="H18" s="10" t="e">
        <f>#REF!-C18</f>
        <v>#REF!</v>
      </c>
      <c r="I18" s="29">
        <f t="shared" si="1"/>
        <v>330.58360831252747</v>
      </c>
    </row>
    <row r="19" spans="1:9" ht="18.75" x14ac:dyDescent="0.3">
      <c r="A19" s="5"/>
      <c r="B19" s="26" t="s">
        <v>87</v>
      </c>
      <c r="C19" s="27"/>
      <c r="D19" s="27">
        <v>100000</v>
      </c>
      <c r="E19" s="27">
        <v>4089875</v>
      </c>
      <c r="F19" s="27">
        <v>3819698.4</v>
      </c>
      <c r="G19" s="29">
        <f t="shared" si="2"/>
        <v>93.394013264464064</v>
      </c>
      <c r="H19" s="10">
        <f>G15-C19</f>
        <v>80.419333536523425</v>
      </c>
      <c r="I19" s="29">
        <f t="shared" si="1"/>
        <v>3819.6984000000002</v>
      </c>
    </row>
    <row r="20" spans="1:9" ht="18.75" x14ac:dyDescent="0.3">
      <c r="B20" s="30" t="s">
        <v>70</v>
      </c>
      <c r="C20" s="31" t="e">
        <f>#REF!+#REF!</f>
        <v>#REF!</v>
      </c>
      <c r="D20" s="31">
        <f>SUM(D7:D19)</f>
        <v>88806089.660000011</v>
      </c>
      <c r="E20" s="31">
        <f>SUM(E7:E19)</f>
        <v>119181279.52999999</v>
      </c>
      <c r="F20" s="31">
        <f t="shared" ref="F20" si="3">SUM(F7:F19)</f>
        <v>108290880.56</v>
      </c>
      <c r="G20" s="29">
        <f t="shared" si="2"/>
        <v>90.862324172934663</v>
      </c>
      <c r="H20" s="17" t="e">
        <f t="shared" ref="H20" si="4">F20-C20</f>
        <v>#REF!</v>
      </c>
      <c r="I20" s="29">
        <f t="shared" si="1"/>
        <v>121.94082745293574</v>
      </c>
    </row>
    <row r="21" spans="1:9" x14ac:dyDescent="0.2">
      <c r="E21" s="14"/>
      <c r="F21" s="14"/>
    </row>
    <row r="22" spans="1:9" x14ac:dyDescent="0.2">
      <c r="E22" s="15"/>
      <c r="F22" s="15"/>
    </row>
    <row r="23" spans="1:9" x14ac:dyDescent="0.2">
      <c r="E23" s="15"/>
      <c r="F23" s="15"/>
    </row>
  </sheetData>
  <mergeCells count="10">
    <mergeCell ref="I5:I6"/>
    <mergeCell ref="B2:I2"/>
    <mergeCell ref="A5:A6"/>
    <mergeCell ref="B5:B6"/>
    <mergeCell ref="C5:C6"/>
    <mergeCell ref="E5:E6"/>
    <mergeCell ref="F5:F6"/>
    <mergeCell ref="G5:G6"/>
    <mergeCell ref="H5:H6"/>
    <mergeCell ref="D5:D6"/>
  </mergeCells>
  <pageMargins left="1.1811023622047245" right="0.59055118110236227" top="0.78740157480314965" bottom="0.39370078740157483" header="0" footer="0"/>
  <pageSetup paperSize="9" scale="65" fitToHeight="5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7" workbookViewId="0">
      <selection activeCell="E19" sqref="E19"/>
    </sheetView>
  </sheetViews>
  <sheetFormatPr defaultRowHeight="12.75" x14ac:dyDescent="0.2"/>
  <cols>
    <col min="1" max="1" width="0.140625" customWidth="1"/>
    <col min="2" max="2" width="35.140625" customWidth="1"/>
    <col min="3" max="3" width="15.28515625" customWidth="1"/>
    <col min="4" max="4" width="15.85546875" customWidth="1"/>
    <col min="5" max="5" width="17" customWidth="1"/>
    <col min="6" max="6" width="16" customWidth="1"/>
  </cols>
  <sheetData>
    <row r="1" spans="1:9" x14ac:dyDescent="0.2">
      <c r="A1" s="2"/>
      <c r="B1" s="2"/>
      <c r="C1" s="2"/>
      <c r="D1" s="2"/>
      <c r="E1" s="2"/>
      <c r="F1" s="2"/>
      <c r="G1" s="2"/>
      <c r="H1" s="2"/>
      <c r="I1" s="2"/>
    </row>
    <row r="2" spans="1:9" ht="45.75" customHeight="1" x14ac:dyDescent="0.3">
      <c r="A2" s="3"/>
      <c r="B2" s="88" t="s">
        <v>68</v>
      </c>
      <c r="C2" s="89"/>
      <c r="D2" s="89"/>
      <c r="E2" s="89"/>
      <c r="F2" s="89"/>
      <c r="G2" s="2"/>
      <c r="H2" s="2"/>
      <c r="I2" s="2"/>
    </row>
    <row r="3" spans="1:9" x14ac:dyDescent="0.2">
      <c r="F3" s="13" t="s">
        <v>53</v>
      </c>
    </row>
    <row r="4" spans="1:9" ht="12.75" customHeight="1" x14ac:dyDescent="0.2">
      <c r="A4" s="71"/>
      <c r="B4" s="93"/>
      <c r="C4" s="94" t="s">
        <v>46</v>
      </c>
      <c r="D4" s="94" t="s">
        <v>93</v>
      </c>
      <c r="E4" s="74" t="s">
        <v>94</v>
      </c>
      <c r="F4" s="74" t="s">
        <v>95</v>
      </c>
    </row>
    <row r="5" spans="1:9" ht="58.5" customHeight="1" x14ac:dyDescent="0.2">
      <c r="A5" s="71"/>
      <c r="B5" s="93"/>
      <c r="C5" s="95"/>
      <c r="D5" s="95"/>
      <c r="E5" s="75"/>
      <c r="F5" s="75"/>
    </row>
    <row r="6" spans="1:9" ht="22.5" customHeight="1" x14ac:dyDescent="0.25">
      <c r="A6" s="12"/>
      <c r="B6" s="90" t="s">
        <v>52</v>
      </c>
      <c r="C6" s="91"/>
      <c r="D6" s="91"/>
      <c r="E6" s="91"/>
      <c r="F6" s="91"/>
      <c r="G6" s="34"/>
    </row>
    <row r="7" spans="1:9" ht="15.75" x14ac:dyDescent="0.25">
      <c r="A7" s="5"/>
      <c r="B7" s="52" t="s">
        <v>69</v>
      </c>
      <c r="C7" s="17">
        <f t="shared" ref="C7:D7" si="0">C8+C9+C10+C11+C12+C13+C14+C15+C16+C17+C18+C19+C20</f>
        <v>41359580</v>
      </c>
      <c r="D7" s="17">
        <f t="shared" si="0"/>
        <v>39374707</v>
      </c>
      <c r="E7" s="17">
        <f>E8+E9+E10+E11+E12+E13+E14+E15+E16+E17+E18+E19+E20</f>
        <v>37754607.25</v>
      </c>
      <c r="F7" s="17">
        <f>F8+F9+F10+F11+F12+F13+F14+F15+F16+F17+F18+F19+F20</f>
        <v>33604500.789999999</v>
      </c>
    </row>
    <row r="8" spans="1:9" ht="15.75" x14ac:dyDescent="0.25">
      <c r="A8" s="5"/>
      <c r="B8" s="23" t="s">
        <v>37</v>
      </c>
      <c r="C8" s="25">
        <v>5760200</v>
      </c>
      <c r="D8" s="36">
        <v>6925200</v>
      </c>
      <c r="E8" s="36">
        <v>6925200</v>
      </c>
      <c r="F8" s="36">
        <v>6925200</v>
      </c>
    </row>
    <row r="9" spans="1:9" ht="71.25" customHeight="1" x14ac:dyDescent="0.25">
      <c r="A9" s="5"/>
      <c r="B9" s="53" t="s">
        <v>38</v>
      </c>
      <c r="C9" s="22">
        <v>2562300</v>
      </c>
      <c r="D9" s="22"/>
      <c r="E9" s="22"/>
      <c r="F9" s="22"/>
    </row>
    <row r="10" spans="1:9" ht="31.5" x14ac:dyDescent="0.25">
      <c r="A10" s="5"/>
      <c r="B10" s="53" t="s">
        <v>39</v>
      </c>
      <c r="C10" s="22">
        <v>17763400</v>
      </c>
      <c r="D10" s="22">
        <v>21887900</v>
      </c>
      <c r="E10" s="22">
        <v>21887900</v>
      </c>
      <c r="F10" s="22">
        <v>17741952.649999999</v>
      </c>
    </row>
    <row r="11" spans="1:9" ht="31.5" x14ac:dyDescent="0.25">
      <c r="A11" s="5"/>
      <c r="B11" s="53" t="s">
        <v>40</v>
      </c>
      <c r="C11" s="22">
        <v>6269400</v>
      </c>
      <c r="D11" s="22">
        <v>1719300</v>
      </c>
      <c r="E11" s="22">
        <v>1699460.25</v>
      </c>
      <c r="F11" s="22">
        <v>1699460.25</v>
      </c>
    </row>
    <row r="12" spans="1:9" ht="110.25" x14ac:dyDescent="0.25">
      <c r="A12" s="5"/>
      <c r="B12" s="53" t="s">
        <v>100</v>
      </c>
      <c r="C12" s="22">
        <v>1691900</v>
      </c>
      <c r="D12" s="22"/>
      <c r="E12" s="22"/>
      <c r="F12" s="22"/>
    </row>
    <row r="13" spans="1:9" ht="63" x14ac:dyDescent="0.25">
      <c r="A13" s="5"/>
      <c r="B13" s="53" t="s">
        <v>101</v>
      </c>
      <c r="C13" s="22">
        <v>5028978</v>
      </c>
      <c r="D13" s="22">
        <v>400000</v>
      </c>
      <c r="E13" s="22">
        <v>400000</v>
      </c>
      <c r="F13" s="22">
        <v>400000</v>
      </c>
    </row>
    <row r="14" spans="1:9" ht="78.75" x14ac:dyDescent="0.25">
      <c r="A14" s="5"/>
      <c r="B14" s="53" t="s">
        <v>48</v>
      </c>
      <c r="C14" s="22">
        <v>33727</v>
      </c>
      <c r="D14" s="22">
        <v>42600</v>
      </c>
      <c r="E14" s="22">
        <v>12775</v>
      </c>
      <c r="F14" s="22">
        <v>8615.89</v>
      </c>
    </row>
    <row r="15" spans="1:9" ht="94.5" x14ac:dyDescent="0.25">
      <c r="A15" s="5"/>
      <c r="B15" s="53" t="s">
        <v>43</v>
      </c>
      <c r="C15" s="22">
        <v>266600</v>
      </c>
      <c r="D15" s="22">
        <v>418783</v>
      </c>
      <c r="E15" s="22">
        <v>418783</v>
      </c>
      <c r="F15" s="22">
        <v>418783</v>
      </c>
    </row>
    <row r="16" spans="1:9" ht="31.5" x14ac:dyDescent="0.25">
      <c r="A16" s="5"/>
      <c r="B16" s="53" t="s">
        <v>44</v>
      </c>
      <c r="C16" s="22">
        <v>599498</v>
      </c>
      <c r="D16" s="22">
        <v>2897862</v>
      </c>
      <c r="E16" s="22">
        <v>1327427</v>
      </c>
      <c r="F16" s="22">
        <v>1327427</v>
      </c>
    </row>
    <row r="17" spans="1:6" ht="78.75" x14ac:dyDescent="0.25">
      <c r="A17" s="5"/>
      <c r="B17" s="53" t="s">
        <v>102</v>
      </c>
      <c r="C17" s="22">
        <v>283577</v>
      </c>
      <c r="D17" s="22"/>
      <c r="E17" s="22"/>
      <c r="F17" s="22"/>
    </row>
    <row r="18" spans="1:6" ht="94.5" x14ac:dyDescent="0.25">
      <c r="A18" s="5"/>
      <c r="B18" s="53" t="s">
        <v>103</v>
      </c>
      <c r="C18" s="22">
        <v>1100000</v>
      </c>
      <c r="D18" s="22"/>
      <c r="E18" s="22"/>
      <c r="F18" s="22"/>
    </row>
    <row r="19" spans="1:6" ht="78.75" x14ac:dyDescent="0.25">
      <c r="A19" s="5"/>
      <c r="B19" s="53" t="s">
        <v>96</v>
      </c>
      <c r="C19" s="22"/>
      <c r="D19" s="22">
        <v>478062</v>
      </c>
      <c r="E19" s="22">
        <v>478062</v>
      </c>
      <c r="F19" s="22">
        <v>478062</v>
      </c>
    </row>
    <row r="20" spans="1:6" ht="94.5" x14ac:dyDescent="0.25">
      <c r="A20" s="5"/>
      <c r="B20" s="53" t="s">
        <v>97</v>
      </c>
      <c r="C20" s="22"/>
      <c r="D20" s="22">
        <v>4605000</v>
      </c>
      <c r="E20" s="22">
        <v>4605000</v>
      </c>
      <c r="F20" s="22">
        <v>4605000</v>
      </c>
    </row>
    <row r="21" spans="1:6" ht="15.75" x14ac:dyDescent="0.2">
      <c r="B21" s="92" t="s">
        <v>64</v>
      </c>
      <c r="C21" s="92"/>
      <c r="D21" s="92"/>
      <c r="E21" s="92"/>
      <c r="F21" s="92"/>
    </row>
    <row r="22" spans="1:6" ht="15.75" x14ac:dyDescent="0.25">
      <c r="B22" s="57" t="s">
        <v>69</v>
      </c>
      <c r="C22" s="56">
        <f>C23+C24+C26+C25</f>
        <v>1200000</v>
      </c>
      <c r="D22" s="56">
        <f>D23+D24+D26</f>
        <v>3757189</v>
      </c>
      <c r="E22" s="56">
        <f t="shared" ref="E22:F22" si="1">E23+E24+E26</f>
        <v>3757110.02</v>
      </c>
      <c r="F22" s="56">
        <f t="shared" si="1"/>
        <v>3757110.02</v>
      </c>
    </row>
    <row r="23" spans="1:6" ht="157.5" x14ac:dyDescent="0.25">
      <c r="B23" s="53" t="s">
        <v>99</v>
      </c>
      <c r="C23" s="22"/>
      <c r="D23" s="22">
        <v>2733820</v>
      </c>
      <c r="E23" s="22">
        <v>2733741.02</v>
      </c>
      <c r="F23" s="22">
        <v>2733741.02</v>
      </c>
    </row>
    <row r="24" spans="1:6" ht="126" x14ac:dyDescent="0.25">
      <c r="B24" s="53" t="s">
        <v>98</v>
      </c>
      <c r="C24" s="22"/>
      <c r="D24" s="54">
        <v>623369</v>
      </c>
      <c r="E24" s="54">
        <v>623369</v>
      </c>
      <c r="F24" s="54">
        <v>623369</v>
      </c>
    </row>
    <row r="25" spans="1:6" ht="47.25" x14ac:dyDescent="0.25">
      <c r="B25" s="53" t="s">
        <v>104</v>
      </c>
      <c r="C25" s="22">
        <v>500000</v>
      </c>
      <c r="D25" s="54"/>
      <c r="E25" s="54"/>
      <c r="F25" s="54"/>
    </row>
    <row r="26" spans="1:6" ht="31.5" x14ac:dyDescent="0.25">
      <c r="B26" s="53" t="s">
        <v>44</v>
      </c>
      <c r="C26" s="22">
        <v>700000</v>
      </c>
      <c r="D26" s="54">
        <v>400000</v>
      </c>
      <c r="E26" s="54">
        <v>400000</v>
      </c>
      <c r="F26" s="54">
        <v>400000</v>
      </c>
    </row>
    <row r="27" spans="1:6" ht="15.75" x14ac:dyDescent="0.25">
      <c r="B27" s="55" t="s">
        <v>70</v>
      </c>
      <c r="C27" s="56">
        <f>+C7+C22</f>
        <v>42559580</v>
      </c>
      <c r="D27" s="56">
        <f t="shared" ref="D27:F27" si="2">+D7+D22</f>
        <v>43131896</v>
      </c>
      <c r="E27" s="56">
        <f t="shared" si="2"/>
        <v>41511717.270000003</v>
      </c>
      <c r="F27" s="56">
        <f t="shared" si="2"/>
        <v>37361610.810000002</v>
      </c>
    </row>
    <row r="28" spans="1:6" x14ac:dyDescent="0.2">
      <c r="D28" s="14"/>
      <c r="E28" s="14"/>
    </row>
    <row r="29" spans="1:6" ht="15.75" x14ac:dyDescent="0.2">
      <c r="D29" s="102"/>
      <c r="E29" s="15"/>
    </row>
    <row r="30" spans="1:6" x14ac:dyDescent="0.2">
      <c r="D30" s="15"/>
      <c r="E30" s="15"/>
    </row>
  </sheetData>
  <mergeCells count="9">
    <mergeCell ref="B2:F2"/>
    <mergeCell ref="B6:F6"/>
    <mergeCell ref="B21:F21"/>
    <mergeCell ref="F4:F5"/>
    <mergeCell ref="A4:A5"/>
    <mergeCell ref="B4:B5"/>
    <mergeCell ref="C4:C5"/>
    <mergeCell ref="D4:D5"/>
    <mergeCell ref="E4:E5"/>
  </mergeCells>
  <pageMargins left="1.5748031496062993" right="0.19685039370078741" top="0.39370078740157483" bottom="0.39370078740157483" header="0" footer="0"/>
  <pageSetup paperSize="9" scale="75" fitToHeight="50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opLeftCell="A64" workbookViewId="0">
      <selection activeCell="H69" sqref="H69"/>
    </sheetView>
  </sheetViews>
  <sheetFormatPr defaultRowHeight="12.75" x14ac:dyDescent="0.2"/>
  <cols>
    <col min="1" max="1" width="0.140625" customWidth="1"/>
    <col min="2" max="2" width="29.5703125" customWidth="1"/>
    <col min="3" max="3" width="15.5703125" customWidth="1"/>
    <col min="4" max="4" width="16.140625" customWidth="1"/>
    <col min="5" max="5" width="16.7109375" customWidth="1"/>
    <col min="6" max="6" width="15" customWidth="1"/>
    <col min="7" max="7" width="18" customWidth="1"/>
    <col min="8" max="8" width="16.85546875" customWidth="1"/>
  </cols>
  <sheetData>
    <row r="1" spans="1:10" x14ac:dyDescent="0.2">
      <c r="A1" s="1"/>
      <c r="B1" s="1"/>
      <c r="C1" s="1"/>
      <c r="D1" s="1"/>
      <c r="E1" s="2"/>
      <c r="F1" s="2"/>
      <c r="G1" s="2"/>
      <c r="H1" s="1"/>
      <c r="I1" s="1"/>
      <c r="J1" s="1"/>
    </row>
    <row r="2" spans="1:10" ht="34.5" customHeight="1" x14ac:dyDescent="0.3">
      <c r="A2" s="3"/>
      <c r="B2" s="2"/>
      <c r="C2" s="2"/>
      <c r="E2" s="49" t="s">
        <v>114</v>
      </c>
      <c r="F2" s="2"/>
      <c r="G2" s="2"/>
      <c r="H2" s="2"/>
      <c r="I2" s="2"/>
      <c r="J2" s="2"/>
    </row>
    <row r="3" spans="1:10" x14ac:dyDescent="0.2">
      <c r="H3" s="13" t="s">
        <v>53</v>
      </c>
    </row>
    <row r="4" spans="1:10" x14ac:dyDescent="0.2">
      <c r="A4" s="71"/>
      <c r="B4" s="93" t="s">
        <v>0</v>
      </c>
      <c r="C4" s="94" t="s">
        <v>46</v>
      </c>
      <c r="D4" s="94" t="s">
        <v>93</v>
      </c>
      <c r="E4" s="94" t="s">
        <v>115</v>
      </c>
      <c r="F4" s="74" t="s">
        <v>116</v>
      </c>
      <c r="G4" s="74" t="s">
        <v>117</v>
      </c>
      <c r="H4" s="74" t="s">
        <v>118</v>
      </c>
    </row>
    <row r="5" spans="1:10" ht="70.5" customHeight="1" x14ac:dyDescent="0.2">
      <c r="A5" s="71"/>
      <c r="B5" s="93"/>
      <c r="C5" s="95"/>
      <c r="D5" s="95"/>
      <c r="E5" s="95"/>
      <c r="F5" s="75"/>
      <c r="G5" s="75"/>
      <c r="H5" s="75"/>
    </row>
    <row r="6" spans="1:10" ht="30" customHeight="1" x14ac:dyDescent="0.25">
      <c r="A6" s="12"/>
      <c r="B6" s="99" t="s">
        <v>52</v>
      </c>
      <c r="C6" s="100"/>
      <c r="D6" s="100"/>
      <c r="E6" s="100"/>
      <c r="F6" s="100"/>
      <c r="G6" s="100"/>
      <c r="H6" s="101"/>
    </row>
    <row r="7" spans="1:10" ht="15.75" x14ac:dyDescent="0.25">
      <c r="A7" s="5"/>
      <c r="B7" s="6" t="s">
        <v>1</v>
      </c>
      <c r="C7" s="17">
        <f>C8+C14+C17+C21</f>
        <v>48098953.839999996</v>
      </c>
      <c r="D7" s="17">
        <f>D8+D14+D17+D21</f>
        <v>60900872.969999999</v>
      </c>
      <c r="E7" s="17">
        <f>E8+E14+E17+E21</f>
        <v>59700505.280000001</v>
      </c>
      <c r="F7" s="7">
        <f>E7/C7*100</f>
        <v>124.12017416967589</v>
      </c>
      <c r="G7" s="17">
        <f>E7-C7</f>
        <v>11601551.440000005</v>
      </c>
      <c r="H7" s="7">
        <f>E7/D7*100</f>
        <v>98.028981143519403</v>
      </c>
    </row>
    <row r="8" spans="1:10" ht="63" x14ac:dyDescent="0.25">
      <c r="A8" s="5"/>
      <c r="B8" s="8" t="s">
        <v>2</v>
      </c>
      <c r="C8" s="36">
        <v>18212953.859999999</v>
      </c>
      <c r="D8" s="36">
        <v>26290392.969999999</v>
      </c>
      <c r="E8" s="36">
        <v>25159321.84</v>
      </c>
      <c r="F8" s="9">
        <f>E8/C8*100</f>
        <v>138.13971107265519</v>
      </c>
      <c r="G8" s="36">
        <f>E8-C8</f>
        <v>6946367.9800000004</v>
      </c>
      <c r="H8" s="9">
        <f>E8/D8*100</f>
        <v>95.697777772699453</v>
      </c>
    </row>
    <row r="9" spans="1:10" ht="78.75" x14ac:dyDescent="0.25">
      <c r="A9" s="5"/>
      <c r="B9" s="8" t="s">
        <v>3</v>
      </c>
      <c r="C9" s="36">
        <v>17879707.41</v>
      </c>
      <c r="D9" s="36">
        <v>26065792.969999999</v>
      </c>
      <c r="E9" s="36">
        <v>24653536.329999998</v>
      </c>
      <c r="F9" s="9">
        <f t="shared" ref="F9:F46" si="0">E9/C9*100</f>
        <v>137.88556918001601</v>
      </c>
      <c r="G9" s="36">
        <f t="shared" ref="G9:G46" si="1">E9-C9</f>
        <v>6773828.9199999981</v>
      </c>
      <c r="H9" s="9">
        <f t="shared" ref="H9:H46" si="2">E9/D9*100</f>
        <v>94.581954051329205</v>
      </c>
    </row>
    <row r="10" spans="1:10" ht="78.75" x14ac:dyDescent="0.25">
      <c r="A10" s="5"/>
      <c r="B10" s="8" t="s">
        <v>4</v>
      </c>
      <c r="C10" s="36">
        <v>169592.41</v>
      </c>
      <c r="D10" s="36"/>
      <c r="E10" s="36"/>
      <c r="F10" s="9"/>
      <c r="G10" s="36">
        <f t="shared" si="1"/>
        <v>-169592.41</v>
      </c>
      <c r="H10" s="9"/>
    </row>
    <row r="11" spans="1:10" ht="157.5" x14ac:dyDescent="0.25">
      <c r="A11" s="5"/>
      <c r="B11" s="8" t="s">
        <v>119</v>
      </c>
      <c r="C11" s="36"/>
      <c r="D11" s="36"/>
      <c r="E11" s="36">
        <v>186</v>
      </c>
      <c r="F11" s="9"/>
      <c r="G11" s="36">
        <f t="shared" ref="G11:G15" si="3">E11-C11</f>
        <v>186</v>
      </c>
      <c r="H11" s="9"/>
    </row>
    <row r="12" spans="1:10" ht="78.75" x14ac:dyDescent="0.25">
      <c r="A12" s="5"/>
      <c r="B12" s="8" t="s">
        <v>4</v>
      </c>
      <c r="C12" s="36"/>
      <c r="D12" s="36">
        <v>44920</v>
      </c>
      <c r="E12" s="36">
        <v>294223.82</v>
      </c>
      <c r="F12" s="9"/>
      <c r="G12" s="36">
        <f t="shared" si="3"/>
        <v>294223.82</v>
      </c>
      <c r="H12" s="9"/>
    </row>
    <row r="13" spans="1:10" ht="78.75" x14ac:dyDescent="0.25">
      <c r="A13" s="5"/>
      <c r="B13" s="8" t="s">
        <v>5</v>
      </c>
      <c r="C13" s="36">
        <v>163654.04</v>
      </c>
      <c r="D13" s="36">
        <v>179680</v>
      </c>
      <c r="E13" s="36">
        <v>211375.69</v>
      </c>
      <c r="F13" s="9">
        <f t="shared" ref="F13:F15" si="4">E13/C13*100</f>
        <v>129.16008061884691</v>
      </c>
      <c r="G13" s="36">
        <f t="shared" si="3"/>
        <v>47721.649999999994</v>
      </c>
      <c r="H13" s="9"/>
    </row>
    <row r="14" spans="1:10" ht="47.25" x14ac:dyDescent="0.25">
      <c r="A14" s="5"/>
      <c r="B14" s="8" t="s">
        <v>6</v>
      </c>
      <c r="C14" s="36">
        <v>7856.06</v>
      </c>
      <c r="D14" s="36">
        <v>6900</v>
      </c>
      <c r="E14" s="36">
        <v>10670.35</v>
      </c>
      <c r="F14" s="9">
        <f t="shared" si="4"/>
        <v>135.82317344826797</v>
      </c>
      <c r="G14" s="36">
        <f t="shared" si="3"/>
        <v>2814.29</v>
      </c>
      <c r="H14" s="9"/>
    </row>
    <row r="15" spans="1:10" ht="47.25" x14ac:dyDescent="0.25">
      <c r="A15" s="5"/>
      <c r="B15" s="8" t="s">
        <v>7</v>
      </c>
      <c r="C15" s="36">
        <v>4038.25</v>
      </c>
      <c r="D15" s="36">
        <v>4500</v>
      </c>
      <c r="E15" s="36">
        <v>8019.56</v>
      </c>
      <c r="F15" s="9">
        <f t="shared" si="4"/>
        <v>198.58998328483875</v>
      </c>
      <c r="G15" s="36">
        <f t="shared" si="3"/>
        <v>3981.3100000000004</v>
      </c>
      <c r="H15" s="9"/>
    </row>
    <row r="16" spans="1:10" ht="31.5" x14ac:dyDescent="0.25">
      <c r="A16" s="5"/>
      <c r="B16" s="8" t="s">
        <v>8</v>
      </c>
      <c r="C16" s="36">
        <v>2794.3500000000004</v>
      </c>
      <c r="D16" s="36">
        <v>2400</v>
      </c>
      <c r="E16" s="36">
        <v>2650.79</v>
      </c>
      <c r="F16" s="9">
        <f t="shared" si="0"/>
        <v>94.862490382378724</v>
      </c>
      <c r="G16" s="36">
        <f t="shared" si="1"/>
        <v>-143.5600000000004</v>
      </c>
      <c r="H16" s="9"/>
    </row>
    <row r="17" spans="1:8" ht="31.5" x14ac:dyDescent="0.25">
      <c r="A17" s="5"/>
      <c r="B17" s="8" t="s">
        <v>9</v>
      </c>
      <c r="C17" s="36">
        <v>14853218.129999999</v>
      </c>
      <c r="D17" s="36">
        <f>D18+D19+D20</f>
        <v>17344080</v>
      </c>
      <c r="E17" s="36">
        <f>E18+E19+E20</f>
        <v>15134141.640000001</v>
      </c>
      <c r="F17" s="9">
        <f t="shared" si="0"/>
        <v>101.89133093947231</v>
      </c>
      <c r="G17" s="36">
        <f t="shared" si="1"/>
        <v>280923.51000000164</v>
      </c>
      <c r="H17" s="9">
        <f t="shared" si="2"/>
        <v>87.258255496976489</v>
      </c>
    </row>
    <row r="18" spans="1:8" ht="63" x14ac:dyDescent="0.25">
      <c r="A18" s="5"/>
      <c r="B18" s="8" t="s">
        <v>10</v>
      </c>
      <c r="C18" s="36">
        <v>2667802.9300000002</v>
      </c>
      <c r="D18" s="36">
        <v>3352400</v>
      </c>
      <c r="E18" s="36">
        <v>3059318</v>
      </c>
      <c r="F18" s="9">
        <f t="shared" si="0"/>
        <v>114.67556188642465</v>
      </c>
      <c r="G18" s="36">
        <f t="shared" si="1"/>
        <v>391515.06999999983</v>
      </c>
      <c r="H18" s="9">
        <f t="shared" si="2"/>
        <v>91.257546832120269</v>
      </c>
    </row>
    <row r="19" spans="1:8" ht="78.75" x14ac:dyDescent="0.25">
      <c r="A19" s="5"/>
      <c r="B19" s="8" t="s">
        <v>11</v>
      </c>
      <c r="C19" s="36">
        <v>10961792.109999999</v>
      </c>
      <c r="D19" s="36">
        <v>12705280</v>
      </c>
      <c r="E19" s="36">
        <v>10687458.93</v>
      </c>
      <c r="F19" s="9">
        <f t="shared" si="0"/>
        <v>97.497369250875167</v>
      </c>
      <c r="G19" s="36">
        <f t="shared" si="1"/>
        <v>-274333.1799999997</v>
      </c>
      <c r="H19" s="9">
        <f t="shared" si="2"/>
        <v>84.118247925272001</v>
      </c>
    </row>
    <row r="20" spans="1:8" ht="63" x14ac:dyDescent="0.25">
      <c r="A20" s="5"/>
      <c r="B20" s="8" t="s">
        <v>12</v>
      </c>
      <c r="C20" s="36">
        <v>1223623.0900000001</v>
      </c>
      <c r="D20" s="36">
        <v>1286400</v>
      </c>
      <c r="E20" s="36">
        <v>1387364.71</v>
      </c>
      <c r="F20" s="9">
        <f t="shared" si="0"/>
        <v>113.38170400167913</v>
      </c>
      <c r="G20" s="36">
        <f t="shared" si="1"/>
        <v>163741.61999999988</v>
      </c>
      <c r="H20" s="9">
        <f t="shared" si="2"/>
        <v>107.84862484452735</v>
      </c>
    </row>
    <row r="21" spans="1:8" ht="15.75" x14ac:dyDescent="0.25">
      <c r="A21" s="5"/>
      <c r="B21" s="8" t="s">
        <v>13</v>
      </c>
      <c r="C21" s="36">
        <f>C22+C33+C36</f>
        <v>15024925.789999999</v>
      </c>
      <c r="D21" s="36">
        <f>D22+D33+D36</f>
        <v>17259500</v>
      </c>
      <c r="E21" s="36">
        <f>E22+E33+E36</f>
        <v>19396371.449999999</v>
      </c>
      <c r="F21" s="9">
        <f t="shared" si="0"/>
        <v>129.09462396752377</v>
      </c>
      <c r="G21" s="36">
        <f t="shared" si="1"/>
        <v>4371445.66</v>
      </c>
      <c r="H21" s="9">
        <f t="shared" si="2"/>
        <v>112.38084214490569</v>
      </c>
    </row>
    <row r="22" spans="1:8" ht="15.75" x14ac:dyDescent="0.25">
      <c r="A22" s="5"/>
      <c r="B22" s="8" t="s">
        <v>14</v>
      </c>
      <c r="C22" s="36">
        <f>C23+C24+C25+C26+C27+C28+C29+C30+C31+C32</f>
        <v>7979703.6200000001</v>
      </c>
      <c r="D22" s="36">
        <f>D23+D24+D25+D26+D27+D28+D29+D30+D31+D32</f>
        <v>9497000</v>
      </c>
      <c r="E22" s="36">
        <f>E23+E24+E25+E26+E27+E28+E29+E30+E31+E32</f>
        <v>10221453.049999999</v>
      </c>
      <c r="F22" s="9">
        <f t="shared" si="0"/>
        <v>128.09314150943365</v>
      </c>
      <c r="G22" s="36">
        <f t="shared" si="1"/>
        <v>2241749.4299999988</v>
      </c>
      <c r="H22" s="9">
        <f t="shared" si="2"/>
        <v>107.62823049384014</v>
      </c>
    </row>
    <row r="23" spans="1:8" ht="94.5" x14ac:dyDescent="0.25">
      <c r="A23" s="5"/>
      <c r="B23" s="8" t="s">
        <v>15</v>
      </c>
      <c r="C23" s="36">
        <v>4243.5600000000004</v>
      </c>
      <c r="D23" s="36">
        <v>5000</v>
      </c>
      <c r="E23" s="36">
        <v>2648.81</v>
      </c>
      <c r="F23" s="9">
        <f t="shared" si="0"/>
        <v>62.41952511570473</v>
      </c>
      <c r="G23" s="36">
        <f t="shared" si="1"/>
        <v>-1594.7500000000005</v>
      </c>
      <c r="H23" s="9"/>
    </row>
    <row r="24" spans="1:8" ht="94.5" x14ac:dyDescent="0.25">
      <c r="A24" s="5"/>
      <c r="B24" s="8" t="s">
        <v>16</v>
      </c>
      <c r="C24" s="36">
        <v>206637.22</v>
      </c>
      <c r="D24" s="36">
        <v>180000</v>
      </c>
      <c r="E24" s="36">
        <v>346130.44</v>
      </c>
      <c r="F24" s="9">
        <f t="shared" si="0"/>
        <v>167.50633791918028</v>
      </c>
      <c r="G24" s="36">
        <f t="shared" si="1"/>
        <v>139493.22</v>
      </c>
      <c r="H24" s="9">
        <f t="shared" si="2"/>
        <v>192.29468888888889</v>
      </c>
    </row>
    <row r="25" spans="1:8" ht="94.5" x14ac:dyDescent="0.25">
      <c r="A25" s="5"/>
      <c r="B25" s="8" t="s">
        <v>17</v>
      </c>
      <c r="C25" s="36">
        <v>217229.92</v>
      </c>
      <c r="D25" s="36">
        <v>175000</v>
      </c>
      <c r="E25" s="36">
        <v>253791.96</v>
      </c>
      <c r="F25" s="9">
        <f t="shared" si="0"/>
        <v>116.83103322046979</v>
      </c>
      <c r="G25" s="36">
        <f t="shared" si="1"/>
        <v>36562.039999999979</v>
      </c>
      <c r="H25" s="9">
        <f t="shared" si="2"/>
        <v>145.02397714285712</v>
      </c>
    </row>
    <row r="26" spans="1:8" ht="94.5" x14ac:dyDescent="0.25">
      <c r="A26" s="5"/>
      <c r="B26" s="8" t="s">
        <v>18</v>
      </c>
      <c r="C26" s="36">
        <v>796341.98</v>
      </c>
      <c r="D26" s="36">
        <v>900000</v>
      </c>
      <c r="E26" s="36">
        <v>2516061.4700000002</v>
      </c>
      <c r="F26" s="9">
        <f t="shared" si="0"/>
        <v>315.95238392430349</v>
      </c>
      <c r="G26" s="36">
        <f t="shared" si="1"/>
        <v>1719719.4900000002</v>
      </c>
      <c r="H26" s="9">
        <f t="shared" si="2"/>
        <v>279.56238555555558</v>
      </c>
    </row>
    <row r="27" spans="1:8" ht="31.5" x14ac:dyDescent="0.25">
      <c r="A27" s="5"/>
      <c r="B27" s="8" t="s">
        <v>19</v>
      </c>
      <c r="C27" s="36">
        <v>3508028.27</v>
      </c>
      <c r="D27" s="36">
        <v>5500000</v>
      </c>
      <c r="E27" s="36">
        <v>4474582.51</v>
      </c>
      <c r="F27" s="9">
        <f t="shared" si="0"/>
        <v>127.55263542958848</v>
      </c>
      <c r="G27" s="36">
        <f t="shared" si="1"/>
        <v>966554.23999999976</v>
      </c>
      <c r="H27" s="9">
        <f t="shared" si="2"/>
        <v>81.356045636363632</v>
      </c>
    </row>
    <row r="28" spans="1:8" ht="31.5" x14ac:dyDescent="0.25">
      <c r="A28" s="5"/>
      <c r="B28" s="8" t="s">
        <v>20</v>
      </c>
      <c r="C28" s="36">
        <v>1862168.75</v>
      </c>
      <c r="D28" s="36">
        <v>1442000</v>
      </c>
      <c r="E28" s="36">
        <v>1670462.45</v>
      </c>
      <c r="F28" s="9">
        <f t="shared" si="0"/>
        <v>89.705213343312735</v>
      </c>
      <c r="G28" s="36">
        <f t="shared" si="1"/>
        <v>-191706.30000000005</v>
      </c>
      <c r="H28" s="9">
        <f t="shared" si="2"/>
        <v>115.84344313453536</v>
      </c>
    </row>
    <row r="29" spans="1:8" ht="31.5" x14ac:dyDescent="0.25">
      <c r="A29" s="5"/>
      <c r="B29" s="8" t="s">
        <v>21</v>
      </c>
      <c r="C29" s="36">
        <v>611758.87</v>
      </c>
      <c r="D29" s="36">
        <v>600000</v>
      </c>
      <c r="E29" s="36">
        <v>645547.55000000005</v>
      </c>
      <c r="F29" s="9">
        <f t="shared" si="0"/>
        <v>105.52320230354815</v>
      </c>
      <c r="G29" s="36">
        <f t="shared" si="1"/>
        <v>33788.680000000051</v>
      </c>
      <c r="H29" s="9">
        <f t="shared" si="2"/>
        <v>107.59125833333334</v>
      </c>
    </row>
    <row r="30" spans="1:8" ht="31.5" x14ac:dyDescent="0.25">
      <c r="A30" s="5"/>
      <c r="B30" s="8" t="s">
        <v>22</v>
      </c>
      <c r="C30" s="36">
        <v>748295.05</v>
      </c>
      <c r="D30" s="36">
        <v>670000</v>
      </c>
      <c r="E30" s="36">
        <v>299727.86</v>
      </c>
      <c r="F30" s="9">
        <f t="shared" si="0"/>
        <v>40.054769839784448</v>
      </c>
      <c r="G30" s="36">
        <f t="shared" si="1"/>
        <v>-448567.19000000006</v>
      </c>
      <c r="H30" s="9">
        <f t="shared" si="2"/>
        <v>44.73550149253731</v>
      </c>
    </row>
    <row r="31" spans="1:8" ht="31.5" x14ac:dyDescent="0.25">
      <c r="A31" s="5"/>
      <c r="B31" s="8" t="s">
        <v>120</v>
      </c>
      <c r="C31" s="36">
        <v>12500</v>
      </c>
      <c r="D31" s="36">
        <v>12500</v>
      </c>
      <c r="E31" s="36">
        <v>12500</v>
      </c>
      <c r="F31" s="9">
        <f t="shared" si="0"/>
        <v>100</v>
      </c>
      <c r="G31" s="36">
        <f t="shared" ref="G31" si="5">E31-C31</f>
        <v>0</v>
      </c>
      <c r="H31" s="9">
        <f t="shared" si="2"/>
        <v>100</v>
      </c>
    </row>
    <row r="32" spans="1:8" ht="31.5" x14ac:dyDescent="0.25">
      <c r="A32" s="5"/>
      <c r="B32" s="8" t="s">
        <v>23</v>
      </c>
      <c r="C32" s="36">
        <v>12500</v>
      </c>
      <c r="D32" s="36">
        <v>12500</v>
      </c>
      <c r="E32" s="36">
        <v>0</v>
      </c>
      <c r="F32" s="9">
        <f t="shared" si="0"/>
        <v>0</v>
      </c>
      <c r="G32" s="36">
        <f t="shared" si="1"/>
        <v>-12500</v>
      </c>
      <c r="H32" s="9">
        <f t="shared" si="2"/>
        <v>0</v>
      </c>
    </row>
    <row r="33" spans="1:8" ht="15.75" x14ac:dyDescent="0.25">
      <c r="A33" s="5"/>
      <c r="B33" s="8" t="s">
        <v>24</v>
      </c>
      <c r="C33" s="36">
        <v>123820.25</v>
      </c>
      <c r="D33" s="36">
        <v>54500</v>
      </c>
      <c r="E33" s="22">
        <v>50708.639999999999</v>
      </c>
      <c r="F33" s="9">
        <f t="shared" si="0"/>
        <v>40.953430476840417</v>
      </c>
      <c r="G33" s="36">
        <f t="shared" si="1"/>
        <v>-73111.61</v>
      </c>
      <c r="H33" s="9">
        <f t="shared" si="2"/>
        <v>93.043376146788987</v>
      </c>
    </row>
    <row r="34" spans="1:8" ht="47.25" x14ac:dyDescent="0.25">
      <c r="A34" s="5"/>
      <c r="B34" s="8" t="s">
        <v>25</v>
      </c>
      <c r="C34" s="61">
        <v>110470.39</v>
      </c>
      <c r="D34" s="36">
        <v>46000</v>
      </c>
      <c r="E34" s="22">
        <v>38332.160000000003</v>
      </c>
      <c r="F34" s="51">
        <f t="shared" si="0"/>
        <v>34.699035642039469</v>
      </c>
      <c r="G34" s="36">
        <f t="shared" si="1"/>
        <v>-72138.23</v>
      </c>
      <c r="H34" s="9">
        <f t="shared" si="2"/>
        <v>83.330782608695671</v>
      </c>
    </row>
    <row r="35" spans="1:8" ht="47.25" x14ac:dyDescent="0.25">
      <c r="A35" s="5"/>
      <c r="B35" s="8" t="s">
        <v>26</v>
      </c>
      <c r="C35" s="61">
        <v>13349.86</v>
      </c>
      <c r="D35" s="36">
        <v>8500</v>
      </c>
      <c r="E35" s="22">
        <v>12376.48</v>
      </c>
      <c r="F35" s="51">
        <f t="shared" si="0"/>
        <v>92.708687581742424</v>
      </c>
      <c r="G35" s="36">
        <f t="shared" si="1"/>
        <v>-973.38000000000102</v>
      </c>
      <c r="H35" s="9">
        <f t="shared" si="2"/>
        <v>145.60564705882354</v>
      </c>
    </row>
    <row r="36" spans="1:8" ht="15.75" x14ac:dyDescent="0.25">
      <c r="A36" s="5"/>
      <c r="B36" s="8" t="s">
        <v>27</v>
      </c>
      <c r="C36" s="36">
        <v>6921401.9199999999</v>
      </c>
      <c r="D36" s="22">
        <f>D37+D38+D39</f>
        <v>7708000</v>
      </c>
      <c r="E36" s="22">
        <f>E37+E38+E39</f>
        <v>9124209.7599999998</v>
      </c>
      <c r="F36" s="51">
        <f t="shared" si="0"/>
        <v>131.82603561331689</v>
      </c>
      <c r="G36" s="36">
        <f t="shared" si="1"/>
        <v>2202807.84</v>
      </c>
      <c r="H36" s="9"/>
    </row>
    <row r="37" spans="1:8" ht="31.5" x14ac:dyDescent="0.25">
      <c r="A37" s="5"/>
      <c r="B37" s="8" t="s">
        <v>28</v>
      </c>
      <c r="C37" s="36">
        <v>6515299.2199999997</v>
      </c>
      <c r="D37" s="36">
        <v>376250</v>
      </c>
      <c r="E37" s="22">
        <v>466835.63</v>
      </c>
      <c r="F37" s="51">
        <f t="shared" si="0"/>
        <v>7.1652216457987947</v>
      </c>
      <c r="G37" s="36">
        <f t="shared" si="1"/>
        <v>-6048463.5899999999</v>
      </c>
      <c r="H37" s="9">
        <f>E37/D36*100</f>
        <v>6.0565079138557349</v>
      </c>
    </row>
    <row r="38" spans="1:8" ht="31.5" x14ac:dyDescent="0.25">
      <c r="A38" s="5"/>
      <c r="B38" s="8" t="s">
        <v>29</v>
      </c>
      <c r="C38" s="36">
        <v>334821.21999999997</v>
      </c>
      <c r="D38" s="36">
        <v>7256500</v>
      </c>
      <c r="E38" s="22">
        <v>8578592.3599999994</v>
      </c>
      <c r="F38" s="51">
        <f t="shared" si="0"/>
        <v>2562.1411808964799</v>
      </c>
      <c r="G38" s="36">
        <f t="shared" si="1"/>
        <v>8243771.1399999997</v>
      </c>
      <c r="H38" s="9">
        <f>E38/D37*100</f>
        <v>2280.0245475083057</v>
      </c>
    </row>
    <row r="39" spans="1:8" ht="141.75" x14ac:dyDescent="0.25">
      <c r="A39" s="5"/>
      <c r="B39" s="8" t="s">
        <v>30</v>
      </c>
      <c r="C39" s="36">
        <v>71281.48</v>
      </c>
      <c r="D39" s="24">
        <v>75250</v>
      </c>
      <c r="E39" s="22">
        <v>78781.77</v>
      </c>
      <c r="F39" s="51">
        <f t="shared" si="0"/>
        <v>110.52207389633327</v>
      </c>
      <c r="G39" s="36">
        <f t="shared" si="1"/>
        <v>7500.2900000000081</v>
      </c>
      <c r="H39" s="9">
        <f>E39/D38*100</f>
        <v>1.0856717425756219</v>
      </c>
    </row>
    <row r="40" spans="1:8" ht="31.5" x14ac:dyDescent="0.25">
      <c r="A40" s="5"/>
      <c r="B40" s="11" t="s">
        <v>31</v>
      </c>
      <c r="C40" s="17">
        <f>C41+C42+C44+C43</f>
        <v>196608.14</v>
      </c>
      <c r="D40" s="17">
        <f>D41+D42+D44</f>
        <v>179500</v>
      </c>
      <c r="E40" s="17">
        <f>E41+E42+E44</f>
        <v>324049.8</v>
      </c>
      <c r="F40" s="7">
        <f t="shared" si="0"/>
        <v>164.82013410024629</v>
      </c>
      <c r="G40" s="17">
        <f t="shared" si="1"/>
        <v>127441.65999999997</v>
      </c>
      <c r="H40" s="7">
        <f t="shared" si="2"/>
        <v>180.52913649025069</v>
      </c>
    </row>
    <row r="41" spans="1:8" ht="31.5" x14ac:dyDescent="0.25">
      <c r="A41" s="5"/>
      <c r="B41" s="8" t="s">
        <v>32</v>
      </c>
      <c r="C41" s="36">
        <v>2134</v>
      </c>
      <c r="D41" s="36">
        <v>2500</v>
      </c>
      <c r="E41" s="36">
        <v>5321</v>
      </c>
      <c r="F41" s="9">
        <f t="shared" si="0"/>
        <v>249.34395501405811</v>
      </c>
      <c r="G41" s="36">
        <f t="shared" si="1"/>
        <v>3187</v>
      </c>
      <c r="H41" s="9"/>
    </row>
    <row r="42" spans="1:8" ht="63" x14ac:dyDescent="0.25">
      <c r="A42" s="5"/>
      <c r="B42" s="8" t="s">
        <v>34</v>
      </c>
      <c r="C42" s="36">
        <v>171903.97</v>
      </c>
      <c r="D42" s="36">
        <v>165000</v>
      </c>
      <c r="E42" s="36">
        <v>193343.78</v>
      </c>
      <c r="F42" s="9">
        <f t="shared" si="0"/>
        <v>112.47196908832298</v>
      </c>
      <c r="G42" s="36">
        <f t="shared" si="1"/>
        <v>21439.809999999998</v>
      </c>
      <c r="H42" s="9"/>
    </row>
    <row r="43" spans="1:8" ht="15.75" x14ac:dyDescent="0.25">
      <c r="A43" s="5"/>
      <c r="B43" s="8" t="s">
        <v>126</v>
      </c>
      <c r="C43" s="36">
        <v>4607</v>
      </c>
      <c r="D43" s="36"/>
      <c r="E43" s="36"/>
      <c r="F43" s="9"/>
      <c r="G43" s="36"/>
      <c r="H43" s="9"/>
    </row>
    <row r="44" spans="1:8" ht="31.5" x14ac:dyDescent="0.25">
      <c r="A44" s="5"/>
      <c r="B44" s="8" t="s">
        <v>35</v>
      </c>
      <c r="C44" s="36">
        <v>17963.169999999998</v>
      </c>
      <c r="D44" s="36">
        <v>12000</v>
      </c>
      <c r="E44" s="36">
        <v>125385.02</v>
      </c>
      <c r="F44" s="9">
        <f t="shared" si="0"/>
        <v>698.01165384506203</v>
      </c>
      <c r="G44" s="36">
        <f t="shared" si="1"/>
        <v>107421.85</v>
      </c>
      <c r="H44" s="9"/>
    </row>
    <row r="45" spans="1:8" ht="15.75" x14ac:dyDescent="0.25">
      <c r="A45" s="5"/>
      <c r="B45" s="6" t="s">
        <v>36</v>
      </c>
      <c r="C45" s="17">
        <f>C46+C47+C48+C49+C50+C51+C52+C53+C54+C55+C56+C57+C58</f>
        <v>41333193.509999998</v>
      </c>
      <c r="D45" s="17">
        <f>D46+D47+D48+D49+D50+D51+D52+D53+D54+D55+D56+D57+D58</f>
        <v>39374707</v>
      </c>
      <c r="E45" s="17">
        <f>E46+E47+E48+E49+E50+E51+E52+E53+E54+E55+E56+E57+E58</f>
        <v>37750448.140000001</v>
      </c>
      <c r="F45" s="7">
        <f t="shared" si="0"/>
        <v>91.332038331049347</v>
      </c>
      <c r="G45" s="17">
        <f t="shared" si="1"/>
        <v>-3582745.3699999973</v>
      </c>
      <c r="H45" s="7">
        <f t="shared" si="2"/>
        <v>95.874867437108804</v>
      </c>
    </row>
    <row r="46" spans="1:8" ht="15.75" x14ac:dyDescent="0.25">
      <c r="A46" s="5"/>
      <c r="B46" s="8" t="s">
        <v>37</v>
      </c>
      <c r="C46" s="36">
        <v>5760200</v>
      </c>
      <c r="D46" s="36">
        <v>6925200</v>
      </c>
      <c r="E46" s="36">
        <v>6925200</v>
      </c>
      <c r="F46" s="9">
        <f t="shared" si="0"/>
        <v>120.22499218777125</v>
      </c>
      <c r="G46" s="36">
        <f t="shared" si="1"/>
        <v>1165000</v>
      </c>
      <c r="H46" s="9">
        <f t="shared" si="2"/>
        <v>100</v>
      </c>
    </row>
    <row r="47" spans="1:8" ht="78.75" x14ac:dyDescent="0.25">
      <c r="A47" s="5"/>
      <c r="B47" s="8" t="s">
        <v>38</v>
      </c>
      <c r="C47" s="36">
        <v>2562300</v>
      </c>
      <c r="D47" s="36"/>
      <c r="E47" s="36"/>
      <c r="F47" s="9"/>
      <c r="G47" s="36">
        <f t="shared" ref="G47" si="6">E47-C47</f>
        <v>-2562300</v>
      </c>
      <c r="H47" s="9"/>
    </row>
    <row r="48" spans="1:8" ht="47.25" x14ac:dyDescent="0.25">
      <c r="A48" s="5"/>
      <c r="B48" s="8" t="s">
        <v>39</v>
      </c>
      <c r="C48" s="36">
        <v>17763400</v>
      </c>
      <c r="D48" s="36">
        <v>21887900</v>
      </c>
      <c r="E48" s="36">
        <v>21887900</v>
      </c>
      <c r="F48" s="9"/>
      <c r="G48" s="36">
        <f>E47-C48</f>
        <v>-17763400</v>
      </c>
      <c r="H48" s="9"/>
    </row>
    <row r="49" spans="1:8" ht="47.25" x14ac:dyDescent="0.25">
      <c r="A49" s="5"/>
      <c r="B49" s="8" t="s">
        <v>40</v>
      </c>
      <c r="C49" s="36">
        <v>6269400</v>
      </c>
      <c r="D49" s="36">
        <v>1719300</v>
      </c>
      <c r="E49" s="36">
        <v>1699460.25</v>
      </c>
      <c r="F49" s="9">
        <f>E48/C49*100</f>
        <v>349.12272306759814</v>
      </c>
      <c r="G49" s="36">
        <f>E48-C49</f>
        <v>15618500</v>
      </c>
      <c r="H49" s="9">
        <f>E48/D48*100</f>
        <v>100</v>
      </c>
    </row>
    <row r="50" spans="1:8" ht="141.75" x14ac:dyDescent="0.25">
      <c r="A50" s="5"/>
      <c r="B50" s="8" t="s">
        <v>41</v>
      </c>
      <c r="C50" s="36">
        <v>1691900</v>
      </c>
      <c r="D50" s="36"/>
      <c r="E50" s="36"/>
      <c r="F50" s="9"/>
      <c r="G50" s="36"/>
      <c r="H50" s="9"/>
    </row>
    <row r="51" spans="1:8" ht="78.75" x14ac:dyDescent="0.25">
      <c r="A51" s="5"/>
      <c r="B51" s="8" t="s">
        <v>42</v>
      </c>
      <c r="C51" s="36">
        <v>5028978</v>
      </c>
      <c r="D51" s="36">
        <v>400000</v>
      </c>
      <c r="E51" s="36">
        <v>400000</v>
      </c>
      <c r="F51" s="9">
        <f>E50/C51*100</f>
        <v>0</v>
      </c>
      <c r="G51" s="36">
        <f>E50-C51</f>
        <v>-5028978</v>
      </c>
      <c r="H51" s="9"/>
    </row>
    <row r="52" spans="1:8" ht="110.25" x14ac:dyDescent="0.25">
      <c r="A52" s="5"/>
      <c r="B52" s="8" t="s">
        <v>48</v>
      </c>
      <c r="C52" s="36">
        <v>7500</v>
      </c>
      <c r="D52" s="36">
        <v>42600</v>
      </c>
      <c r="E52" s="36">
        <v>8615.89</v>
      </c>
      <c r="F52" s="9"/>
      <c r="G52" s="36" t="e">
        <f>#REF!-C52</f>
        <v>#REF!</v>
      </c>
      <c r="H52" s="9" t="e">
        <f>#REF!/#REF!*100</f>
        <v>#REF!</v>
      </c>
    </row>
    <row r="53" spans="1:8" ht="126" x14ac:dyDescent="0.25">
      <c r="A53" s="5"/>
      <c r="B53" s="8" t="s">
        <v>43</v>
      </c>
      <c r="C53" s="36">
        <v>266563</v>
      </c>
      <c r="D53" s="36">
        <v>418783</v>
      </c>
      <c r="E53" s="36">
        <v>418783</v>
      </c>
      <c r="F53" s="9">
        <f>E51/C53*100</f>
        <v>150.05833517780036</v>
      </c>
      <c r="G53" s="36">
        <f t="shared" ref="G53:G56" si="7">E51-C53</f>
        <v>133437</v>
      </c>
      <c r="H53" s="9">
        <f t="shared" ref="H53:H56" si="8">E51/D51*100</f>
        <v>100</v>
      </c>
    </row>
    <row r="54" spans="1:8" ht="31.5" x14ac:dyDescent="0.25">
      <c r="A54" s="5"/>
      <c r="B54" s="8" t="s">
        <v>44</v>
      </c>
      <c r="C54" s="36">
        <v>599498</v>
      </c>
      <c r="D54" s="36">
        <v>2897862</v>
      </c>
      <c r="E54" s="36">
        <v>1327427</v>
      </c>
      <c r="F54" s="9">
        <f>E52/C54*100</f>
        <v>1.4371841107059573</v>
      </c>
      <c r="G54" s="36">
        <f t="shared" si="7"/>
        <v>-590882.11</v>
      </c>
      <c r="H54" s="9">
        <f t="shared" si="8"/>
        <v>20.225093896713613</v>
      </c>
    </row>
    <row r="55" spans="1:8" ht="110.25" x14ac:dyDescent="0.25">
      <c r="A55" s="5"/>
      <c r="B55" s="8" t="s">
        <v>49</v>
      </c>
      <c r="C55" s="36">
        <v>283577</v>
      </c>
      <c r="D55" s="36"/>
      <c r="E55" s="36"/>
      <c r="F55" s="9"/>
      <c r="G55" s="36">
        <f t="shared" si="7"/>
        <v>135206</v>
      </c>
      <c r="H55" s="9">
        <f t="shared" si="8"/>
        <v>100</v>
      </c>
    </row>
    <row r="56" spans="1:8" ht="126" x14ac:dyDescent="0.25">
      <c r="A56" s="5"/>
      <c r="B56" s="8" t="s">
        <v>50</v>
      </c>
      <c r="C56" s="36">
        <v>1099877.51</v>
      </c>
      <c r="D56" s="36"/>
      <c r="E56" s="36"/>
      <c r="F56" s="9"/>
      <c r="G56" s="36">
        <f t="shared" si="7"/>
        <v>227549.49</v>
      </c>
      <c r="H56" s="9">
        <f t="shared" si="8"/>
        <v>45.807115728768309</v>
      </c>
    </row>
    <row r="57" spans="1:8" ht="110.25" x14ac:dyDescent="0.25">
      <c r="A57" s="5"/>
      <c r="B57" s="8" t="s">
        <v>121</v>
      </c>
      <c r="C57" s="36"/>
      <c r="D57" s="36">
        <v>478062</v>
      </c>
      <c r="E57" s="36">
        <v>478062</v>
      </c>
      <c r="F57" s="9"/>
      <c r="G57" s="36"/>
      <c r="H57" s="9"/>
    </row>
    <row r="58" spans="1:8" ht="126" x14ac:dyDescent="0.25">
      <c r="A58" s="5"/>
      <c r="B58" s="8" t="s">
        <v>122</v>
      </c>
      <c r="C58" s="36"/>
      <c r="D58" s="36">
        <v>4605000</v>
      </c>
      <c r="E58" s="36">
        <v>4605000</v>
      </c>
      <c r="F58" s="9"/>
      <c r="G58" s="36"/>
      <c r="H58" s="9"/>
    </row>
    <row r="59" spans="1:8" ht="35.25" customHeight="1" x14ac:dyDescent="0.25">
      <c r="A59" s="97" t="s">
        <v>71</v>
      </c>
      <c r="B59" s="97"/>
      <c r="C59" s="58">
        <f>C7+C40</f>
        <v>48295561.979999997</v>
      </c>
      <c r="D59" s="58">
        <f>D7+D40</f>
        <v>61080372.969999999</v>
      </c>
      <c r="E59" s="50">
        <f>E7+E40</f>
        <v>60024555.079999998</v>
      </c>
      <c r="F59" s="37">
        <f t="shared" ref="F59:F60" si="9">E59/C59*100</f>
        <v>124.28586110015073</v>
      </c>
      <c r="G59" s="40">
        <f t="shared" ref="G59:G60" si="10">E59-C59</f>
        <v>11728993.100000001</v>
      </c>
      <c r="H59" s="37">
        <f t="shared" ref="H59:H60" si="11">E59/D59*100</f>
        <v>98.271428547892839</v>
      </c>
    </row>
    <row r="60" spans="1:8" ht="22.5" customHeight="1" x14ac:dyDescent="0.25">
      <c r="A60" s="98" t="s">
        <v>72</v>
      </c>
      <c r="B60" s="98"/>
      <c r="C60" s="58">
        <f>C59+C45</f>
        <v>89628755.489999995</v>
      </c>
      <c r="D60" s="58">
        <f>D59+D45</f>
        <v>100455079.97</v>
      </c>
      <c r="E60" s="50">
        <f>E59+E45</f>
        <v>97775003.219999999</v>
      </c>
      <c r="F60" s="37">
        <f t="shared" si="9"/>
        <v>109.0888774316507</v>
      </c>
      <c r="G60" s="40">
        <f t="shared" si="10"/>
        <v>8146247.7300000042</v>
      </c>
      <c r="H60" s="37">
        <f t="shared" si="11"/>
        <v>97.332064490117986</v>
      </c>
    </row>
    <row r="61" spans="1:8" ht="26.25" customHeight="1" x14ac:dyDescent="0.2">
      <c r="B61" s="96" t="s">
        <v>64</v>
      </c>
      <c r="C61" s="96"/>
      <c r="D61" s="96"/>
      <c r="E61" s="96"/>
      <c r="F61" s="96"/>
      <c r="G61" s="96"/>
      <c r="H61" s="96"/>
    </row>
    <row r="62" spans="1:8" ht="26.25" customHeight="1" x14ac:dyDescent="0.25">
      <c r="B62" s="16" t="s">
        <v>1</v>
      </c>
      <c r="C62" s="17">
        <f t="shared" ref="C62:D62" si="12">C63+C64+C65</f>
        <v>24243.960000000003</v>
      </c>
      <c r="D62" s="17">
        <f t="shared" si="12"/>
        <v>221500</v>
      </c>
      <c r="E62" s="17">
        <f>E63+E64+E65</f>
        <v>22146.41</v>
      </c>
      <c r="F62" s="7">
        <f>E62/C62*100</f>
        <v>91.348154344422269</v>
      </c>
      <c r="G62" s="17">
        <f t="shared" ref="G62:G82" si="13">E62-C62</f>
        <v>-2097.5500000000029</v>
      </c>
      <c r="H62" s="7">
        <f>E62/D62*100</f>
        <v>9.9983792325056431</v>
      </c>
    </row>
    <row r="63" spans="1:8" ht="78.75" x14ac:dyDescent="0.25">
      <c r="B63" s="8" t="s">
        <v>54</v>
      </c>
      <c r="C63" s="10">
        <v>23997.86</v>
      </c>
      <c r="D63" s="10">
        <v>221500</v>
      </c>
      <c r="E63" s="10">
        <v>21723.439999999999</v>
      </c>
      <c r="F63" s="9">
        <f>E63/C63*100</f>
        <v>90.522404914438198</v>
      </c>
      <c r="G63" s="36">
        <f t="shared" si="13"/>
        <v>-2274.4200000000019</v>
      </c>
      <c r="H63" s="9">
        <f>E63/D63*100</f>
        <v>9.8074221218961615</v>
      </c>
    </row>
    <row r="64" spans="1:8" ht="63" x14ac:dyDescent="0.25">
      <c r="B64" s="8" t="s">
        <v>55</v>
      </c>
      <c r="C64" s="10">
        <v>228.04</v>
      </c>
      <c r="D64" s="10"/>
      <c r="E64" s="10">
        <v>408.75</v>
      </c>
      <c r="F64" s="9">
        <f t="shared" ref="F64:F65" si="14">E64/C64*100</f>
        <v>179.24486932117173</v>
      </c>
      <c r="G64" s="36">
        <f t="shared" si="13"/>
        <v>180.71</v>
      </c>
      <c r="H64" s="9"/>
    </row>
    <row r="65" spans="2:8" ht="110.25" x14ac:dyDescent="0.25">
      <c r="B65" s="8" t="s">
        <v>56</v>
      </c>
      <c r="C65" s="10">
        <v>18.059999999999999</v>
      </c>
      <c r="D65" s="10"/>
      <c r="E65" s="10">
        <v>14.22</v>
      </c>
      <c r="F65" s="9">
        <f t="shared" si="14"/>
        <v>78.737541528239205</v>
      </c>
      <c r="G65" s="36">
        <f t="shared" si="13"/>
        <v>-3.8399999999999981</v>
      </c>
      <c r="H65" s="9"/>
    </row>
    <row r="66" spans="2:8" ht="31.5" x14ac:dyDescent="0.2">
      <c r="B66" s="19" t="s">
        <v>31</v>
      </c>
      <c r="C66" s="17">
        <f t="shared" ref="C66:D66" si="15">C67+C68+C71</f>
        <v>3911045.35</v>
      </c>
      <c r="D66" s="17">
        <f t="shared" si="15"/>
        <v>3082500</v>
      </c>
      <c r="E66" s="17">
        <f>E67+E68+E71</f>
        <v>6090434.3099999996</v>
      </c>
      <c r="F66" s="7">
        <f>E66/C66*100</f>
        <v>155.72395011988289</v>
      </c>
      <c r="G66" s="17">
        <f t="shared" si="13"/>
        <v>2179388.9599999995</v>
      </c>
      <c r="H66" s="7">
        <f>E66/D66*100</f>
        <v>197.58099951338198</v>
      </c>
    </row>
    <row r="67" spans="2:8" ht="78.75" x14ac:dyDescent="0.25">
      <c r="B67" s="8" t="s">
        <v>57</v>
      </c>
      <c r="C67" s="10">
        <v>581923.04</v>
      </c>
      <c r="D67" s="10">
        <v>500000</v>
      </c>
      <c r="E67" s="10">
        <v>57553.5</v>
      </c>
      <c r="F67" s="9">
        <f t="shared" ref="F67:F70" si="16">E67/C67*100</f>
        <v>9.8902253466369014</v>
      </c>
      <c r="G67" s="36">
        <f t="shared" si="13"/>
        <v>-524369.54</v>
      </c>
      <c r="H67" s="9">
        <f t="shared" ref="H67:H70" si="17">E67/D67*100</f>
        <v>11.5107</v>
      </c>
    </row>
    <row r="68" spans="2:8" ht="31.5" x14ac:dyDescent="0.25">
      <c r="B68" s="8" t="s">
        <v>35</v>
      </c>
      <c r="C68" s="10">
        <v>1595640.4100000001</v>
      </c>
      <c r="D68" s="10">
        <v>1770000</v>
      </c>
      <c r="E68" s="10">
        <v>431002.01</v>
      </c>
      <c r="F68" s="9">
        <f t="shared" si="16"/>
        <v>27.011224289562836</v>
      </c>
      <c r="G68" s="36">
        <f t="shared" si="13"/>
        <v>-1164638.4000000001</v>
      </c>
      <c r="H68" s="9">
        <f t="shared" si="17"/>
        <v>24.350396045197741</v>
      </c>
    </row>
    <row r="69" spans="2:8" ht="15.75" x14ac:dyDescent="0.25">
      <c r="B69" s="8" t="s">
        <v>33</v>
      </c>
      <c r="C69" s="10">
        <v>1438.29</v>
      </c>
      <c r="D69" s="10"/>
      <c r="E69" s="10"/>
      <c r="F69" s="9"/>
      <c r="G69" s="36">
        <f t="shared" si="13"/>
        <v>-1438.29</v>
      </c>
      <c r="H69" s="9"/>
    </row>
    <row r="70" spans="2:8" ht="63" x14ac:dyDescent="0.25">
      <c r="B70" s="8" t="s">
        <v>65</v>
      </c>
      <c r="C70" s="10">
        <v>1594202.12</v>
      </c>
      <c r="D70" s="10">
        <v>1770000</v>
      </c>
      <c r="E70" s="10">
        <v>430999.99</v>
      </c>
      <c r="F70" s="9">
        <f t="shared" si="16"/>
        <v>27.035467121320849</v>
      </c>
      <c r="G70" s="36">
        <f t="shared" si="13"/>
        <v>-1163202.1300000001</v>
      </c>
      <c r="H70" s="9">
        <f t="shared" si="17"/>
        <v>24.350281920903953</v>
      </c>
    </row>
    <row r="71" spans="2:8" ht="31.5" x14ac:dyDescent="0.25">
      <c r="B71" s="8" t="s">
        <v>58</v>
      </c>
      <c r="C71" s="36">
        <f>C72+C73+C74+C75+C76</f>
        <v>1733481.9</v>
      </c>
      <c r="D71" s="36">
        <f>D72+D73+D74+D75+D76</f>
        <v>812500</v>
      </c>
      <c r="E71" s="36">
        <f>E72+E73+E74+E75+E76</f>
        <v>5601878.7999999998</v>
      </c>
      <c r="F71" s="9">
        <f t="shared" ref="F71" si="18">E71/C71*100</f>
        <v>323.15761704809262</v>
      </c>
      <c r="G71" s="36">
        <f t="shared" si="13"/>
        <v>3868396.9</v>
      </c>
      <c r="H71" s="9">
        <f t="shared" ref="H71" si="19">E71/D71*100</f>
        <v>689.46200615384612</v>
      </c>
    </row>
    <row r="72" spans="2:8" ht="63" x14ac:dyDescent="0.25">
      <c r="B72" s="8" t="s">
        <v>59</v>
      </c>
      <c r="C72" s="10">
        <v>480530</v>
      </c>
      <c r="D72" s="10">
        <v>812500</v>
      </c>
      <c r="E72" s="10">
        <v>316231.7</v>
      </c>
      <c r="F72" s="9">
        <f t="shared" ref="F72:F84" si="20">E72/C72*100</f>
        <v>65.808940128608</v>
      </c>
      <c r="G72" s="36">
        <f t="shared" si="13"/>
        <v>-164298.29999999999</v>
      </c>
      <c r="H72" s="9">
        <f t="shared" ref="H72:H84" si="21">E72/D72*100</f>
        <v>38.920824615384618</v>
      </c>
    </row>
    <row r="73" spans="2:8" ht="31.5" x14ac:dyDescent="0.25">
      <c r="B73" s="8" t="s">
        <v>60</v>
      </c>
      <c r="C73" s="10"/>
      <c r="D73" s="10"/>
      <c r="E73" s="10">
        <v>5381.62</v>
      </c>
      <c r="F73" s="9"/>
      <c r="G73" s="36">
        <f t="shared" si="13"/>
        <v>5381.62</v>
      </c>
      <c r="H73" s="9"/>
    </row>
    <row r="74" spans="2:8" ht="78.75" x14ac:dyDescent="0.25">
      <c r="B74" s="8" t="s">
        <v>124</v>
      </c>
      <c r="C74" s="36"/>
      <c r="D74" s="36"/>
      <c r="E74" s="36">
        <v>1265</v>
      </c>
      <c r="F74" s="9"/>
      <c r="G74" s="36">
        <f t="shared" si="13"/>
        <v>1265</v>
      </c>
      <c r="H74" s="9"/>
    </row>
    <row r="75" spans="2:8" ht="31.5" x14ac:dyDescent="0.25">
      <c r="B75" s="8" t="s">
        <v>61</v>
      </c>
      <c r="C75" s="10">
        <v>1252951.8999999999</v>
      </c>
      <c r="D75" s="10"/>
      <c r="E75" s="10">
        <v>1643300.48</v>
      </c>
      <c r="F75" s="9">
        <f t="shared" si="20"/>
        <v>131.15431486236625</v>
      </c>
      <c r="G75" s="36">
        <f t="shared" si="13"/>
        <v>390348.58000000007</v>
      </c>
      <c r="H75" s="9"/>
    </row>
    <row r="76" spans="2:8" ht="173.25" x14ac:dyDescent="0.25">
      <c r="B76" s="8" t="s">
        <v>123</v>
      </c>
      <c r="C76" s="36"/>
      <c r="D76" s="36"/>
      <c r="E76" s="36">
        <v>3635700</v>
      </c>
      <c r="F76" s="9"/>
      <c r="G76" s="36">
        <f t="shared" si="13"/>
        <v>3635700</v>
      </c>
      <c r="H76" s="9"/>
    </row>
    <row r="77" spans="2:8" ht="157.5" x14ac:dyDescent="0.25">
      <c r="B77" s="6" t="s">
        <v>62</v>
      </c>
      <c r="C77" s="17">
        <v>1358555.89</v>
      </c>
      <c r="D77" s="17">
        <v>4123991.83</v>
      </c>
      <c r="E77" s="17">
        <v>3799876.4</v>
      </c>
      <c r="F77" s="7">
        <f t="shared" si="20"/>
        <v>279.69967433581257</v>
      </c>
      <c r="G77" s="36">
        <f t="shared" si="13"/>
        <v>2441320.5099999998</v>
      </c>
      <c r="H77" s="7">
        <f t="shared" si="21"/>
        <v>92.140735400050488</v>
      </c>
    </row>
    <row r="78" spans="2:8" ht="15.75" x14ac:dyDescent="0.25">
      <c r="B78" s="6" t="s">
        <v>36</v>
      </c>
      <c r="C78" s="17">
        <f>C79+C80+C81+C82</f>
        <v>1200000</v>
      </c>
      <c r="D78" s="17">
        <f>D79+D80+D81+D82</f>
        <v>3757189</v>
      </c>
      <c r="E78" s="17">
        <f>E79+E80+E81+E82</f>
        <v>3757110.02</v>
      </c>
      <c r="F78" s="7">
        <f t="shared" si="20"/>
        <v>313.09250166666669</v>
      </c>
      <c r="G78" s="36">
        <f t="shared" si="13"/>
        <v>2557110.02</v>
      </c>
      <c r="H78" s="7">
        <f t="shared" si="21"/>
        <v>99.997897896539143</v>
      </c>
    </row>
    <row r="79" spans="2:8" ht="47.25" x14ac:dyDescent="0.25">
      <c r="B79" s="8" t="s">
        <v>63</v>
      </c>
      <c r="C79" s="10">
        <v>500000</v>
      </c>
      <c r="D79" s="10"/>
      <c r="E79" s="10"/>
      <c r="F79" s="9">
        <f t="shared" si="20"/>
        <v>0</v>
      </c>
      <c r="G79" s="36">
        <f t="shared" si="13"/>
        <v>-500000</v>
      </c>
      <c r="H79" s="9"/>
    </row>
    <row r="80" spans="2:8" ht="31.5" x14ac:dyDescent="0.25">
      <c r="B80" s="8" t="s">
        <v>44</v>
      </c>
      <c r="C80" s="10">
        <v>700000</v>
      </c>
      <c r="D80" s="18">
        <v>400000</v>
      </c>
      <c r="E80" s="18">
        <v>400000</v>
      </c>
      <c r="F80" s="9">
        <f t="shared" si="20"/>
        <v>57.142857142857139</v>
      </c>
      <c r="G80" s="36">
        <f t="shared" si="13"/>
        <v>-300000</v>
      </c>
      <c r="H80" s="9">
        <f t="shared" si="21"/>
        <v>100</v>
      </c>
    </row>
    <row r="81" spans="2:8" ht="173.25" x14ac:dyDescent="0.25">
      <c r="B81" s="8" t="s">
        <v>125</v>
      </c>
      <c r="C81" s="59"/>
      <c r="D81" s="60">
        <v>2733820</v>
      </c>
      <c r="E81" s="60">
        <v>2733741.02</v>
      </c>
      <c r="F81" s="9"/>
      <c r="G81" s="36">
        <f t="shared" si="13"/>
        <v>2733741.02</v>
      </c>
      <c r="H81" s="9"/>
    </row>
    <row r="82" spans="2:8" ht="157.5" x14ac:dyDescent="0.25">
      <c r="B82" s="8" t="s">
        <v>98</v>
      </c>
      <c r="C82" s="59"/>
      <c r="D82" s="60">
        <v>623369</v>
      </c>
      <c r="E82" s="60">
        <v>623369</v>
      </c>
      <c r="F82" s="9"/>
      <c r="G82" s="36">
        <f t="shared" si="13"/>
        <v>623369</v>
      </c>
      <c r="H82" s="9"/>
    </row>
    <row r="83" spans="2:8" ht="31.5" x14ac:dyDescent="0.25">
      <c r="B83" s="38" t="s">
        <v>73</v>
      </c>
      <c r="C83" s="39">
        <f t="shared" ref="C83:D83" si="22">C62+C66+C77</f>
        <v>5293845.2</v>
      </c>
      <c r="D83" s="39">
        <f t="shared" si="22"/>
        <v>7427991.8300000001</v>
      </c>
      <c r="E83" s="39">
        <f>E62+E66+E77</f>
        <v>9912457.1199999992</v>
      </c>
      <c r="F83" s="37">
        <f t="shared" si="20"/>
        <v>187.24493719612349</v>
      </c>
      <c r="G83" s="40">
        <f t="shared" ref="G83:G84" si="23">E83-C83</f>
        <v>4618611.919999999</v>
      </c>
      <c r="H83" s="37">
        <f t="shared" si="21"/>
        <v>133.44733471522946</v>
      </c>
    </row>
    <row r="84" spans="2:8" ht="20.25" customHeight="1" x14ac:dyDescent="0.25">
      <c r="B84" s="41" t="s">
        <v>74</v>
      </c>
      <c r="C84" s="42">
        <f t="shared" ref="C84:D84" si="24">C83+C78</f>
        <v>6493845.2000000002</v>
      </c>
      <c r="D84" s="42">
        <f t="shared" si="24"/>
        <v>11185180.83</v>
      </c>
      <c r="E84" s="42">
        <f>E83+E78</f>
        <v>13669567.139999999</v>
      </c>
      <c r="F84" s="37">
        <f t="shared" si="20"/>
        <v>210.50035408913041</v>
      </c>
      <c r="G84" s="40">
        <f t="shared" si="23"/>
        <v>7175721.9399999985</v>
      </c>
      <c r="H84" s="37">
        <f t="shared" si="21"/>
        <v>122.21140943324383</v>
      </c>
    </row>
    <row r="85" spans="2:8" ht="39.75" customHeight="1" x14ac:dyDescent="0.25">
      <c r="B85" s="43" t="s">
        <v>67</v>
      </c>
      <c r="C85" s="44">
        <f>C83+C59</f>
        <v>53589407.18</v>
      </c>
      <c r="D85" s="44">
        <f>D83+D59</f>
        <v>68508364.799999997</v>
      </c>
      <c r="E85" s="44">
        <f>E83+E59</f>
        <v>69937012.200000003</v>
      </c>
      <c r="F85" s="45">
        <f>E85/C85*100</f>
        <v>130.50529177359712</v>
      </c>
      <c r="G85" s="46">
        <f t="shared" ref="G85:G87" si="25">E85-C85</f>
        <v>16347605.020000003</v>
      </c>
      <c r="H85" s="45">
        <f t="shared" ref="H85:H87" si="26">E85/D85*100</f>
        <v>102.08536199071563</v>
      </c>
    </row>
    <row r="86" spans="2:8" ht="39.75" customHeight="1" x14ac:dyDescent="0.25">
      <c r="B86" s="43" t="s">
        <v>92</v>
      </c>
      <c r="C86" s="44">
        <f>+C45+C78</f>
        <v>42533193.509999998</v>
      </c>
      <c r="D86" s="44">
        <f>+D45+D78</f>
        <v>43131896</v>
      </c>
      <c r="E86" s="44">
        <f>+E45+E78</f>
        <v>41507558.160000004</v>
      </c>
      <c r="F86" s="45">
        <f>E86/C86*100</f>
        <v>97.588623695140924</v>
      </c>
      <c r="G86" s="46">
        <f t="shared" si="25"/>
        <v>-1025635.349999994</v>
      </c>
      <c r="H86" s="45">
        <f t="shared" si="26"/>
        <v>96.234021708667754</v>
      </c>
    </row>
    <row r="87" spans="2:8" ht="30" customHeight="1" x14ac:dyDescent="0.25">
      <c r="B87" s="47" t="s">
        <v>66</v>
      </c>
      <c r="C87" s="48">
        <f>C84+C60</f>
        <v>96122600.689999998</v>
      </c>
      <c r="D87" s="48">
        <f>D84+D60</f>
        <v>111640260.8</v>
      </c>
      <c r="E87" s="48">
        <f>E84+E60</f>
        <v>111444570.36</v>
      </c>
      <c r="F87" s="45">
        <f t="shared" ref="F87" si="27">E87/C87*100</f>
        <v>115.94002821398277</v>
      </c>
      <c r="G87" s="46">
        <f t="shared" si="25"/>
        <v>15321969.670000002</v>
      </c>
      <c r="H87" s="45">
        <f t="shared" si="26"/>
        <v>99.824713379745162</v>
      </c>
    </row>
    <row r="88" spans="2:8" x14ac:dyDescent="0.2">
      <c r="D88" s="14"/>
      <c r="E88" s="14"/>
    </row>
    <row r="89" spans="2:8" x14ac:dyDescent="0.2">
      <c r="D89" s="15"/>
      <c r="E89" s="15"/>
    </row>
    <row r="90" spans="2:8" x14ac:dyDescent="0.2">
      <c r="D90" s="15"/>
      <c r="E90" s="15"/>
    </row>
  </sheetData>
  <mergeCells count="12">
    <mergeCell ref="B61:H61"/>
    <mergeCell ref="A59:B59"/>
    <mergeCell ref="A60:B60"/>
    <mergeCell ref="A4:A5"/>
    <mergeCell ref="B4:B5"/>
    <mergeCell ref="C4:C5"/>
    <mergeCell ref="D4:D5"/>
    <mergeCell ref="E4:E5"/>
    <mergeCell ref="F4:F5"/>
    <mergeCell ref="H4:H5"/>
    <mergeCell ref="G4:G5"/>
    <mergeCell ref="B6:H6"/>
  </mergeCells>
  <pageMargins left="0.78740157480314965" right="0.19685039370078741" top="0.39370078740157483" bottom="0.39370078740157483" header="0" footer="0"/>
  <pageSetup paperSize="9" scale="6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ІУ видатки розвитку</vt:lpstr>
      <vt:lpstr> ІІІ видатки по галузях</vt:lpstr>
      <vt:lpstr>ІІ субвенції</vt:lpstr>
      <vt:lpstr>І доходи</vt:lpstr>
      <vt:lpstr>' ІІІ видатки по галузях'!Заголовки_для_друку</vt:lpstr>
      <vt:lpstr>'І доходи'!Заголовки_для_друку</vt:lpstr>
      <vt:lpstr>'ІІ субвенції'!Заголовки_для_друку</vt:lpstr>
      <vt:lpstr>'ІУ видатки розвитку'!Заголовки_для_друку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Zinoviy</cp:lastModifiedBy>
  <cp:lastPrinted>2021-03-18T14:08:22Z</cp:lastPrinted>
  <dcterms:created xsi:type="dcterms:W3CDTF">2020-02-19T09:38:00Z</dcterms:created>
  <dcterms:modified xsi:type="dcterms:W3CDTF">2021-03-18T14:10:20Z</dcterms:modified>
</cp:coreProperties>
</file>