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ЭтаКнига"/>
  <bookViews>
    <workbookView xWindow="360" yWindow="0" windowWidth="5655" windowHeight="5865" tabRatio="781"/>
  </bookViews>
  <sheets>
    <sheet name="додаток3" sheetId="7" r:id="rId1"/>
  </sheets>
  <externalReferences>
    <externalReference r:id="rId2"/>
    <externalReference r:id="rId3"/>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[1]джер_фінанс!#REF!</definedName>
    <definedName name="_ёИ900202">[1]джер_фінанс!#REF!</definedName>
    <definedName name="_ёК900101">[1]джер_фінанс!#REF!</definedName>
    <definedName name="_ёК900102">[1]джер_фінанс!#REF!</definedName>
    <definedName name="_ёЛ900203">[1]джер_фінанс!#REF!</definedName>
    <definedName name="_ёЛ900300">[1]джер_фінанс!#REF!</definedName>
    <definedName name="_ёЪ900400">[1]джер_фінанс!#REF!</definedName>
    <definedName name="_И010100">[1]джер_фінанс!#REF!</definedName>
    <definedName name="_И010200">[1]джер_фінанс!#REF!</definedName>
    <definedName name="_И040000">[1]джер_фінанс!#REF!</definedName>
    <definedName name="_И050000">[1]джер_фінанс!#REF!</definedName>
    <definedName name="_И060000">[1]джер_фінанс!#REF!</definedName>
    <definedName name="_И070000">[1]джер_фінанс!#REF!</definedName>
    <definedName name="_И080000">[1]джер_фінанс!#REF!</definedName>
    <definedName name="_И090000">[1]джер_фінанс!#REF!</definedName>
    <definedName name="_И090200">[1]джер_фінанс!#REF!</definedName>
    <definedName name="_И090201">[1]джер_фінанс!#REF!</definedName>
    <definedName name="_И090202">[1]джер_фінанс!#REF!</definedName>
    <definedName name="_И090203">[1]джер_фінанс!#REF!</definedName>
    <definedName name="_И090300">[1]джер_фінанс!#REF!</definedName>
    <definedName name="_И090301">[1]джер_фінанс!#REF!</definedName>
    <definedName name="_И090302">[1]джер_фінанс!#REF!</definedName>
    <definedName name="_И090303">[1]джер_фінанс!#REF!</definedName>
    <definedName name="_И090304">[1]джер_фінанс!#REF!</definedName>
    <definedName name="_И090305">[1]джер_фінанс!#REF!</definedName>
    <definedName name="_И090306">[1]джер_фінанс!#REF!</definedName>
    <definedName name="_И090307">[1]джер_фінанс!#REF!</definedName>
    <definedName name="_И090400">[1]джер_фінанс!#REF!</definedName>
    <definedName name="_И090405">[1]джер_фінанс!#REF!</definedName>
    <definedName name="_И090412">[1]джер_фінанс!#REF!</definedName>
    <definedName name="_И090601">[1]джер_фінанс!#REF!</definedName>
    <definedName name="_И090700">[1]джер_фінанс!#REF!</definedName>
    <definedName name="_И090900">[1]джер_фінанс!#REF!</definedName>
    <definedName name="_И091100">[1]джер_фінанс!#REF!</definedName>
    <definedName name="_И091200">[1]джер_фінанс!#REF!</definedName>
    <definedName name="_И100000">[1]джер_фінанс!#REF!</definedName>
    <definedName name="_И100100">[1]джер_фінанс!#REF!</definedName>
    <definedName name="_И100103">[1]джер_фінанс!#REF!</definedName>
    <definedName name="_И100200">[1]джер_фінанс!#REF!</definedName>
    <definedName name="_И100203">[1]джер_фінанс!#REF!</definedName>
    <definedName name="_И100204">[1]джер_фінанс!#REF!</definedName>
    <definedName name="_И110000">[1]джер_фінанс!#REF!</definedName>
    <definedName name="_И120000">[1]джер_фінанс!#REF!</definedName>
    <definedName name="_И130000">[1]джер_фінанс!#REF!</definedName>
    <definedName name="_И140000">[1]джер_фінанс!#REF!</definedName>
    <definedName name="_И140102">[1]джер_фінанс!#REF!</definedName>
    <definedName name="_И150000">[1]джер_фінанс!#REF!</definedName>
    <definedName name="_И150101">[1]джер_фінанс!#REF!</definedName>
    <definedName name="_И160000">[1]джер_фінанс!#REF!</definedName>
    <definedName name="_И160100">[1]джер_фінанс!#REF!</definedName>
    <definedName name="_И160103">[1]джер_фінанс!#REF!</definedName>
    <definedName name="_И160200">[1]джер_фінанс!#REF!</definedName>
    <definedName name="_И160300">[1]джер_фінанс!#REF!</definedName>
    <definedName name="_И160304">[1]джер_фінанс!#REF!</definedName>
    <definedName name="_И170000">[1]джер_фінанс!#REF!</definedName>
    <definedName name="_И170100">[1]джер_фінанс!#REF!</definedName>
    <definedName name="_И170101">[1]джер_фінанс!#REF!</definedName>
    <definedName name="_И170300">[1]джер_фінанс!#REF!</definedName>
    <definedName name="_И170303">[1]джер_фінанс!#REF!</definedName>
    <definedName name="_И170600">[1]джер_фінанс!#REF!</definedName>
    <definedName name="_И170601">[1]джер_фінанс!#REF!</definedName>
    <definedName name="_И170700">[1]джер_фінанс!#REF!</definedName>
    <definedName name="_И170703">[1]джер_фінанс!#REF!</definedName>
    <definedName name="_И200000">[1]джер_фінанс!#REF!</definedName>
    <definedName name="_И210000">[1]джер_фінанс!#REF!</definedName>
    <definedName name="_И210200">[1]джер_фінанс!#REF!</definedName>
    <definedName name="_И240000">[1]джер_фінанс!#REF!</definedName>
    <definedName name="_И240600">[1]джер_фінанс!#REF!</definedName>
    <definedName name="_И250000">[1]джер_фінанс!#REF!</definedName>
    <definedName name="_И250102">[1]джер_фінанс!#REF!</definedName>
    <definedName name="_И250200">[1]джер_фінанс!#REF!</definedName>
    <definedName name="_И250301">[1]джер_фінанс!#REF!</definedName>
    <definedName name="_И250307">[1]джер_фінанс!#REF!</definedName>
    <definedName name="_И250500">[1]джер_фінанс!#REF!</definedName>
    <definedName name="_И250501">[1]джер_фінанс!#REF!</definedName>
    <definedName name="_И250502">[1]джер_фінанс!#REF!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[1]джер_фінанс!#REF!</definedName>
    <definedName name="_К110000">[1]джер_фінанс!#REF!</definedName>
    <definedName name="_К110100">[1]джер_фінанс!#REF!</definedName>
    <definedName name="_К110200">[1]джер_фінанс!#REF!</definedName>
    <definedName name="_К120000">[1]джер_фінанс!#REF!</definedName>
    <definedName name="_К120200">[1]джер_фінанс!#REF!</definedName>
    <definedName name="_К130000">[1]джер_фінанс!#REF!</definedName>
    <definedName name="_К130100">[1]джер_фінанс!#REF!</definedName>
    <definedName name="_К130200">[1]джер_фінанс!#REF!</definedName>
    <definedName name="_К130300">[1]джер_фінанс!#REF!</definedName>
    <definedName name="_К130500">[1]джер_фінанс!#REF!</definedName>
    <definedName name="_К140000">[1]джер_фінанс!#REF!</definedName>
    <definedName name="_К140601">[1]джер_фінанс!#REF!</definedName>
    <definedName name="_К140602">[1]джер_фінанс!#REF!</definedName>
    <definedName name="_К140603">[1]джер_фінанс!#REF!</definedName>
    <definedName name="_К140700">[1]джер_фінанс!#REF!</definedName>
    <definedName name="_К160000">[1]джер_фінанс!#REF!</definedName>
    <definedName name="_К160100">[1]джер_фінанс!#REF!</definedName>
    <definedName name="_К160200">[1]джер_фінанс!#REF!</definedName>
    <definedName name="_К160300">[1]джер_фінанс!#REF!</definedName>
    <definedName name="_К200000">[1]джер_фінанс!#REF!</definedName>
    <definedName name="_К210000">[1]джер_фінанс!#REF!</definedName>
    <definedName name="_К210700">[1]джер_фінанс!#REF!</definedName>
    <definedName name="_К220000">[1]джер_фінанс!#REF!</definedName>
    <definedName name="_К220800">[1]джер_фінанс!#REF!</definedName>
    <definedName name="_К220900">[1]джер_фінанс!#REF!</definedName>
    <definedName name="_К230000">[1]джер_фінанс!#REF!</definedName>
    <definedName name="_К240000">[1]джер_фінанс!#REF!</definedName>
    <definedName name="_К240800">[1]джер_фінанс!#REF!</definedName>
    <definedName name="_К400000">[1]джер_фінанс!#REF!</definedName>
    <definedName name="_К410100">[1]джер_фінанс!#REF!</definedName>
    <definedName name="_К410400">[1]джер_фінанс!#REF!</definedName>
    <definedName name="_К500000">[1]джер_фінанс!#REF!</definedName>
    <definedName name="_К500800">[1]джер_фінанс!#REF!</definedName>
    <definedName name="_К500900">[1]джер_фінанс!#REF!</definedName>
    <definedName name="_Л1000">[1]джер_фінанс!#REF!</definedName>
    <definedName name="_Л1100">[1]джер_фінанс!#REF!</definedName>
    <definedName name="_Л1110">[1]джер_фінанс!#REF!</definedName>
    <definedName name="_Л1120">[1]джер_фінанс!#REF!</definedName>
    <definedName name="_Л1130">[1]джер_фінанс!#REF!</definedName>
    <definedName name="_Л1140">[1]джер_фінанс!#REF!</definedName>
    <definedName name="_Л1150">[1]джер_фінанс!#REF!</definedName>
    <definedName name="_Л1160">[1]джер_фінанс!#REF!</definedName>
    <definedName name="_Л1161">[1]джер_фінанс!#REF!</definedName>
    <definedName name="_Л1162">[1]джер_фінанс!#REF!</definedName>
    <definedName name="_Л1163">[1]джер_фінанс!#REF!</definedName>
    <definedName name="_Л1164">[1]джер_фінанс!#REF!</definedName>
    <definedName name="_Л1170">[1]джер_фінанс!#REF!</definedName>
    <definedName name="_Л1200">[1]джер_фінанс!#REF!</definedName>
    <definedName name="_Л1300">[1]джер_фінанс!#REF!</definedName>
    <definedName name="_Л1340">[1]джер_фінанс!#REF!</definedName>
    <definedName name="_Л2000">[1]джер_фінанс!#REF!</definedName>
    <definedName name="_Л2100">[1]джер_фінанс!#REF!</definedName>
    <definedName name="_Л2110">[1]джер_фінанс!#REF!</definedName>
    <definedName name="_Л2120">[1]джер_фінанс!#REF!</definedName>
    <definedName name="_Л2130">[1]джер_фінанс!#REF!</definedName>
    <definedName name="_Л2200">[1]джер_фінанс!#REF!</definedName>
    <definedName name="_Л2300">[1]джер_фінанс!#REF!</definedName>
    <definedName name="_Л3000">[1]джер_фінанс!#REF!</definedName>
    <definedName name="_Л4000">[1]джер_фінанс!#REF!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додаток3!$A$19:$Q$790</definedName>
    <definedName name="_Ъ100000">[1]джер_фінанс!#REF!</definedName>
    <definedName name="_Ъ101000">[1]джер_фінанс!#REF!</definedName>
    <definedName name="_Ъ102000">[1]джер_фінанс!#REF!</definedName>
    <definedName name="_Ъ201000">[1]джер_фінанс!#REF!</definedName>
    <definedName name="_Ъ201010">[1]джер_фінанс!#REF!</definedName>
    <definedName name="_Ъ201011">[1]джер_фінанс!#REF!</definedName>
    <definedName name="_Ъ201012">[1]джер_фінанс!#REF!</definedName>
    <definedName name="_Ъ201020">[1]джер_фінанс!#REF!</definedName>
    <definedName name="_Ъ201021">[1]джер_фінанс!#REF!</definedName>
    <definedName name="_Ъ201022">[1]джер_фінанс!#REF!</definedName>
    <definedName name="_Ъ201030">[1]джер_фінанс!#REF!</definedName>
    <definedName name="_Ъ201031">[1]джер_фінанс!#REF!</definedName>
    <definedName name="_Ъ201032">[1]джер_фінанс!#REF!</definedName>
    <definedName name="_Ъ202000">[1]джер_фінанс!#REF!</definedName>
    <definedName name="_Ъ202010">[1]джер_фінанс!#REF!</definedName>
    <definedName name="_Ъ202011">[1]джер_фінанс!#REF!</definedName>
    <definedName name="_Ъ202012">[1]джер_фінанс!#REF!</definedName>
    <definedName name="_Ъ203000">[1]джер_фінанс!#REF!</definedName>
    <definedName name="_Ъ203010">[1]джер_фінанс!#REF!</definedName>
    <definedName name="_Ъ203011">[1]джер_фінанс!#REF!</definedName>
    <definedName name="_Ъ203012">[1]джер_фінанс!#REF!</definedName>
    <definedName name="_Ъ204000">[1]джер_фінанс!#REF!</definedName>
    <definedName name="_Ъ205000">[1]джер_фінанс!#REF!</definedName>
    <definedName name="_Ъ206000">[1]джер_фінанс!#REF!</definedName>
    <definedName name="_Ъ206001">[1]джер_фінанс!#REF!</definedName>
    <definedName name="_Ъ206002">[1]джер_фінанс!#REF!</definedName>
    <definedName name="rrr">[2]Оренда!$A$4:$B$29</definedName>
    <definedName name="а22100">#REF!</definedName>
    <definedName name="алпдвалп">#REF!</definedName>
    <definedName name="_xlnm.Database">#REF!</definedName>
    <definedName name="В68">#REF!</definedName>
    <definedName name="вс">#REF!</definedName>
    <definedName name="_xlnm.Print_Titles" localSheetId="0">додаток3!$10:$19</definedName>
    <definedName name="иори">#REF!</definedName>
    <definedName name="і">#REF!</definedName>
    <definedName name="область">#REF!</definedName>
    <definedName name="_xlnm.Print_Area" localSheetId="0">додаток3!$A$1:$P$549</definedName>
  </definedNames>
  <calcPr calcId="124519"/>
</workbook>
</file>

<file path=xl/calcChain.xml><?xml version="1.0" encoding="utf-8"?>
<calcChain xmlns="http://schemas.openxmlformats.org/spreadsheetml/2006/main">
  <c r="K83" i="7"/>
  <c r="J83" s="1"/>
  <c r="O78" l="1"/>
  <c r="F89" l="1"/>
  <c r="F79"/>
  <c r="K81" l="1"/>
  <c r="J81" s="1"/>
  <c r="E71"/>
  <c r="P71" s="1"/>
  <c r="O21" l="1"/>
  <c r="O89"/>
  <c r="K89" s="1"/>
  <c r="P81"/>
  <c r="K77"/>
  <c r="J77" s="1"/>
  <c r="K438"/>
  <c r="J438" s="1"/>
  <c r="P438" s="1"/>
  <c r="O443"/>
  <c r="K444"/>
  <c r="K443" s="1"/>
  <c r="J444"/>
  <c r="J443" s="1"/>
  <c r="K84"/>
  <c r="E441"/>
  <c r="E78"/>
  <c r="H440"/>
  <c r="H439" s="1"/>
  <c r="H238"/>
  <c r="E235"/>
  <c r="P235" s="1"/>
  <c r="E234"/>
  <c r="E84"/>
  <c r="E21"/>
  <c r="H89"/>
  <c r="H84"/>
  <c r="E68"/>
  <c r="P68" s="1"/>
  <c r="H21"/>
  <c r="P234" l="1"/>
  <c r="P441"/>
  <c r="F439"/>
  <c r="G439"/>
  <c r="E83" l="1"/>
  <c r="P83" s="1"/>
  <c r="F88"/>
  <c r="G92"/>
  <c r="F92"/>
  <c r="E93"/>
  <c r="P93" s="1"/>
  <c r="P92" s="1"/>
  <c r="O88"/>
  <c r="N88"/>
  <c r="N20" s="1"/>
  <c r="M88"/>
  <c r="M20" s="1"/>
  <c r="L88"/>
  <c r="L20" s="1"/>
  <c r="K88"/>
  <c r="I88"/>
  <c r="I20" s="1"/>
  <c r="H88"/>
  <c r="H20" s="1"/>
  <c r="G88"/>
  <c r="G20" s="1"/>
  <c r="F20" l="1"/>
  <c r="L506"/>
  <c r="I506"/>
  <c r="N506"/>
  <c r="M506"/>
  <c r="E92"/>
  <c r="E72" l="1"/>
  <c r="P72" s="1"/>
  <c r="J233" l="1"/>
  <c r="E442" l="1"/>
  <c r="E440"/>
  <c r="E439" l="1"/>
  <c r="E73"/>
  <c r="J73"/>
  <c r="P439" l="1"/>
  <c r="P73"/>
  <c r="K74"/>
  <c r="J74" s="1"/>
  <c r="J80"/>
  <c r="P80" s="1"/>
  <c r="P442" l="1"/>
  <c r="P440"/>
  <c r="N793" l="1"/>
  <c r="M793"/>
  <c r="L793"/>
  <c r="I793"/>
  <c r="H793"/>
  <c r="E444"/>
  <c r="E443" s="1"/>
  <c r="G443"/>
  <c r="G506" s="1"/>
  <c r="H443"/>
  <c r="H506" s="1"/>
  <c r="F793" l="1"/>
  <c r="F443"/>
  <c r="F506" s="1"/>
  <c r="G793"/>
  <c r="E75" l="1"/>
  <c r="J79" l="1"/>
  <c r="J84"/>
  <c r="J89" l="1"/>
  <c r="J88" s="1"/>
  <c r="E238"/>
  <c r="P444" l="1"/>
  <c r="P75"/>
  <c r="E32" l="1"/>
  <c r="K78" l="1"/>
  <c r="K76"/>
  <c r="E74"/>
  <c r="E233"/>
  <c r="P233" s="1"/>
  <c r="J78" l="1"/>
  <c r="J76"/>
  <c r="P74"/>
  <c r="P77"/>
  <c r="P78" l="1"/>
  <c r="P76"/>
  <c r="E85" l="1"/>
  <c r="J85"/>
  <c r="E86"/>
  <c r="J86"/>
  <c r="E87"/>
  <c r="J87"/>
  <c r="E89"/>
  <c r="E90"/>
  <c r="J90"/>
  <c r="E91"/>
  <c r="J91"/>
  <c r="E94"/>
  <c r="P94" s="1"/>
  <c r="J95"/>
  <c r="P95" s="1"/>
  <c r="E96"/>
  <c r="J96"/>
  <c r="J97"/>
  <c r="P97" s="1"/>
  <c r="E98"/>
  <c r="J98"/>
  <c r="J99"/>
  <c r="P99" s="1"/>
  <c r="E100"/>
  <c r="J100"/>
  <c r="E101"/>
  <c r="J101"/>
  <c r="J102"/>
  <c r="P102" s="1"/>
  <c r="E103"/>
  <c r="J103"/>
  <c r="J104"/>
  <c r="P104" s="1"/>
  <c r="J105"/>
  <c r="P105" s="1"/>
  <c r="J106"/>
  <c r="P106" s="1"/>
  <c r="J107"/>
  <c r="P107" s="1"/>
  <c r="E108"/>
  <c r="G108"/>
  <c r="H108"/>
  <c r="J108"/>
  <c r="E109"/>
  <c r="J109"/>
  <c r="E110"/>
  <c r="J110"/>
  <c r="E111"/>
  <c r="J111"/>
  <c r="E112"/>
  <c r="K112"/>
  <c r="L112"/>
  <c r="O112"/>
  <c r="J113"/>
  <c r="P113" s="1"/>
  <c r="E114"/>
  <c r="J114"/>
  <c r="E115"/>
  <c r="J115"/>
  <c r="E116"/>
  <c r="J116"/>
  <c r="E117"/>
  <c r="J117"/>
  <c r="E118"/>
  <c r="J118"/>
  <c r="E119"/>
  <c r="J119"/>
  <c r="E120"/>
  <c r="J120"/>
  <c r="E121"/>
  <c r="J121"/>
  <c r="E122"/>
  <c r="J122"/>
  <c r="J123"/>
  <c r="P123" s="1"/>
  <c r="J124"/>
  <c r="P124" s="1"/>
  <c r="E125"/>
  <c r="J125"/>
  <c r="K126"/>
  <c r="O126"/>
  <c r="J126" s="1"/>
  <c r="P126" s="1"/>
  <c r="L127"/>
  <c r="M127"/>
  <c r="N127"/>
  <c r="J128"/>
  <c r="J129"/>
  <c r="P129" s="1"/>
  <c r="E130"/>
  <c r="J130"/>
  <c r="K131"/>
  <c r="O131"/>
  <c r="J131" s="1"/>
  <c r="P131" s="1"/>
  <c r="E132"/>
  <c r="P132" s="1"/>
  <c r="E133"/>
  <c r="P133" s="1"/>
  <c r="E134"/>
  <c r="P134" s="1"/>
  <c r="E135"/>
  <c r="P135" s="1"/>
  <c r="E136"/>
  <c r="P136" s="1"/>
  <c r="K137"/>
  <c r="O137"/>
  <c r="J137" s="1"/>
  <c r="P137" s="1"/>
  <c r="E138"/>
  <c r="E139"/>
  <c r="J139"/>
  <c r="E140"/>
  <c r="J140"/>
  <c r="E141"/>
  <c r="J141"/>
  <c r="E142"/>
  <c r="J142"/>
  <c r="E143"/>
  <c r="J143"/>
  <c r="E144"/>
  <c r="J144"/>
  <c r="E145"/>
  <c r="J145"/>
  <c r="O146"/>
  <c r="J146" s="1"/>
  <c r="P146" s="1"/>
  <c r="J147"/>
  <c r="P147" s="1"/>
  <c r="O148"/>
  <c r="J148" s="1"/>
  <c r="P148" s="1"/>
  <c r="O149"/>
  <c r="J149" s="1"/>
  <c r="P149" s="1"/>
  <c r="J150"/>
  <c r="P150" s="1"/>
  <c r="E151"/>
  <c r="J151"/>
  <c r="K152"/>
  <c r="O152"/>
  <c r="J152" s="1"/>
  <c r="P152" s="1"/>
  <c r="E153"/>
  <c r="J153"/>
  <c r="E154"/>
  <c r="J154"/>
  <c r="E155"/>
  <c r="J155"/>
  <c r="E156"/>
  <c r="J156"/>
  <c r="E157"/>
  <c r="J157"/>
  <c r="E158"/>
  <c r="J158"/>
  <c r="J159"/>
  <c r="P159" s="1"/>
  <c r="J160"/>
  <c r="P160" s="1"/>
  <c r="P161"/>
  <c r="K162"/>
  <c r="O162"/>
  <c r="J162" s="1"/>
  <c r="P162" s="1"/>
  <c r="E163"/>
  <c r="J163"/>
  <c r="E164"/>
  <c r="J164"/>
  <c r="E165"/>
  <c r="J165"/>
  <c r="E166"/>
  <c r="E167"/>
  <c r="P167" s="1"/>
  <c r="E168"/>
  <c r="P168" s="1"/>
  <c r="E169"/>
  <c r="P169" s="1"/>
  <c r="E170"/>
  <c r="J170"/>
  <c r="E171"/>
  <c r="O171"/>
  <c r="J171" s="1"/>
  <c r="E172"/>
  <c r="K172"/>
  <c r="O172"/>
  <c r="J172" s="1"/>
  <c r="E173"/>
  <c r="J173"/>
  <c r="E174"/>
  <c r="J174"/>
  <c r="E175"/>
  <c r="J175"/>
  <c r="E176"/>
  <c r="P176" s="1"/>
  <c r="E177"/>
  <c r="P177" s="1"/>
  <c r="P178"/>
  <c r="F179"/>
  <c r="E179" s="1"/>
  <c r="P179" s="1"/>
  <c r="M180"/>
  <c r="N180"/>
  <c r="P180"/>
  <c r="E181"/>
  <c r="J181"/>
  <c r="E182"/>
  <c r="J182"/>
  <c r="J183"/>
  <c r="P183" s="1"/>
  <c r="E184"/>
  <c r="J184"/>
  <c r="E185"/>
  <c r="J185"/>
  <c r="E186"/>
  <c r="P186" s="1"/>
  <c r="P187"/>
  <c r="E188"/>
  <c r="J188"/>
  <c r="J189"/>
  <c r="P189" s="1"/>
  <c r="J190"/>
  <c r="P190" s="1"/>
  <c r="O191"/>
  <c r="O180" s="1"/>
  <c r="J192"/>
  <c r="P192" s="1"/>
  <c r="J193"/>
  <c r="P193" s="1"/>
  <c r="J194"/>
  <c r="P194" s="1"/>
  <c r="J195"/>
  <c r="P195" s="1"/>
  <c r="P196"/>
  <c r="E197"/>
  <c r="P197" s="1"/>
  <c r="J198"/>
  <c r="P198" s="1"/>
  <c r="J199"/>
  <c r="P199" s="1"/>
  <c r="J200"/>
  <c r="P200" s="1"/>
  <c r="E201"/>
  <c r="J201"/>
  <c r="J202"/>
  <c r="P202" s="1"/>
  <c r="E203"/>
  <c r="P203" s="1"/>
  <c r="E204"/>
  <c r="J204"/>
  <c r="E205"/>
  <c r="J205"/>
  <c r="E206"/>
  <c r="J206"/>
  <c r="J207"/>
  <c r="P207" s="1"/>
  <c r="J208"/>
  <c r="P208" s="1"/>
  <c r="E209"/>
  <c r="J209"/>
  <c r="E210"/>
  <c r="J210"/>
  <c r="E211"/>
  <c r="P211" s="1"/>
  <c r="N212"/>
  <c r="P212"/>
  <c r="P213"/>
  <c r="P214"/>
  <c r="E215"/>
  <c r="O215"/>
  <c r="J215" s="1"/>
  <c r="P216"/>
  <c r="P217"/>
  <c r="P218"/>
  <c r="N219"/>
  <c r="O219"/>
  <c r="P219"/>
  <c r="E220"/>
  <c r="J220"/>
  <c r="E221"/>
  <c r="J221"/>
  <c r="P222"/>
  <c r="E223"/>
  <c r="J223"/>
  <c r="P224"/>
  <c r="E225"/>
  <c r="J225"/>
  <c r="E226"/>
  <c r="P226" s="1"/>
  <c r="P227"/>
  <c r="E228"/>
  <c r="P228" s="1"/>
  <c r="E229"/>
  <c r="P229" s="1"/>
  <c r="P84" l="1"/>
  <c r="P89"/>
  <c r="P88" s="1"/>
  <c r="E88"/>
  <c r="P204"/>
  <c r="P172"/>
  <c r="P210"/>
  <c r="P206"/>
  <c r="P205"/>
  <c r="P182"/>
  <c r="P145"/>
  <c r="P103"/>
  <c r="P151"/>
  <c r="P117"/>
  <c r="P100"/>
  <c r="P175"/>
  <c r="P173"/>
  <c r="P156"/>
  <c r="P154"/>
  <c r="P153"/>
  <c r="P121"/>
  <c r="P119"/>
  <c r="P118"/>
  <c r="P111"/>
  <c r="P109"/>
  <c r="P108"/>
  <c r="P101"/>
  <c r="P98"/>
  <c r="P96"/>
  <c r="P223"/>
  <c r="P165"/>
  <c r="P163"/>
  <c r="P141"/>
  <c r="P139"/>
  <c r="P130"/>
  <c r="P220"/>
  <c r="P188"/>
  <c r="P185"/>
  <c r="P184"/>
  <c r="P170"/>
  <c r="P158"/>
  <c r="P157"/>
  <c r="P143"/>
  <c r="P142"/>
  <c r="P125"/>
  <c r="P122"/>
  <c r="P115"/>
  <c r="P114"/>
  <c r="P91"/>
  <c r="P90"/>
  <c r="P87"/>
  <c r="P86"/>
  <c r="P171"/>
  <c r="K127"/>
  <c r="P225"/>
  <c r="P221"/>
  <c r="P209"/>
  <c r="P201"/>
  <c r="P181"/>
  <c r="P174"/>
  <c r="P164"/>
  <c r="P155"/>
  <c r="P144"/>
  <c r="P140"/>
  <c r="P120"/>
  <c r="P116"/>
  <c r="J112"/>
  <c r="P112" s="1"/>
  <c r="P110"/>
  <c r="P215"/>
  <c r="O212"/>
  <c r="O127"/>
  <c r="J191"/>
  <c r="P191" s="1"/>
  <c r="P128"/>
  <c r="E79" l="1"/>
  <c r="J82"/>
  <c r="P79" l="1"/>
  <c r="P82"/>
  <c r="E69" l="1"/>
  <c r="P69" s="1"/>
  <c r="P437" l="1"/>
  <c r="K436" l="1"/>
  <c r="J436" s="1"/>
  <c r="P436" s="1"/>
  <c r="K435" l="1"/>
  <c r="J435" l="1"/>
  <c r="P435" s="1"/>
  <c r="K274" l="1"/>
  <c r="K236"/>
  <c r="K21"/>
  <c r="K20" s="1"/>
  <c r="K506" l="1"/>
  <c r="J21"/>
  <c r="P289" l="1"/>
  <c r="J238" l="1"/>
  <c r="N25"/>
  <c r="P25"/>
  <c r="Q25" s="1"/>
  <c r="P23"/>
  <c r="Q23" s="1"/>
  <c r="P238" l="1"/>
  <c r="Q186" l="1"/>
  <c r="Q187"/>
  <c r="Q197"/>
  <c r="Q203"/>
  <c r="J70"/>
  <c r="Q183"/>
  <c r="Q189"/>
  <c r="Q192"/>
  <c r="Q198"/>
  <c r="Q202"/>
  <c r="Q207"/>
  <c r="Q152"/>
  <c r="J27"/>
  <c r="J28"/>
  <c r="J29"/>
  <c r="J33"/>
  <c r="P33" s="1"/>
  <c r="Q33" s="1"/>
  <c r="J34"/>
  <c r="J36"/>
  <c r="J37"/>
  <c r="J26"/>
  <c r="J30"/>
  <c r="J35"/>
  <c r="P35" s="1"/>
  <c r="Q35" s="1"/>
  <c r="E27"/>
  <c r="E28"/>
  <c r="E29"/>
  <c r="E31"/>
  <c r="E36"/>
  <c r="E37"/>
  <c r="E26"/>
  <c r="E30"/>
  <c r="Q196"/>
  <c r="Q238"/>
  <c r="E236"/>
  <c r="J236"/>
  <c r="J246"/>
  <c r="P246" s="1"/>
  <c r="Q246" s="1"/>
  <c r="J247"/>
  <c r="Q380"/>
  <c r="I406"/>
  <c r="E247"/>
  <c r="P247" s="1"/>
  <c r="J416"/>
  <c r="J420"/>
  <c r="J426"/>
  <c r="J447"/>
  <c r="J449"/>
  <c r="J427"/>
  <c r="J456"/>
  <c r="J454"/>
  <c r="J430"/>
  <c r="J445"/>
  <c r="J428"/>
  <c r="J424"/>
  <c r="J455"/>
  <c r="J446"/>
  <c r="E416"/>
  <c r="E419"/>
  <c r="P419" s="1"/>
  <c r="Q419" s="1"/>
  <c r="E420"/>
  <c r="E426"/>
  <c r="E425"/>
  <c r="E447"/>
  <c r="E449"/>
  <c r="E427"/>
  <c r="E456"/>
  <c r="E454"/>
  <c r="P454" s="1"/>
  <c r="Q454" s="1"/>
  <c r="E430"/>
  <c r="E428"/>
  <c r="E448"/>
  <c r="E424"/>
  <c r="E455"/>
  <c r="Q177"/>
  <c r="Q176"/>
  <c r="Q214"/>
  <c r="Q213"/>
  <c r="Q409"/>
  <c r="E305"/>
  <c r="E297"/>
  <c r="E298"/>
  <c r="E299"/>
  <c r="E300"/>
  <c r="E302"/>
  <c r="E303"/>
  <c r="E306"/>
  <c r="E307"/>
  <c r="J297"/>
  <c r="J298"/>
  <c r="J300"/>
  <c r="J303"/>
  <c r="J306"/>
  <c r="J307"/>
  <c r="E310"/>
  <c r="E311"/>
  <c r="E312"/>
  <c r="E313"/>
  <c r="E314"/>
  <c r="E316"/>
  <c r="E317"/>
  <c r="E318"/>
  <c r="E319"/>
  <c r="E320"/>
  <c r="E322"/>
  <c r="P322" s="1"/>
  <c r="Q322" s="1"/>
  <c r="E326"/>
  <c r="J310"/>
  <c r="J311"/>
  <c r="P311" s="1"/>
  <c r="Q311" s="1"/>
  <c r="J312"/>
  <c r="J313"/>
  <c r="P313" s="1"/>
  <c r="Q313" s="1"/>
  <c r="J314"/>
  <c r="J316"/>
  <c r="J317"/>
  <c r="P317" s="1"/>
  <c r="Q317" s="1"/>
  <c r="J318"/>
  <c r="J319"/>
  <c r="P319" s="1"/>
  <c r="Q319" s="1"/>
  <c r="J326"/>
  <c r="Q269"/>
  <c r="E274"/>
  <c r="E285"/>
  <c r="E262"/>
  <c r="E271"/>
  <c r="E276"/>
  <c r="J274"/>
  <c r="J285"/>
  <c r="J262"/>
  <c r="J271"/>
  <c r="J276"/>
  <c r="Q94"/>
  <c r="Q97"/>
  <c r="Q105"/>
  <c r="Q123"/>
  <c r="E400"/>
  <c r="E383"/>
  <c r="E391"/>
  <c r="E389"/>
  <c r="E390"/>
  <c r="E392"/>
  <c r="E393"/>
  <c r="E384"/>
  <c r="E394"/>
  <c r="E395"/>
  <c r="J382"/>
  <c r="J400"/>
  <c r="J391"/>
  <c r="J389"/>
  <c r="J390"/>
  <c r="J392"/>
  <c r="J393"/>
  <c r="J384"/>
  <c r="J396"/>
  <c r="J377"/>
  <c r="P377" s="1"/>
  <c r="Q377" s="1"/>
  <c r="J394"/>
  <c r="J378"/>
  <c r="J381"/>
  <c r="P381" s="1"/>
  <c r="Q381" s="1"/>
  <c r="E39"/>
  <c r="E40"/>
  <c r="E41"/>
  <c r="P41" s="1"/>
  <c r="Q41" s="1"/>
  <c r="E42"/>
  <c r="E43"/>
  <c r="P43" s="1"/>
  <c r="Q43" s="1"/>
  <c r="E44"/>
  <c r="P44" s="1"/>
  <c r="Q44" s="1"/>
  <c r="E45"/>
  <c r="E46"/>
  <c r="E47"/>
  <c r="E50"/>
  <c r="E51"/>
  <c r="E52"/>
  <c r="E53"/>
  <c r="E54"/>
  <c r="E55"/>
  <c r="E56"/>
  <c r="E57"/>
  <c r="E58"/>
  <c r="J39"/>
  <c r="J40"/>
  <c r="J45"/>
  <c r="J46"/>
  <c r="J47"/>
  <c r="J48"/>
  <c r="J49"/>
  <c r="J50"/>
  <c r="J51"/>
  <c r="J52"/>
  <c r="J53"/>
  <c r="J55"/>
  <c r="J56"/>
  <c r="J57"/>
  <c r="J58"/>
  <c r="E287"/>
  <c r="E288"/>
  <c r="J287"/>
  <c r="J288"/>
  <c r="E294"/>
  <c r="E295"/>
  <c r="J294"/>
  <c r="E332"/>
  <c r="E341"/>
  <c r="E342"/>
  <c r="E330"/>
  <c r="E331"/>
  <c r="E329"/>
  <c r="E340"/>
  <c r="E343"/>
  <c r="Q339"/>
  <c r="J332"/>
  <c r="J341"/>
  <c r="J342"/>
  <c r="J330"/>
  <c r="J331"/>
  <c r="J329"/>
  <c r="J340"/>
  <c r="J343"/>
  <c r="E352"/>
  <c r="Q345"/>
  <c r="J352"/>
  <c r="E364"/>
  <c r="E367"/>
  <c r="E362"/>
  <c r="E363"/>
  <c r="E366"/>
  <c r="E365"/>
  <c r="J364"/>
  <c r="J367"/>
  <c r="J362"/>
  <c r="J363"/>
  <c r="J370"/>
  <c r="E375"/>
  <c r="J375"/>
  <c r="E404"/>
  <c r="J404"/>
  <c r="J403"/>
  <c r="Q407"/>
  <c r="J406"/>
  <c r="Q353"/>
  <c r="F446"/>
  <c r="E446" s="1"/>
  <c r="E70"/>
  <c r="Q178"/>
  <c r="Q216"/>
  <c r="K507"/>
  <c r="K42"/>
  <c r="K38" s="1"/>
  <c r="K325"/>
  <c r="K366"/>
  <c r="K360"/>
  <c r="K463"/>
  <c r="K244"/>
  <c r="O395"/>
  <c r="J395" s="1"/>
  <c r="O302"/>
  <c r="J302" s="1"/>
  <c r="O31"/>
  <c r="J31" s="1"/>
  <c r="O32"/>
  <c r="O20" s="1"/>
  <c r="F34"/>
  <c r="E34" s="1"/>
  <c r="O383"/>
  <c r="I396"/>
  <c r="E396" s="1"/>
  <c r="F382"/>
  <c r="F378"/>
  <c r="E378" s="1"/>
  <c r="O305"/>
  <c r="J305" s="1"/>
  <c r="O42"/>
  <c r="O38" s="1"/>
  <c r="O295"/>
  <c r="J295" s="1"/>
  <c r="O320"/>
  <c r="J320" s="1"/>
  <c r="O366"/>
  <c r="O360"/>
  <c r="O365"/>
  <c r="J365" s="1"/>
  <c r="O425"/>
  <c r="O448"/>
  <c r="J448" s="1"/>
  <c r="F403"/>
  <c r="I370"/>
  <c r="Q226"/>
  <c r="Q228"/>
  <c r="Q229"/>
  <c r="E230"/>
  <c r="E231"/>
  <c r="E232"/>
  <c r="P232" s="1"/>
  <c r="Q232" s="1"/>
  <c r="E237"/>
  <c r="E239"/>
  <c r="E240"/>
  <c r="E241"/>
  <c r="P241" s="1"/>
  <c r="Q241" s="1"/>
  <c r="E243"/>
  <c r="E244"/>
  <c r="E245"/>
  <c r="E248"/>
  <c r="E249"/>
  <c r="E250"/>
  <c r="E251"/>
  <c r="E252"/>
  <c r="E253"/>
  <c r="E254"/>
  <c r="E255"/>
  <c r="F49"/>
  <c r="E49" s="1"/>
  <c r="F360"/>
  <c r="E24"/>
  <c r="J24"/>
  <c r="L42"/>
  <c r="L325"/>
  <c r="J325" s="1"/>
  <c r="P325" s="1"/>
  <c r="Q325" s="1"/>
  <c r="L366"/>
  <c r="L360"/>
  <c r="Q132"/>
  <c r="Q133"/>
  <c r="Q135"/>
  <c r="Q136"/>
  <c r="Q167"/>
  <c r="Q168"/>
  <c r="Q169"/>
  <c r="Q179"/>
  <c r="O283"/>
  <c r="J283" s="1"/>
  <c r="E283"/>
  <c r="J284"/>
  <c r="J260"/>
  <c r="E260"/>
  <c r="J259"/>
  <c r="J261"/>
  <c r="J230"/>
  <c r="J231"/>
  <c r="J237"/>
  <c r="J239"/>
  <c r="J240"/>
  <c r="J243"/>
  <c r="L244"/>
  <c r="J244" s="1"/>
  <c r="J245"/>
  <c r="J248"/>
  <c r="J249"/>
  <c r="J250"/>
  <c r="J251"/>
  <c r="J252"/>
  <c r="J253"/>
  <c r="J254"/>
  <c r="J255"/>
  <c r="E284"/>
  <c r="E259"/>
  <c r="E261"/>
  <c r="N360"/>
  <c r="M360"/>
  <c r="H360"/>
  <c r="G360"/>
  <c r="Q161"/>
  <c r="N38"/>
  <c r="M38"/>
  <c r="I38"/>
  <c r="H39"/>
  <c r="H40"/>
  <c r="H41"/>
  <c r="H244"/>
  <c r="G39"/>
  <c r="G40"/>
  <c r="G41"/>
  <c r="G244"/>
  <c r="O401"/>
  <c r="J401" s="1"/>
  <c r="E401"/>
  <c r="E399"/>
  <c r="J399"/>
  <c r="E398"/>
  <c r="J398"/>
  <c r="Q397"/>
  <c r="E397"/>
  <c r="E388"/>
  <c r="J388"/>
  <c r="E387"/>
  <c r="J387"/>
  <c r="E385"/>
  <c r="P385" s="1"/>
  <c r="Q385" s="1"/>
  <c r="E357"/>
  <c r="J357"/>
  <c r="E356"/>
  <c r="P356" s="1"/>
  <c r="Q356" s="1"/>
  <c r="E355"/>
  <c r="J355"/>
  <c r="E351"/>
  <c r="P351" s="1"/>
  <c r="Q351" s="1"/>
  <c r="E347"/>
  <c r="P347" s="1"/>
  <c r="Q347" s="1"/>
  <c r="P346"/>
  <c r="Q346" s="1"/>
  <c r="Q508"/>
  <c r="E415"/>
  <c r="P415" s="1"/>
  <c r="Q415" s="1"/>
  <c r="E504"/>
  <c r="J504"/>
  <c r="E503"/>
  <c r="J503"/>
  <c r="E502"/>
  <c r="J502"/>
  <c r="E501"/>
  <c r="J501"/>
  <c r="E500"/>
  <c r="P500" s="1"/>
  <c r="Q500" s="1"/>
  <c r="E499"/>
  <c r="J499"/>
  <c r="E498"/>
  <c r="J498"/>
  <c r="E497"/>
  <c r="J497"/>
  <c r="E496"/>
  <c r="P496" s="1"/>
  <c r="Q496" s="1"/>
  <c r="E495"/>
  <c r="J495"/>
  <c r="E494"/>
  <c r="J494"/>
  <c r="E493"/>
  <c r="J493"/>
  <c r="E492"/>
  <c r="J492"/>
  <c r="E491"/>
  <c r="J491"/>
  <c r="E490"/>
  <c r="J490"/>
  <c r="E489"/>
  <c r="J489"/>
  <c r="E488"/>
  <c r="J488"/>
  <c r="E487"/>
  <c r="J487"/>
  <c r="E486"/>
  <c r="J486"/>
  <c r="E485"/>
  <c r="J485"/>
  <c r="E484"/>
  <c r="J484"/>
  <c r="E483"/>
  <c r="J483"/>
  <c r="E482"/>
  <c r="J482"/>
  <c r="E481"/>
  <c r="J481"/>
  <c r="E480"/>
  <c r="J480"/>
  <c r="E479"/>
  <c r="J479"/>
  <c r="E478"/>
  <c r="J478"/>
  <c r="E477"/>
  <c r="J477"/>
  <c r="E476"/>
  <c r="J476"/>
  <c r="E475"/>
  <c r="J475"/>
  <c r="E474"/>
  <c r="J474"/>
  <c r="E473"/>
  <c r="J473"/>
  <c r="E472"/>
  <c r="J472"/>
  <c r="E471"/>
  <c r="J471"/>
  <c r="E470"/>
  <c r="J470"/>
  <c r="E469"/>
  <c r="J469"/>
  <c r="E468"/>
  <c r="J468"/>
  <c r="E467"/>
  <c r="J467"/>
  <c r="E466"/>
  <c r="J466"/>
  <c r="E465"/>
  <c r="J465"/>
  <c r="E464"/>
  <c r="J464"/>
  <c r="E463"/>
  <c r="L463"/>
  <c r="J463" s="1"/>
  <c r="E462"/>
  <c r="O462"/>
  <c r="J462" s="1"/>
  <c r="E461"/>
  <c r="J461"/>
  <c r="E459"/>
  <c r="J459"/>
  <c r="E458"/>
  <c r="J458"/>
  <c r="E457"/>
  <c r="J457"/>
  <c r="J429"/>
  <c r="P429" s="1"/>
  <c r="Q429" s="1"/>
  <c r="E433"/>
  <c r="J433"/>
  <c r="E432"/>
  <c r="J432"/>
  <c r="E431"/>
  <c r="J431"/>
  <c r="E423"/>
  <c r="P423" s="1"/>
  <c r="Q423" s="1"/>
  <c r="E422"/>
  <c r="J422"/>
  <c r="E421"/>
  <c r="J421"/>
  <c r="E418"/>
  <c r="J418"/>
  <c r="E417"/>
  <c r="J417"/>
  <c r="E412"/>
  <c r="J412"/>
  <c r="E410"/>
  <c r="P410" s="1"/>
  <c r="Q410" s="1"/>
  <c r="E338"/>
  <c r="J338"/>
  <c r="E337"/>
  <c r="J337"/>
  <c r="Q336"/>
  <c r="E335"/>
  <c r="J335"/>
  <c r="E334"/>
  <c r="J334"/>
  <c r="E333"/>
  <c r="J333"/>
  <c r="E361"/>
  <c r="J361"/>
  <c r="Q359"/>
  <c r="Q299"/>
  <c r="Q166"/>
  <c r="Q138"/>
  <c r="E268"/>
  <c r="P268" s="1"/>
  <c r="Q268" s="1"/>
  <c r="E267"/>
  <c r="P267" s="1"/>
  <c r="Q267" s="1"/>
  <c r="E266"/>
  <c r="P266" s="1"/>
  <c r="Q266" s="1"/>
  <c r="E265"/>
  <c r="P265" s="1"/>
  <c r="Q265" s="1"/>
  <c r="E264"/>
  <c r="J264"/>
  <c r="E263"/>
  <c r="J263"/>
  <c r="E372"/>
  <c r="J372"/>
  <c r="E371"/>
  <c r="P371" s="1"/>
  <c r="Q371" s="1"/>
  <c r="E67"/>
  <c r="P67" s="1"/>
  <c r="Q67" s="1"/>
  <c r="E66"/>
  <c r="P66" s="1"/>
  <c r="Q66" s="1"/>
  <c r="E65"/>
  <c r="P65" s="1"/>
  <c r="Q65" s="1"/>
  <c r="E64"/>
  <c r="P64" s="1"/>
  <c r="Q64" s="1"/>
  <c r="E63"/>
  <c r="P63" s="1"/>
  <c r="Q63" s="1"/>
  <c r="E62"/>
  <c r="P62" s="1"/>
  <c r="Q62" s="1"/>
  <c r="E61"/>
  <c r="P61" s="1"/>
  <c r="Q61" s="1"/>
  <c r="E60"/>
  <c r="P60" s="1"/>
  <c r="Q60" s="1"/>
  <c r="Q59"/>
  <c r="Q54"/>
  <c r="E59"/>
  <c r="E336"/>
  <c r="O507"/>
  <c r="N507"/>
  <c r="M507"/>
  <c r="L507"/>
  <c r="H507"/>
  <c r="G507"/>
  <c r="Q640"/>
  <c r="Q639"/>
  <c r="Q638"/>
  <c r="Q637"/>
  <c r="Q636"/>
  <c r="Q635"/>
  <c r="Q634"/>
  <c r="Q633"/>
  <c r="Q632"/>
  <c r="Q631"/>
  <c r="Q630"/>
  <c r="Q629"/>
  <c r="Q628"/>
  <c r="Q627"/>
  <c r="Q626"/>
  <c r="Q625"/>
  <c r="Q624"/>
  <c r="Q623"/>
  <c r="Q622"/>
  <c r="Q621"/>
  <c r="Q620"/>
  <c r="Q619"/>
  <c r="Q618"/>
  <c r="Q617"/>
  <c r="Q616"/>
  <c r="Q615"/>
  <c r="Q614"/>
  <c r="Q613"/>
  <c r="Q612"/>
  <c r="Q611"/>
  <c r="Q610"/>
  <c r="Q609"/>
  <c r="Q608"/>
  <c r="Q607"/>
  <c r="Q606"/>
  <c r="Q605"/>
  <c r="Q604"/>
  <c r="Q603"/>
  <c r="Q602"/>
  <c r="Q601"/>
  <c r="Q600"/>
  <c r="Q599"/>
  <c r="Q598"/>
  <c r="Q597"/>
  <c r="Q596"/>
  <c r="Q595"/>
  <c r="Q594"/>
  <c r="Q593"/>
  <c r="Q592"/>
  <c r="Q591"/>
  <c r="Q590"/>
  <c r="Q589"/>
  <c r="Q588"/>
  <c r="Q587"/>
  <c r="Q586"/>
  <c r="Q585"/>
  <c r="Q584"/>
  <c r="Q583"/>
  <c r="Q582"/>
  <c r="Q581"/>
  <c r="Q580"/>
  <c r="Q579"/>
  <c r="Q578"/>
  <c r="Q577"/>
  <c r="Q576"/>
  <c r="Q575"/>
  <c r="Q574"/>
  <c r="Q573"/>
  <c r="Q572"/>
  <c r="Q571"/>
  <c r="Q570"/>
  <c r="Q569"/>
  <c r="Q568"/>
  <c r="Q567"/>
  <c r="Q566"/>
  <c r="Q565"/>
  <c r="Q564"/>
  <c r="Q563"/>
  <c r="Q562"/>
  <c r="Q561"/>
  <c r="Q560"/>
  <c r="Q559"/>
  <c r="Q558"/>
  <c r="Q557"/>
  <c r="Q556"/>
  <c r="Q555"/>
  <c r="Q554"/>
  <c r="Q553"/>
  <c r="Q552"/>
  <c r="Q551"/>
  <c r="Q550"/>
  <c r="Q549"/>
  <c r="Q548"/>
  <c r="Q547"/>
  <c r="Q546"/>
  <c r="Q545"/>
  <c r="Q544"/>
  <c r="Q790"/>
  <c r="Q789"/>
  <c r="Q788"/>
  <c r="Q787"/>
  <c r="Q786"/>
  <c r="Q785"/>
  <c r="Q784"/>
  <c r="Q783"/>
  <c r="Q782"/>
  <c r="Q781"/>
  <c r="Q780"/>
  <c r="Q779"/>
  <c r="Q778"/>
  <c r="Q777"/>
  <c r="Q776"/>
  <c r="Q775"/>
  <c r="Q774"/>
  <c r="Q773"/>
  <c r="Q772"/>
  <c r="Q771"/>
  <c r="Q770"/>
  <c r="Q769"/>
  <c r="Q768"/>
  <c r="Q767"/>
  <c r="Q766"/>
  <c r="Q765"/>
  <c r="Q764"/>
  <c r="Q763"/>
  <c r="Q762"/>
  <c r="Q761"/>
  <c r="Q760"/>
  <c r="Q759"/>
  <c r="Q758"/>
  <c r="Q757"/>
  <c r="Q756"/>
  <c r="Q755"/>
  <c r="Q754"/>
  <c r="Q753"/>
  <c r="Q752"/>
  <c r="Q751"/>
  <c r="Q750"/>
  <c r="Q749"/>
  <c r="Q748"/>
  <c r="Q747"/>
  <c r="Q746"/>
  <c r="Q745"/>
  <c r="Q744"/>
  <c r="Q743"/>
  <c r="Q742"/>
  <c r="Q741"/>
  <c r="Q740"/>
  <c r="Q739"/>
  <c r="Q738"/>
  <c r="Q737"/>
  <c r="Q736"/>
  <c r="Q735"/>
  <c r="Q734"/>
  <c r="Q733"/>
  <c r="Q732"/>
  <c r="Q731"/>
  <c r="Q730"/>
  <c r="Q729"/>
  <c r="Q728"/>
  <c r="Q727"/>
  <c r="Q726"/>
  <c r="Q725"/>
  <c r="Q724"/>
  <c r="Q723"/>
  <c r="Q722"/>
  <c r="Q721"/>
  <c r="Q720"/>
  <c r="Q719"/>
  <c r="Q718"/>
  <c r="Q717"/>
  <c r="Q716"/>
  <c r="Q715"/>
  <c r="Q714"/>
  <c r="Q713"/>
  <c r="Q712"/>
  <c r="Q711"/>
  <c r="Q710"/>
  <c r="Q709"/>
  <c r="Q708"/>
  <c r="Q707"/>
  <c r="Q706"/>
  <c r="Q705"/>
  <c r="Q704"/>
  <c r="Q703"/>
  <c r="Q702"/>
  <c r="Q701"/>
  <c r="Q700"/>
  <c r="Q699"/>
  <c r="Q698"/>
  <c r="Q697"/>
  <c r="Q696"/>
  <c r="Q695"/>
  <c r="Q694"/>
  <c r="Q693"/>
  <c r="Q692"/>
  <c r="Q691"/>
  <c r="Q690"/>
  <c r="Q689"/>
  <c r="Q688"/>
  <c r="Q687"/>
  <c r="Q686"/>
  <c r="Q685"/>
  <c r="Q684"/>
  <c r="Q683"/>
  <c r="Q682"/>
  <c r="Q681"/>
  <c r="Q680"/>
  <c r="Q679"/>
  <c r="Q678"/>
  <c r="Q677"/>
  <c r="Q676"/>
  <c r="Q675"/>
  <c r="Q674"/>
  <c r="Q673"/>
  <c r="Q672"/>
  <c r="Q671"/>
  <c r="Q670"/>
  <c r="Q669"/>
  <c r="Q668"/>
  <c r="Q667"/>
  <c r="Q666"/>
  <c r="Q665"/>
  <c r="Q664"/>
  <c r="Q663"/>
  <c r="Q662"/>
  <c r="Q661"/>
  <c r="Q660"/>
  <c r="Q659"/>
  <c r="Q658"/>
  <c r="Q657"/>
  <c r="Q656"/>
  <c r="Q655"/>
  <c r="Q654"/>
  <c r="Q653"/>
  <c r="Q652"/>
  <c r="Q651"/>
  <c r="Q650"/>
  <c r="Q649"/>
  <c r="Q648"/>
  <c r="Q647"/>
  <c r="Q646"/>
  <c r="Q645"/>
  <c r="Q644"/>
  <c r="Q643"/>
  <c r="Q642"/>
  <c r="Q641"/>
  <c r="R506"/>
  <c r="Q350"/>
  <c r="Q227"/>
  <c r="E20" l="1"/>
  <c r="E506" s="1"/>
  <c r="O506"/>
  <c r="P236"/>
  <c r="Q236" s="1"/>
  <c r="P443"/>
  <c r="P445"/>
  <c r="J42"/>
  <c r="P42" s="1"/>
  <c r="Q42" s="1"/>
  <c r="P274"/>
  <c r="P30"/>
  <c r="J127"/>
  <c r="P127" s="1"/>
  <c r="Q182"/>
  <c r="P470"/>
  <c r="Q470" s="1"/>
  <c r="G38"/>
  <c r="P404"/>
  <c r="Q404" s="1"/>
  <c r="P305"/>
  <c r="Q305" s="1"/>
  <c r="P392"/>
  <c r="Q392" s="1"/>
  <c r="Q121"/>
  <c r="Q90"/>
  <c r="P329"/>
  <c r="Q329" s="1"/>
  <c r="P341"/>
  <c r="Q341" s="1"/>
  <c r="P302"/>
  <c r="Q302" s="1"/>
  <c r="P342"/>
  <c r="Q342" s="1"/>
  <c r="Q141"/>
  <c r="P300"/>
  <c r="Q300" s="1"/>
  <c r="Q185"/>
  <c r="P34"/>
  <c r="Q34" s="1"/>
  <c r="P310"/>
  <c r="Q310" s="1"/>
  <c r="Q181"/>
  <c r="Q86"/>
  <c r="P259"/>
  <c r="Q259" s="1"/>
  <c r="P420"/>
  <c r="Q420" s="1"/>
  <c r="Q125"/>
  <c r="Q130"/>
  <c r="Q223"/>
  <c r="Q225"/>
  <c r="P51"/>
  <c r="Q51" s="1"/>
  <c r="P45"/>
  <c r="Q45" s="1"/>
  <c r="Q100"/>
  <c r="Q155"/>
  <c r="P31"/>
  <c r="Q31" s="1"/>
  <c r="P26"/>
  <c r="J32"/>
  <c r="J20" s="1"/>
  <c r="P343"/>
  <c r="Q343" s="1"/>
  <c r="P56"/>
  <c r="Q56" s="1"/>
  <c r="P57"/>
  <c r="Q57" s="1"/>
  <c r="P446"/>
  <c r="Q446" s="1"/>
  <c r="P53"/>
  <c r="Q53" s="1"/>
  <c r="P384"/>
  <c r="Q384" s="1"/>
  <c r="P389"/>
  <c r="Q389" s="1"/>
  <c r="Q116"/>
  <c r="E507"/>
  <c r="P431"/>
  <c r="Q431" s="1"/>
  <c r="P499"/>
  <c r="Q499" s="1"/>
  <c r="P283"/>
  <c r="Q283" s="1"/>
  <c r="Q171"/>
  <c r="Q164"/>
  <c r="Q158"/>
  <c r="Q153"/>
  <c r="Q145"/>
  <c r="Q143"/>
  <c r="Q139"/>
  <c r="P428"/>
  <c r="Q428" s="1"/>
  <c r="P426"/>
  <c r="Q426" s="1"/>
  <c r="Q204"/>
  <c r="H38"/>
  <c r="L38"/>
  <c r="P361"/>
  <c r="Q361" s="1"/>
  <c r="P335"/>
  <c r="Q335" s="1"/>
  <c r="P463"/>
  <c r="Q463" s="1"/>
  <c r="P465"/>
  <c r="Q465" s="1"/>
  <c r="P466"/>
  <c r="Q466" s="1"/>
  <c r="P467"/>
  <c r="Q467" s="1"/>
  <c r="P469"/>
  <c r="Q469" s="1"/>
  <c r="P471"/>
  <c r="Q471" s="1"/>
  <c r="P473"/>
  <c r="Q473" s="1"/>
  <c r="P474"/>
  <c r="Q474" s="1"/>
  <c r="P475"/>
  <c r="Q475" s="1"/>
  <c r="P477"/>
  <c r="Q477" s="1"/>
  <c r="P478"/>
  <c r="Q478" s="1"/>
  <c r="P479"/>
  <c r="Q479" s="1"/>
  <c r="P481"/>
  <c r="Q481" s="1"/>
  <c r="P482"/>
  <c r="Q482" s="1"/>
  <c r="P483"/>
  <c r="Q483" s="1"/>
  <c r="P485"/>
  <c r="Q485" s="1"/>
  <c r="P486"/>
  <c r="Q486" s="1"/>
  <c r="P487"/>
  <c r="Q487" s="1"/>
  <c r="P489"/>
  <c r="Q489" s="1"/>
  <c r="P491"/>
  <c r="Q491" s="1"/>
  <c r="P492"/>
  <c r="Q492" s="1"/>
  <c r="P493"/>
  <c r="Q493" s="1"/>
  <c r="P495"/>
  <c r="Q495" s="1"/>
  <c r="P497"/>
  <c r="Q497" s="1"/>
  <c r="P498"/>
  <c r="Q498" s="1"/>
  <c r="P398"/>
  <c r="Q398" s="1"/>
  <c r="Q210"/>
  <c r="Q220"/>
  <c r="P24"/>
  <c r="Q24" s="1"/>
  <c r="Q349"/>
  <c r="P49"/>
  <c r="Q49" s="1"/>
  <c r="P230"/>
  <c r="Q230" s="1"/>
  <c r="P448"/>
  <c r="Q448" s="1"/>
  <c r="Q206"/>
  <c r="P70"/>
  <c r="Q348"/>
  <c r="P340"/>
  <c r="Q340" s="1"/>
  <c r="P288"/>
  <c r="Q288" s="1"/>
  <c r="P55"/>
  <c r="Q55" s="1"/>
  <c r="P48"/>
  <c r="Q48" s="1"/>
  <c r="P40"/>
  <c r="Q40" s="1"/>
  <c r="P58"/>
  <c r="Q58" s="1"/>
  <c r="P47"/>
  <c r="Q47" s="1"/>
  <c r="P39"/>
  <c r="Q39" s="1"/>
  <c r="P396"/>
  <c r="Q396" s="1"/>
  <c r="P394"/>
  <c r="Q394" s="1"/>
  <c r="Q120"/>
  <c r="Q111"/>
  <c r="Q109"/>
  <c r="Q103"/>
  <c r="Q95"/>
  <c r="Q115"/>
  <c r="Q110"/>
  <c r="Q91"/>
  <c r="P271"/>
  <c r="Q271" s="1"/>
  <c r="P285"/>
  <c r="Q285" s="1"/>
  <c r="Q273"/>
  <c r="P276"/>
  <c r="Q276" s="1"/>
  <c r="P262"/>
  <c r="Q262" s="1"/>
  <c r="Q272"/>
  <c r="P326"/>
  <c r="Q326" s="1"/>
  <c r="P316"/>
  <c r="Q316" s="1"/>
  <c r="P306"/>
  <c r="Q306" s="1"/>
  <c r="P298"/>
  <c r="Q298" s="1"/>
  <c r="P307"/>
  <c r="Q307" s="1"/>
  <c r="P303"/>
  <c r="Q303" s="1"/>
  <c r="P297"/>
  <c r="Q297" s="1"/>
  <c r="Q218"/>
  <c r="Q170"/>
  <c r="Q157"/>
  <c r="Q175"/>
  <c r="P455"/>
  <c r="Q455" s="1"/>
  <c r="P424"/>
  <c r="Q424" s="1"/>
  <c r="P427"/>
  <c r="Q427" s="1"/>
  <c r="P447"/>
  <c r="Q447" s="1"/>
  <c r="P430"/>
  <c r="Q430" s="1"/>
  <c r="P456"/>
  <c r="Q456" s="1"/>
  <c r="P449"/>
  <c r="Q449" s="1"/>
  <c r="P416"/>
  <c r="Q416" s="1"/>
  <c r="Q146"/>
  <c r="Q247"/>
  <c r="Q224"/>
  <c r="Q131"/>
  <c r="Q149"/>
  <c r="Q162"/>
  <c r="Q99"/>
  <c r="Q104"/>
  <c r="Q113"/>
  <c r="Q194"/>
  <c r="Q200"/>
  <c r="Q190"/>
  <c r="Q211"/>
  <c r="Q205"/>
  <c r="P390"/>
  <c r="Q390" s="1"/>
  <c r="Q209"/>
  <c r="P332"/>
  <c r="Q332" s="1"/>
  <c r="P372"/>
  <c r="Q372" s="1"/>
  <c r="P334"/>
  <c r="Q334" s="1"/>
  <c r="P421"/>
  <c r="Q421" s="1"/>
  <c r="P422"/>
  <c r="Q422" s="1"/>
  <c r="P459"/>
  <c r="Q459" s="1"/>
  <c r="P355"/>
  <c r="Q355" s="1"/>
  <c r="Q140"/>
  <c r="Q405"/>
  <c r="P363"/>
  <c r="Q363" s="1"/>
  <c r="P367"/>
  <c r="Q367" s="1"/>
  <c r="P352"/>
  <c r="Q352" s="1"/>
  <c r="P331"/>
  <c r="Q331" s="1"/>
  <c r="P52"/>
  <c r="Q52" s="1"/>
  <c r="P393"/>
  <c r="Q393" s="1"/>
  <c r="P391"/>
  <c r="Q391" s="1"/>
  <c r="P312"/>
  <c r="Q312" s="1"/>
  <c r="Q411"/>
  <c r="Q129"/>
  <c r="Q124"/>
  <c r="Q386"/>
  <c r="Q270"/>
  <c r="Q147"/>
  <c r="Q172"/>
  <c r="Q199"/>
  <c r="S180"/>
  <c r="P254"/>
  <c r="Q254" s="1"/>
  <c r="P252"/>
  <c r="Q252" s="1"/>
  <c r="P250"/>
  <c r="Q250" s="1"/>
  <c r="P248"/>
  <c r="Q248" s="1"/>
  <c r="P244"/>
  <c r="Q244" s="1"/>
  <c r="E360"/>
  <c r="P365"/>
  <c r="Q365" s="1"/>
  <c r="P320"/>
  <c r="Q320" s="1"/>
  <c r="P263"/>
  <c r="Q263" s="1"/>
  <c r="P264"/>
  <c r="Q264" s="1"/>
  <c r="P338"/>
  <c r="Q338" s="1"/>
  <c r="P412"/>
  <c r="Q412" s="1"/>
  <c r="P433"/>
  <c r="Q433" s="1"/>
  <c r="P457"/>
  <c r="Q457" s="1"/>
  <c r="P458"/>
  <c r="Q458" s="1"/>
  <c r="P399"/>
  <c r="Q399" s="1"/>
  <c r="P401"/>
  <c r="Q401" s="1"/>
  <c r="Q201"/>
  <c r="P239"/>
  <c r="Q239" s="1"/>
  <c r="Q221"/>
  <c r="P260"/>
  <c r="Q260" s="1"/>
  <c r="P295"/>
  <c r="Q295" s="1"/>
  <c r="P395"/>
  <c r="Q395" s="1"/>
  <c r="Q119"/>
  <c r="Q117"/>
  <c r="Q108"/>
  <c r="Q98"/>
  <c r="Q96"/>
  <c r="Q85"/>
  <c r="Q122"/>
  <c r="Q118"/>
  <c r="Q114"/>
  <c r="Q413"/>
  <c r="P28"/>
  <c r="Q28" s="1"/>
  <c r="J366"/>
  <c r="P366" s="1"/>
  <c r="Q366" s="1"/>
  <c r="P255"/>
  <c r="Q255" s="1"/>
  <c r="P253"/>
  <c r="Q253" s="1"/>
  <c r="P251"/>
  <c r="Q251" s="1"/>
  <c r="P249"/>
  <c r="Q249" s="1"/>
  <c r="P245"/>
  <c r="Q245" s="1"/>
  <c r="P240"/>
  <c r="Q240" s="1"/>
  <c r="P237"/>
  <c r="Q237" s="1"/>
  <c r="Q180"/>
  <c r="P318"/>
  <c r="Q318" s="1"/>
  <c r="P314"/>
  <c r="Q314" s="1"/>
  <c r="P417"/>
  <c r="Q417" s="1"/>
  <c r="P418"/>
  <c r="Q418" s="1"/>
  <c r="P432"/>
  <c r="Q432" s="1"/>
  <c r="P501"/>
  <c r="Q501" s="1"/>
  <c r="P503"/>
  <c r="Q503" s="1"/>
  <c r="P388"/>
  <c r="Q388" s="1"/>
  <c r="Q188"/>
  <c r="Q184"/>
  <c r="P243"/>
  <c r="Q243" s="1"/>
  <c r="Q174"/>
  <c r="Q165"/>
  <c r="Q163"/>
  <c r="Q126"/>
  <c r="Q354"/>
  <c r="P46"/>
  <c r="Q46" s="1"/>
  <c r="P400"/>
  <c r="Q400" s="1"/>
  <c r="Q128"/>
  <c r="Q173"/>
  <c r="Q160"/>
  <c r="Q434"/>
  <c r="Q148"/>
  <c r="Q159"/>
  <c r="Q102"/>
  <c r="Q106"/>
  <c r="Q195"/>
  <c r="Q193"/>
  <c r="P37"/>
  <c r="Q37" s="1"/>
  <c r="P29"/>
  <c r="Q29" s="1"/>
  <c r="P27"/>
  <c r="Q27" s="1"/>
  <c r="P36"/>
  <c r="Q36" s="1"/>
  <c r="Q208"/>
  <c r="P462"/>
  <c r="Q462" s="1"/>
  <c r="Q156"/>
  <c r="Q154"/>
  <c r="Q151"/>
  <c r="Q144"/>
  <c r="Q142"/>
  <c r="E370"/>
  <c r="P370" s="1"/>
  <c r="Q370" s="1"/>
  <c r="E403"/>
  <c r="J425"/>
  <c r="E382"/>
  <c r="P382" s="1"/>
  <c r="Q382" s="1"/>
  <c r="J383"/>
  <c r="Q369"/>
  <c r="Q368"/>
  <c r="P362"/>
  <c r="Q362" s="1"/>
  <c r="P364"/>
  <c r="Q364" s="1"/>
  <c r="P330"/>
  <c r="Q330" s="1"/>
  <c r="P294"/>
  <c r="Q294" s="1"/>
  <c r="P287"/>
  <c r="Q287" s="1"/>
  <c r="P50"/>
  <c r="Q50" s="1"/>
  <c r="Q379"/>
  <c r="J507"/>
  <c r="Q107"/>
  <c r="Q101"/>
  <c r="E406"/>
  <c r="P406" s="1"/>
  <c r="Q406" s="1"/>
  <c r="Q137"/>
  <c r="Q150"/>
  <c r="P333"/>
  <c r="Q333" s="1"/>
  <c r="P461"/>
  <c r="Q461" s="1"/>
  <c r="P357"/>
  <c r="Q357" s="1"/>
  <c r="P261"/>
  <c r="Q261" s="1"/>
  <c r="J360"/>
  <c r="P378"/>
  <c r="Q378" s="1"/>
  <c r="Q87"/>
  <c r="P284"/>
  <c r="Q284" s="1"/>
  <c r="S127"/>
  <c r="Q134"/>
  <c r="P337"/>
  <c r="Q337" s="1"/>
  <c r="P464"/>
  <c r="Q464" s="1"/>
  <c r="P468"/>
  <c r="Q468" s="1"/>
  <c r="P472"/>
  <c r="Q472" s="1"/>
  <c r="P476"/>
  <c r="Q476" s="1"/>
  <c r="P480"/>
  <c r="Q480" s="1"/>
  <c r="P484"/>
  <c r="Q484" s="1"/>
  <c r="P488"/>
  <c r="Q488" s="1"/>
  <c r="P490"/>
  <c r="Q490" s="1"/>
  <c r="P494"/>
  <c r="Q494" s="1"/>
  <c r="P502"/>
  <c r="Q502" s="1"/>
  <c r="P504"/>
  <c r="Q504" s="1"/>
  <c r="P387"/>
  <c r="Q387" s="1"/>
  <c r="P231"/>
  <c r="Q231" s="1"/>
  <c r="P375"/>
  <c r="Q375" s="1"/>
  <c r="R219"/>
  <c r="J506" l="1"/>
  <c r="E793"/>
  <c r="Q274"/>
  <c r="J38"/>
  <c r="P38" s="1"/>
  <c r="Q38" s="1"/>
  <c r="Q445"/>
  <c r="Q26"/>
  <c r="P32"/>
  <c r="Q191"/>
  <c r="P507"/>
  <c r="Q507" s="1"/>
  <c r="Q408"/>
  <c r="Q89"/>
  <c r="S84"/>
  <c r="Q217"/>
  <c r="Q344"/>
  <c r="P360"/>
  <c r="Q360" s="1"/>
  <c r="Q358"/>
  <c r="Q215"/>
  <c r="P383"/>
  <c r="Q383" s="1"/>
  <c r="Q402"/>
  <c r="P403"/>
  <c r="Q403" s="1"/>
  <c r="P425"/>
  <c r="Q425" s="1"/>
  <c r="Q414"/>
  <c r="Q222"/>
  <c r="Q219"/>
  <c r="Q373"/>
  <c r="Q374"/>
  <c r="Q112"/>
  <c r="Q127"/>
  <c r="S179"/>
  <c r="Q32" l="1"/>
  <c r="Q376"/>
  <c r="Q212"/>
  <c r="P21"/>
  <c r="P20" s="1"/>
  <c r="P506" l="1"/>
  <c r="Q21"/>
  <c r="Q84"/>
  <c r="Q506" l="1"/>
  <c r="E508"/>
  <c r="P794" l="1"/>
  <c r="Q20"/>
</calcChain>
</file>

<file path=xl/sharedStrings.xml><?xml version="1.0" encoding="utf-8"?>
<sst xmlns="http://schemas.openxmlformats.org/spreadsheetml/2006/main" count="869" uniqueCount="621">
  <si>
    <t>3035</t>
  </si>
  <si>
    <t>Контроль</t>
  </si>
  <si>
    <t>заг.ф</t>
  </si>
  <si>
    <t>090213</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</si>
  <si>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</si>
  <si>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</si>
  <si>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</si>
  <si>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0740 (080704)</t>
  </si>
  <si>
    <t>0180 (250323)</t>
  </si>
  <si>
    <t>1040 (090700)</t>
  </si>
  <si>
    <t>1040 (091101)</t>
  </si>
  <si>
    <t>1040 (091108)</t>
  </si>
  <si>
    <t xml:space="preserve">з них на: </t>
  </si>
  <si>
    <t>Утримання та навчально-тренувальна робота комунальних дитячо-юнацьких спортивних шкіл</t>
  </si>
  <si>
    <t>5022</t>
  </si>
  <si>
    <t>фінансування Програми реалізації мікропроектів у рамках проекту "Сприяння розвитку соціальної інфраструктури"</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</si>
  <si>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</si>
  <si>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</si>
  <si>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</si>
  <si>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</si>
  <si>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</si>
  <si>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</si>
  <si>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</si>
  <si>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</si>
  <si>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</si>
  <si>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0617363</t>
  </si>
  <si>
    <t>надання допомоги на догляд за інвалідом І чи II групи внаслідок психічного розладу</t>
  </si>
  <si>
    <t>Внески до статутного капіталу суб’єктів господарювання</t>
  </si>
  <si>
    <t>з них на реалізацію програм: "Поліпшення допомоги особам із зниженим слухом"</t>
  </si>
  <si>
    <t>з них: на реалізацію програми "Забезпечення профілактики ВІЛ-інфекції, допомоги та лікування віл-інфікованих і хворих на СНІД на 2008 рік"</t>
  </si>
  <si>
    <t xml:space="preserve"> будівництво, реконструкцію, ремонт і утримання автомобільних доріг, що належать до комунальної власності</t>
  </si>
  <si>
    <t>Підрозділи дорожньо-патрульної служби та дорожнього нагляду</t>
  </si>
  <si>
    <t>Професійна пожежна охорона</t>
  </si>
  <si>
    <t>060106</t>
  </si>
  <si>
    <t>з них: на відзначення 110-річчя Львівського академічного театру опери та балету ім. С. Крущельницької</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</si>
  <si>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</si>
  <si>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</si>
  <si>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7340</t>
  </si>
  <si>
    <t>реалізацію обласної програми "Молодь Львівщини" на 2016-2020 роки</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</si>
  <si>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</si>
  <si>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</si>
  <si>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</si>
  <si>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0117340</t>
  </si>
  <si>
    <t>Проектування, реставрація та охорона пам"яток архітектури</t>
  </si>
  <si>
    <t>0490 (180409)</t>
  </si>
  <si>
    <t>7670</t>
  </si>
  <si>
    <t>0117670</t>
  </si>
  <si>
    <t>7690</t>
  </si>
  <si>
    <t xml:space="preserve">Субвенція з місцевого бюджету державному бюджету на виконання програм соціально-економічного розвитку регіонів </t>
  </si>
  <si>
    <t>у тому числі на реалізацію програм в галузі правоохоронної діяльності та забезпечення безпеки державного кордону в межах Львівської області</t>
  </si>
  <si>
    <t>070602</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</si>
  <si>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</si>
  <si>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</si>
  <si>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розвиток профільної освіти у школах Яворівського району</t>
  </si>
  <si>
    <t>з них: програма щодо посилення соціального захисту багатодітних сімей, що проживають на території Львівської області</t>
  </si>
  <si>
    <t>0117530</t>
  </si>
  <si>
    <t>0211140</t>
  </si>
  <si>
    <t>Підвищення кваліфікації, перепідготовка кадрів закладами післядипломної освіти</t>
  </si>
  <si>
    <t>3130</t>
  </si>
  <si>
    <t>Реалізація державної політики у молодіжній сфері</t>
  </si>
  <si>
    <t>3140</t>
  </si>
  <si>
    <t>0160 (250203)</t>
  </si>
  <si>
    <t>0191</t>
  </si>
  <si>
    <t>9800</t>
  </si>
  <si>
    <t>реалізацію регіональної програми підтримки місцевих засобів масової інформації</t>
  </si>
  <si>
    <t>зміцнення матеріально-технічної  і навчальної бази дошкільних навчальних закладів</t>
  </si>
  <si>
    <t xml:space="preserve">зміцнення навчально-матеріальної бази опорних навчальних закладів </t>
  </si>
  <si>
    <t>розвиток мережі шкільних музеїв</t>
  </si>
  <si>
    <t>виконання заходів (підтримку сільських аматорських колективів-150 тис.грн.)</t>
  </si>
  <si>
    <t>090412</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</si>
  <si>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</si>
  <si>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</si>
  <si>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</si>
  <si>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</si>
  <si>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</si>
  <si>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</si>
  <si>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</si>
  <si>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</si>
  <si>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</si>
  <si>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Реалізація програм допомоги і грантів Європейського Союзу, урядів іноземних держав, міжнародних організацій, донорських установ</t>
  </si>
  <si>
    <t>9770</t>
  </si>
  <si>
    <t>Інші субвенції з місцевого бюджету</t>
  </si>
  <si>
    <t>0910 (070303)</t>
  </si>
  <si>
    <t>Підготовка кадрів вищими навчальними закладами І і ІІ рівнів акредитації (коледжами, технікумами, училищами)</t>
  </si>
  <si>
    <t>0942 (070602)</t>
  </si>
  <si>
    <t>1130</t>
  </si>
  <si>
    <t>Підготовка кадрів вищими навчальними закладами ІІІ і ІV рівнів акредитації (університетами, академіями, інститутами)</t>
  </si>
  <si>
    <t>3121</t>
  </si>
  <si>
    <t>Забезпечення діяльності бібліотек</t>
  </si>
  <si>
    <t>7300</t>
  </si>
  <si>
    <t>Будівництво та регіональний розвиток</t>
  </si>
  <si>
    <t>0921 (150110)</t>
  </si>
  <si>
    <t>Будівництво освітніх установ та закладів</t>
  </si>
  <si>
    <t>0320 (210120)</t>
  </si>
  <si>
    <t>8110</t>
  </si>
  <si>
    <t>0520 (240605)</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</si>
  <si>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</si>
  <si>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</si>
  <si>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</si>
  <si>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3131</t>
  </si>
  <si>
    <t>поповнення бібліотек навчальних закладів літературою та періодичними виданнями</t>
  </si>
  <si>
    <t xml:space="preserve">з них: </t>
  </si>
  <si>
    <t>з них; для комунального підприємства Львівської обласної ради "Управління капітального будівництва"</t>
  </si>
  <si>
    <t>0921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</si>
  <si>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</si>
  <si>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виплата обласної премії імені Героя України Степана Бандери</t>
  </si>
  <si>
    <t>з них: на проведення обласного конкурсу журналістики "Четверта влада"</t>
  </si>
  <si>
    <t>7310</t>
  </si>
  <si>
    <t>0180</t>
  </si>
  <si>
    <t>7461</t>
  </si>
  <si>
    <t>Інші заходи у сфері соціального захисту і соціального забезпечення</t>
  </si>
  <si>
    <t>4082</t>
  </si>
  <si>
    <t>Інші заходи в галузі культури і мистецтва</t>
  </si>
  <si>
    <t xml:space="preserve">Інші заклади </t>
  </si>
  <si>
    <t>Інші заходи соціального характеру</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</si>
  <si>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</si>
  <si>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</si>
  <si>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Будівництво споруд, установ та закладів фізичної культури і спорту</t>
  </si>
  <si>
    <t>7680</t>
  </si>
  <si>
    <t>0117680</t>
  </si>
  <si>
    <t>Членські внески до асоціацій органів місцевого самоврядування</t>
  </si>
  <si>
    <t>0110180</t>
  </si>
  <si>
    <t>Інша діяльність у сфері державного управління</t>
  </si>
  <si>
    <t>0443 (150201)</t>
  </si>
  <si>
    <t>0443 (150114)</t>
  </si>
  <si>
    <t>1517361</t>
  </si>
  <si>
    <t>7361</t>
  </si>
  <si>
    <t xml:space="preserve">0490 </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</si>
  <si>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</si>
  <si>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</si>
  <si>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</si>
  <si>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0540 (200700)</t>
  </si>
  <si>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</si>
  <si>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</si>
  <si>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</si>
  <si>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</si>
  <si>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</si>
  <si>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</si>
  <si>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Надання позашкільної освіти позашкільними закладами освіти, заходи із позашкільної роботи з дітьми</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</si>
  <si>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</si>
  <si>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</si>
  <si>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</si>
  <si>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</si>
  <si>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</si>
  <si>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</si>
  <si>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</si>
  <si>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</si>
  <si>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0421 (160903)</t>
  </si>
  <si>
    <t>0520 (200600)</t>
  </si>
  <si>
    <t>0511 (240601)</t>
  </si>
  <si>
    <t>0456 (170703)</t>
  </si>
  <si>
    <t>0810 (130107)</t>
  </si>
  <si>
    <t>0810 (130203)</t>
  </si>
  <si>
    <t>пільгове медичне обслуговування громадян, які постраждали внаслідок Чорнобильської катастрофи</t>
  </si>
  <si>
    <t>виплату  компенсації реабілітованим</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</si>
  <si>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</si>
  <si>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</si>
  <si>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</si>
  <si>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</si>
  <si>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2120</t>
  </si>
  <si>
    <t>7322</t>
  </si>
  <si>
    <t>Будівництво медичних установ та закладів</t>
  </si>
  <si>
    <t>9710</t>
  </si>
  <si>
    <t>9410</t>
  </si>
  <si>
    <t>37</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</si>
  <si>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</si>
  <si>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</si>
  <si>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</si>
  <si>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</si>
  <si>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0822 (110103)</t>
  </si>
  <si>
    <t>0824 (110202)</t>
  </si>
  <si>
    <t>0829 (110502)</t>
  </si>
  <si>
    <t>0421 (160904)</t>
  </si>
  <si>
    <t>1117325</t>
  </si>
  <si>
    <t>7325</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</si>
  <si>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</si>
  <si>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</si>
  <si>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у тому числі: заходи присвяченні відзначенню 150-річчя із дня народження І. Франка</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</si>
  <si>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</si>
  <si>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</si>
  <si>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</si>
  <si>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"Рання лабораторна діагностика випадків гострого коронарного синдрому"</t>
  </si>
  <si>
    <t>з них: на розвиток телемедичної мережі</t>
  </si>
  <si>
    <t>Додаток  3</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</si>
  <si>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</si>
  <si>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</si>
  <si>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з них:проведення пошуку та впорядкування поховань жертв війни та політичних репресій</t>
  </si>
  <si>
    <t>з них на реалізацію Програми розвитку Львівської обласної контрольно-рятувальної служби туристично-спортивної спілки України</t>
  </si>
  <si>
    <t>з них: на виконання заходів з внутрішньої політики</t>
  </si>
  <si>
    <t>Проектування, реставрація та охорона пам'яток архітектури</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</si>
  <si>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</si>
  <si>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у тому числі : реалізація програми з нагоди святкування 150-річчя із дня народження І. Франка</t>
  </si>
  <si>
    <t>"Високоспеціалізована офтальмологічна допомога хворим з патологією переднього та заднього відтинку ока"</t>
  </si>
  <si>
    <t>у тому числі: бюджет розвитку</t>
  </si>
  <si>
    <t>0917300</t>
  </si>
  <si>
    <t>1216012</t>
  </si>
  <si>
    <t>1216040</t>
  </si>
  <si>
    <t xml:space="preserve">з них на: розвиток музейної справи </t>
  </si>
  <si>
    <t>Адресно-довідкові бюро</t>
  </si>
  <si>
    <t>0456 (170704)</t>
  </si>
  <si>
    <t>0180 (250324)</t>
  </si>
  <si>
    <t>грн.</t>
  </si>
  <si>
    <t>4020</t>
  </si>
  <si>
    <t>4030</t>
  </si>
  <si>
    <t>4040</t>
  </si>
  <si>
    <t>4060</t>
  </si>
  <si>
    <t>4070</t>
  </si>
  <si>
    <t>4080</t>
  </si>
  <si>
    <t>Виплата  компенсації реабілітованим</t>
  </si>
  <si>
    <t>1014040</t>
  </si>
  <si>
    <t>0460 (250404)</t>
  </si>
  <si>
    <t>5031</t>
  </si>
  <si>
    <t>Ліквідація іншого забруднення навколишнього природного середовища</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</si>
  <si>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</si>
  <si>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</si>
  <si>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"Розвиток первинної медико-санітарної допомоги на засадах сімейної медицини до 2010 року"</t>
  </si>
  <si>
    <t>0813163</t>
  </si>
  <si>
    <t>0817300</t>
  </si>
  <si>
    <t>0813033</t>
  </si>
  <si>
    <t>0819720</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</si>
  <si>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</si>
  <si>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</si>
  <si>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</si>
  <si>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витрати для поховання учасників бойових дій та інвалідів війни</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</si>
  <si>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</si>
  <si>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</si>
  <si>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</si>
  <si>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Спеціальні приймальники-розподільники</t>
  </si>
  <si>
    <t>061007</t>
  </si>
  <si>
    <t>виконання обласної програми з покращення соціального захисту багатодітних сімей, що проживають на території Львівської області</t>
  </si>
  <si>
    <t>Здійснення заходів та реалізація проектів на виконання Державної цільової соціальної програми "Молодь України"</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</si>
  <si>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</si>
  <si>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</si>
  <si>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0512 (240602)</t>
  </si>
  <si>
    <t>0540 (240604)</t>
  </si>
  <si>
    <t>8313</t>
  </si>
  <si>
    <t>7610</t>
  </si>
  <si>
    <t>0513 (240603)</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</si>
  <si>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</si>
  <si>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</si>
  <si>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</si>
  <si>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</si>
  <si>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</si>
  <si>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</si>
  <si>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</si>
  <si>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</si>
  <si>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</si>
  <si>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</si>
  <si>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</si>
  <si>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з них на реалізацію  регіональної програми трансплантації органів та інших анатомічних матеріалів</t>
  </si>
  <si>
    <t>у тому числі на:</t>
  </si>
  <si>
    <t>реалізацію програми надання малозабезпеченим сім"ям Львівської області адресної матеріальної допомоги для газифікації житлових будинків</t>
  </si>
  <si>
    <t>Надання загальної середньої освіти загальноосвітніми школами-інтернатами для дітей-сиріт і дітей, позбавлених батьківського піклування</t>
  </si>
  <si>
    <t>1070</t>
  </si>
  <si>
    <t>Програми соціального захисту інвалідів</t>
  </si>
  <si>
    <t>1090 (090412)</t>
  </si>
  <si>
    <t>0443</t>
  </si>
  <si>
    <t>на проведення заходів з пошуку і впорядкуванню поховань жертв війни та політичних репресій</t>
  </si>
  <si>
    <t>2717300</t>
  </si>
  <si>
    <t>придбання витратних матеріалів для кардіохірургії (стенти, оксигенатори, рентгенконтрасти тощо)</t>
  </si>
  <si>
    <t xml:space="preserve">заходи щодо проведення пошуку і впорядкування поховань українців за кордоном </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</si>
  <si>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</si>
  <si>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</si>
  <si>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</si>
  <si>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1090</t>
  </si>
  <si>
    <t>всього</t>
  </si>
  <si>
    <t>сп.ф</t>
  </si>
  <si>
    <t>відхилення</t>
  </si>
  <si>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</si>
  <si>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</si>
  <si>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</si>
  <si>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</si>
  <si>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 xml:space="preserve">у тому числі : </t>
  </si>
  <si>
    <t>відновне лікування хворих області у Моршинській міській лікарні</t>
  </si>
  <si>
    <t>Заходи, пов’язані з поліпшенням питної води</t>
  </si>
  <si>
    <t>будівництво, реконструкцію, ремонт і утримання автомобільних доріг загального користування місцевого значення</t>
  </si>
  <si>
    <t>070502</t>
  </si>
  <si>
    <t>0714030</t>
  </si>
  <si>
    <t>0717300</t>
  </si>
  <si>
    <t>0717322</t>
  </si>
  <si>
    <t>0717670</t>
  </si>
  <si>
    <t>0719770</t>
  </si>
  <si>
    <t>0813080</t>
  </si>
  <si>
    <t>1014000</t>
  </si>
  <si>
    <t>4000</t>
  </si>
  <si>
    <t>0820 (110000)</t>
  </si>
  <si>
    <t>Утримання установ культури</t>
  </si>
  <si>
    <t>Нерозподілені видатки</t>
  </si>
  <si>
    <t>0712000</t>
  </si>
  <si>
    <t>2000</t>
  </si>
  <si>
    <t xml:space="preserve"> (080000)</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</si>
  <si>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</si>
  <si>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</si>
  <si>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</si>
  <si>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</si>
  <si>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</si>
  <si>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</si>
  <si>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</si>
  <si>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</si>
  <si>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</si>
  <si>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 xml:space="preserve"> підготовку та участь у всеукраїнських та міжнародних змаганнях баскетбольного клубу "Львівська Політехніка"</t>
  </si>
  <si>
    <t>3070</t>
  </si>
  <si>
    <t>Надання допомоги на догляд за інвалідом I чи II групи внаслідок психічного розладу</t>
  </si>
  <si>
    <t>3111</t>
  </si>
  <si>
    <t>0611060</t>
  </si>
  <si>
    <t>0611130</t>
  </si>
  <si>
    <t>заходи організацій депортованих українців</t>
  </si>
  <si>
    <t>Збереження природно-заповідного фонду</t>
  </si>
  <si>
    <t>0611020</t>
  </si>
  <si>
    <t>0922 (070301, 070304, 070307)</t>
  </si>
  <si>
    <t>Надання загальної середньої освіти загальноосвiтнiми школами-iнтернатами</t>
  </si>
  <si>
    <t>0611120, 0611140</t>
  </si>
  <si>
    <t>1120, 1140</t>
  </si>
  <si>
    <t>0941 (070601), 0950 (070701)</t>
  </si>
  <si>
    <t>0611090, 0611150, 0611161</t>
  </si>
  <si>
    <t>1090, 1150, 1161</t>
  </si>
  <si>
    <t>0960 (070401), 0990 (070802)</t>
  </si>
  <si>
    <t>Інші заклади освіти</t>
  </si>
  <si>
    <t xml:space="preserve"> комунальні послуги та енергоносії</t>
  </si>
  <si>
    <t>Усього видатків</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</si>
  <si>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</si>
  <si>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</si>
  <si>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програма забезпечення безпеки руху</t>
  </si>
  <si>
    <t xml:space="preserve">Інші заклади та заходи </t>
  </si>
  <si>
    <t xml:space="preserve">Проведення спортивної роботи в регіоні </t>
  </si>
  <si>
    <t>0613111</t>
  </si>
  <si>
    <t>0613121</t>
  </si>
  <si>
    <t>0613130</t>
  </si>
  <si>
    <t>0613230</t>
  </si>
  <si>
    <t>0613140</t>
  </si>
  <si>
    <t>0615022</t>
  </si>
  <si>
    <t>0615032</t>
  </si>
  <si>
    <t>0617300</t>
  </si>
  <si>
    <t>0617321</t>
  </si>
  <si>
    <t>0618110</t>
  </si>
  <si>
    <t>0618340</t>
  </si>
  <si>
    <t>0617640</t>
  </si>
  <si>
    <t>0619770</t>
  </si>
  <si>
    <t>1113130</t>
  </si>
  <si>
    <t>1113230</t>
  </si>
  <si>
    <t>1115010</t>
  </si>
  <si>
    <t>1117300</t>
  </si>
  <si>
    <t>1119770</t>
  </si>
  <si>
    <t>Проведення навчально-тренувальних зборів і змагань та заходів з інвалідного спорту</t>
  </si>
  <si>
    <t>0950 (070702)</t>
  </si>
  <si>
    <t>1040 (091106)</t>
  </si>
  <si>
    <t>1040 (091103)</t>
  </si>
  <si>
    <t>0823 (110300)</t>
  </si>
  <si>
    <t>0830 (120100)</t>
  </si>
  <si>
    <t>0411 (180410)</t>
  </si>
  <si>
    <t>з них на придбання автобуса для театру ім. Ю. Дрогобича</t>
  </si>
  <si>
    <t>0210191</t>
  </si>
  <si>
    <t>0219800</t>
  </si>
  <si>
    <t>0217530</t>
  </si>
  <si>
    <t>заходи відділення Національного олімпійського комітету у Львівській області</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</si>
  <si>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</si>
  <si>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</si>
  <si>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</si>
  <si>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2618340</t>
  </si>
  <si>
    <t>0540</t>
  </si>
  <si>
    <t>Забезпечення діяльності палаців і будинків культури, клубів, центрів дозвілля та інших клубних закладів</t>
  </si>
  <si>
    <t>в тому числі : часткова компенсація сільськогосподарським товаровиробникам вартості придбання дизельного пального</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</si>
  <si>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</si>
  <si>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</si>
  <si>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</si>
  <si>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Інші правоохоронні заходи і заклади</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</si>
  <si>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</si>
  <si>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r>
      <t>Інші заходи у сфері зв</t>
    </r>
    <r>
      <rPr>
        <sz val="11"/>
        <rFont val="Arial"/>
        <family val="2"/>
        <charset val="204"/>
      </rPr>
      <t>´</t>
    </r>
    <r>
      <rPr>
        <sz val="11"/>
        <rFont val="Times New Roman Cyr"/>
        <family val="1"/>
        <charset val="204"/>
      </rPr>
      <t>язку, телекомунікації та інформатики</t>
    </r>
  </si>
  <si>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</si>
  <si>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t>3242</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</si>
  <si>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</si>
  <si>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</si>
  <si>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</si>
  <si>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</si>
  <si>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</si>
  <si>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0110150</t>
  </si>
  <si>
    <t>0150</t>
  </si>
  <si>
    <t>фінансування Програми обласного конкурсу мікропроектів в галузі освіти</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</si>
  <si>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</si>
  <si>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</si>
  <si>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Заходи з оздоровлення та відпочинку дітей</t>
  </si>
  <si>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</si>
  <si>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</si>
  <si>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</si>
  <si>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</si>
  <si>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</si>
  <si>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</si>
  <si>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</si>
  <si>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</si>
  <si>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</si>
  <si>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5032</t>
  </si>
  <si>
    <t>Фінансова підтримка дитячо-юнацьких спортивних шкіл фізкультурно-спортивних товариств</t>
  </si>
  <si>
    <t>Заклади післядипломної освіти ІІІ-IV рівня акредитації</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</si>
  <si>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</si>
  <si>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</si>
  <si>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з них на заходи з енергозбереження для бюджетних установ</t>
  </si>
  <si>
    <t>примусове лікування хворих у спецвідділеннях Волинської психіатричної лікарні</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</si>
  <si>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</si>
  <si>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</si>
  <si>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в тому числі:  програма боротьби зі злочинністю</t>
  </si>
  <si>
    <t xml:space="preserve"> програм у галузі сільського господарства</t>
  </si>
  <si>
    <t>з них:</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</si>
  <si>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</si>
  <si>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</si>
  <si>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 xml:space="preserve">0180 </t>
  </si>
  <si>
    <t>Утримання та забезпечення діяльності центрів соціальних служб для сім"ї, дітей та молоді</t>
  </si>
  <si>
    <t>3163</t>
  </si>
  <si>
    <t>3033</t>
  </si>
  <si>
    <t>9720</t>
  </si>
  <si>
    <t>Субвенція з місцевого бюджету  на виконання інвестиційних програм та проектів</t>
  </si>
  <si>
    <t>Вищі заклади освіти ІІІ-IV рівнів акредитації</t>
  </si>
  <si>
    <t>"Забезпечення медикаментами хворих на гострий інфаркт міокарда"</t>
  </si>
  <si>
    <t>реалізацію програми з виплати одноразової адресної допомоги малозабезпеченим громадянам області</t>
  </si>
  <si>
    <t>у тому числі на заходи з енергозбереження для бюджетних установ</t>
  </si>
  <si>
    <t>1070 (170102)</t>
  </si>
  <si>
    <t>з них: фінансова підтримка діяльності Всеукраїнського товариства "Просвіта"</t>
  </si>
  <si>
    <t>розвиток мережі дошкільних навчальних закладів</t>
  </si>
  <si>
    <t>реалізацію програми виплати одноразової адресної  допомоги малозабезпеченим громадянам області за розпорядженнями голови обласної ради</t>
  </si>
  <si>
    <t xml:space="preserve">Фінансова підтримка філармоній, музичних колективів,ансамблів, концертних та циркових організацій </t>
  </si>
  <si>
    <t>Забезпечення діяльності музеїв і виставок</t>
  </si>
  <si>
    <t>0828 (110204)</t>
  </si>
  <si>
    <t>Інші заклади та заходи в галузі культури і мистецтва</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</si>
  <si>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</si>
  <si>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</si>
  <si>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</si>
  <si>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</si>
  <si>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</si>
  <si>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</si>
  <si>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</si>
  <si>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</si>
  <si>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7350</t>
  </si>
  <si>
    <t>Розроблення схем планування та забудови територій (містобудівної документації)</t>
  </si>
  <si>
    <t>0422 (160600)</t>
  </si>
  <si>
    <t>7150</t>
  </si>
  <si>
    <t>Реалізація програм у галузі лісового господарства і мисливства</t>
  </si>
  <si>
    <t>7110</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</si>
  <si>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</si>
  <si>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</si>
  <si>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</si>
  <si>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</si>
  <si>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</si>
  <si>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</si>
  <si>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</si>
  <si>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</si>
  <si>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</si>
  <si>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Заходи з енергозбереження</t>
  </si>
  <si>
    <t>Сприяння розвитку малого та середнього підприємництва</t>
  </si>
  <si>
    <t>Інші заклади та заходи</t>
  </si>
  <si>
    <t>0118110</t>
  </si>
  <si>
    <t>Утримання та розвиток автомобільних доріг та дорожньої інфраструктури за рахунок коштів місцевого бюджету</t>
  </si>
  <si>
    <t>2717320</t>
  </si>
  <si>
    <t>7320</t>
  </si>
  <si>
    <t>1010 (091304)</t>
  </si>
  <si>
    <t>0821 (110102)</t>
  </si>
  <si>
    <t>виплату обласних премій в галузі культури, літератури, мистецтва, журналістики та архітектури</t>
  </si>
  <si>
    <t>070701</t>
  </si>
  <si>
    <t>8320</t>
  </si>
  <si>
    <t>8330</t>
  </si>
  <si>
    <t>8340</t>
  </si>
  <si>
    <t>0813131</t>
  </si>
  <si>
    <t>Фінансова підтримка кінематографії</t>
  </si>
  <si>
    <t>Фінансова підтримка засобів масової інформації</t>
  </si>
  <si>
    <t>01</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</si>
  <si>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</si>
  <si>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</si>
  <si>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компенсаційні виплати інвалідам на бензин, ремонт, техобслуговування автотранспорту та транспортне обслуговування</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</si>
  <si>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</si>
  <si>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</si>
  <si>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</si>
  <si>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</si>
  <si>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0712120</t>
  </si>
  <si>
    <t>Субвенція з місцевого бюджету державному бюджету на виконання програм соціально-економічного розвитку регіонів</t>
  </si>
  <si>
    <t>060702</t>
  </si>
  <si>
    <t>061003</t>
  </si>
  <si>
    <t xml:space="preserve"> програми забезпечення опорних шкіл меблями та дидактичними матеріалами</t>
  </si>
  <si>
    <t>Компенсаційні виплати на пільговий проїзд автомобільним транспортом окремим категоріям громадян</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</si>
  <si>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</si>
  <si>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1040</t>
  </si>
  <si>
    <t>1050</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</si>
  <si>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</si>
  <si>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</si>
  <si>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</si>
  <si>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0320 (210105)</t>
  </si>
  <si>
    <t>0470 (180107)</t>
  </si>
  <si>
    <t>0922 (070302)</t>
  </si>
  <si>
    <t>0960 (070401)</t>
  </si>
  <si>
    <t>0941 (070601)</t>
  </si>
  <si>
    <t>0824 (110201)</t>
  </si>
  <si>
    <t>0810 (130102)</t>
  </si>
  <si>
    <t>заходи по проведенню підготовки документів з метою реалізації Закону України "Про реабілітацію жертв політичних репресій на Україні"</t>
  </si>
  <si>
    <t>з них на: реалізацію програми "Назустріч інвесторам"</t>
  </si>
  <si>
    <t>Охорона та раціональне використання природних ресурсів</t>
  </si>
  <si>
    <t xml:space="preserve">         </t>
  </si>
  <si>
    <t>виплату стипендій обдарованим спортсменам Львівщини</t>
  </si>
  <si>
    <t xml:space="preserve">природоохоронних заходів </t>
  </si>
  <si>
    <t>Компенсаційні виплати за пільговий проїзд окремих категорій громадян на залізничному транспорті</t>
  </si>
  <si>
    <t>Утримання та розвиток інфраструктури доріг</t>
  </si>
  <si>
    <t>фінансування програми розроблення містобудівної документації у Львівській області</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</si>
  <si>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</si>
  <si>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</si>
  <si>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</si>
  <si>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</si>
  <si>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</si>
  <si>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</si>
  <si>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 xml:space="preserve">з них: на реалізацію обласних програм поповнення та збереження бібліотечних фондів  </t>
  </si>
  <si>
    <t>Субвенція з місцевого бюджету на виконання інвестиційних програм та проектів</t>
  </si>
  <si>
    <t>3070 (090403)</t>
  </si>
  <si>
    <t>0490 (250904)</t>
  </si>
  <si>
    <t>8862</t>
  </si>
  <si>
    <t>Повернення  позичок</t>
  </si>
  <si>
    <t>1060 (250907)</t>
  </si>
  <si>
    <t>6084</t>
  </si>
  <si>
    <t>0180 (250366)</t>
  </si>
  <si>
    <t>9540</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</si>
  <si>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</si>
  <si>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</si>
  <si>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</si>
  <si>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</si>
  <si>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код бюджету</t>
  </si>
  <si>
    <t xml:space="preserve">0111 </t>
  </si>
  <si>
    <t>0111010</t>
  </si>
  <si>
    <t>0111020</t>
  </si>
  <si>
    <t>1010</t>
  </si>
  <si>
    <t>0910</t>
  </si>
  <si>
    <t xml:space="preserve">Надання дошкільної  освіти </t>
  </si>
  <si>
    <t>0990</t>
  </si>
  <si>
    <t>0113035</t>
  </si>
  <si>
    <t>0113242</t>
  </si>
  <si>
    <t xml:space="preserve">1090 </t>
  </si>
  <si>
    <t xml:space="preserve">0824 </t>
  </si>
  <si>
    <t>0114060</t>
  </si>
  <si>
    <t>01114081</t>
  </si>
  <si>
    <t>0829</t>
  </si>
  <si>
    <t xml:space="preserve">0810 </t>
  </si>
  <si>
    <t>0117130</t>
  </si>
  <si>
    <t>Здійснення заходів із землеустрою</t>
  </si>
  <si>
    <t>0117461</t>
  </si>
  <si>
    <t xml:space="preserve">0456 </t>
  </si>
  <si>
    <t xml:space="preserve">0133 </t>
  </si>
  <si>
    <t>0421</t>
  </si>
  <si>
    <t>7130</t>
  </si>
  <si>
    <t>усього</t>
  </si>
  <si>
    <t>0116013</t>
  </si>
  <si>
    <t>0116030</t>
  </si>
  <si>
    <t>Забезпечення діяльності водопровідно-каналізаційного господарства</t>
  </si>
  <si>
    <t>Організація благоустрою населених пунктів</t>
  </si>
  <si>
    <t>6030</t>
  </si>
  <si>
    <t>0620</t>
  </si>
  <si>
    <t>6013</t>
  </si>
  <si>
    <t>0828</t>
  </si>
  <si>
    <t>0960</t>
  </si>
  <si>
    <t>0117321</t>
  </si>
  <si>
    <t>1020</t>
  </si>
  <si>
    <t>Будівництво освітніх установ та закладів</t>
  </si>
  <si>
    <t>0133</t>
  </si>
  <si>
    <r>
      <t>Будівництво</t>
    </r>
    <r>
      <rPr>
        <sz val="14"/>
        <color rgb="FF000000"/>
        <rFont val="Times New Roman"/>
        <family val="1"/>
        <charset val="204"/>
      </rPr>
      <t> установ та закладів культури</t>
    </r>
  </si>
  <si>
    <t>0117324</t>
  </si>
  <si>
    <t>7324</t>
  </si>
  <si>
    <t>0117350</t>
  </si>
  <si>
    <t>0118340</t>
  </si>
  <si>
    <t>0117310</t>
  </si>
  <si>
    <r>
      <t>Будівництво</t>
    </r>
    <r>
      <rPr>
        <sz val="14"/>
        <color rgb="FF000000"/>
        <rFont val="Times New Roman"/>
        <family val="1"/>
        <charset val="204"/>
      </rPr>
      <t> об'єктів житлово-комунального господарства</t>
    </r>
  </si>
  <si>
    <t>0113033</t>
  </si>
  <si>
    <t>0320</t>
  </si>
  <si>
    <t xml:space="preserve">Заходи із запобігання та ліквідації надзвичайних ситуацій та наслідків стихійного лиха  </t>
  </si>
  <si>
    <t>0160</t>
  </si>
  <si>
    <t>0111</t>
  </si>
  <si>
    <t>Інші програми та заходи у сфері освіти</t>
  </si>
  <si>
    <t>Забезпечення діяльності  палаців і будинків культури, клубів,центрів дозвілля та інших клубних закладів</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</si>
  <si>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</si>
  <si>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0114030</t>
  </si>
  <si>
    <t>0114082</t>
  </si>
  <si>
    <t>0115031</t>
  </si>
  <si>
    <t>09</t>
  </si>
  <si>
    <t>0913242</t>
  </si>
  <si>
    <t>0118311</t>
  </si>
  <si>
    <t>0511</t>
  </si>
  <si>
    <t>0113180</t>
  </si>
  <si>
    <t>1060</t>
  </si>
  <si>
    <t>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</si>
  <si>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</si>
  <si>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.0910160</t>
  </si>
  <si>
    <t>0111021</t>
  </si>
  <si>
    <t>1021</t>
  </si>
  <si>
    <t>Надання загальної середньої освіти закладами загальної середньої освіти</t>
  </si>
  <si>
    <t>0111030</t>
  </si>
  <si>
    <t>1030</t>
  </si>
  <si>
    <t>0111031</t>
  </si>
  <si>
    <t>1031</t>
  </si>
  <si>
    <t>0111142</t>
  </si>
  <si>
    <t>1142</t>
  </si>
  <si>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</si>
  <si>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</si>
  <si>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0111080</t>
  </si>
  <si>
    <t>Мурованська сільська рада ТГ</t>
  </si>
  <si>
    <t>0113032</t>
  </si>
  <si>
    <t>Надання пільг окремим категоріям громадян з оплати послуг зв'язку</t>
  </si>
  <si>
    <t>2111</t>
  </si>
  <si>
    <t>.0112111</t>
  </si>
  <si>
    <t>0111200</t>
  </si>
  <si>
    <t>1200</t>
  </si>
  <si>
    <t>0913140</t>
  </si>
  <si>
    <t xml:space="preserve">Надання спеціалізованої освіти  мистецькими школами </t>
  </si>
  <si>
    <t>0115045</t>
  </si>
  <si>
    <t>5045</t>
  </si>
  <si>
    <t>3718710</t>
  </si>
  <si>
    <t>8710</t>
  </si>
  <si>
    <t>Резервний фонд місцевого бюджету</t>
  </si>
  <si>
    <t>Служба у справах дітей Мурованської сільської ради ТГ</t>
  </si>
  <si>
    <t>Фінансовий відділ Мурованської сільської ради ТГ</t>
  </si>
  <si>
    <t>Керівництво і управління у відповідній сфері у містах (місті Києві), селищах,селах,  територіальних громадах</t>
  </si>
  <si>
    <t>Розподіл видатків сільського  бюджету Мурованської ТГ  на 2022 рік</t>
  </si>
  <si>
    <t>0726</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</si>
  <si>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</si>
  <si>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Будівництво мультифункціональних майданчиків для занять ігровими видами спорту</t>
  </si>
  <si>
    <t>Первинна медична допомога населенню, що надається центрами первинної медичної (медико-санітарної) допомоги</t>
  </si>
  <si>
    <t>до рішення виконавчого  комітету Мурованської сільської ради  від 07.12.2021 №</t>
  </si>
  <si>
    <t xml:space="preserve">Секретар виконавчого комітету </t>
  </si>
  <si>
    <t>Ростислав СИДОР</t>
  </si>
  <si>
    <t xml:space="preserve">Начальник фінансового відділу </t>
  </si>
  <si>
    <t>Мирослава МИХАЛЬЧУК</t>
  </si>
</sst>
</file>

<file path=xl/styles.xml><?xml version="1.0" encoding="utf-8"?>
<styleSheet xmlns="http://schemas.openxmlformats.org/spreadsheetml/2006/main">
  <numFmts count="15">
    <numFmt numFmtId="164" formatCode="#,##0\ &quot;грн.&quot;;\-#,##0\ &quot;грн.&quot;"/>
    <numFmt numFmtId="165" formatCode="_-* #,##0.00\ _г_р_н_._-;\-* #,##0.00\ _г_р_н_._-;_-* &quot;-&quot;??\ _г_р_н_._-;_-@_-"/>
    <numFmt numFmtId="166" formatCode="#,##0.0"/>
    <numFmt numFmtId="167" formatCode="0.0"/>
    <numFmt numFmtId="168" formatCode="_-* #,##0\ &quot;р.&quot;_-;\-* #,##0\ &quot;р.&quot;_-;_-* &quot;-&quot;\ &quot;р.&quot;_-;_-@_-"/>
    <numFmt numFmtId="169" formatCode="_-* #,##0\ _р_._-;\-* #,##0\ _р_._-;_-* &quot;-&quot;\ _р_._-;_-@_-"/>
    <numFmt numFmtId="170" formatCode="_-* #,##0.00\ &quot;р.&quot;_-;\-* #,##0.00\ &quot;р.&quot;_-;_-* &quot;-&quot;??\ &quot;р.&quot;_-;_-@_-"/>
    <numFmt numFmtId="171" formatCode="_-* #,##0.00\ _р_._-;\-* #,##0.00\ _р_._-;_-* &quot;-&quot;??\ _р_._-;_-@_-"/>
    <numFmt numFmtId="172" formatCode="_(&quot;$&quot;* #,##0_);_(&quot;$&quot;* \(#,##0\);_(&quot;$&quot;* &quot;-&quot;_);_(@_)"/>
    <numFmt numFmtId="173" formatCode="_(&quot;$&quot;* #,##0.00_);_(&quot;$&quot;* \(#,##0.00\);_(&quot;$&quot;* &quot;-&quot;??_);_(@_)"/>
    <numFmt numFmtId="174" formatCode="#,##0\ &quot;z?&quot;;[Red]\-#,##0\ &quot;z?&quot;"/>
    <numFmt numFmtId="175" formatCode="#,##0.00\ &quot;z?&quot;;[Red]\-#,##0.00\ &quot;z?&quot;"/>
    <numFmt numFmtId="176" formatCode="_-* #,##0\ _z_?_-;\-* #,##0\ _z_?_-;_-* &quot;-&quot;\ _z_?_-;_-@_-"/>
    <numFmt numFmtId="177" formatCode="_-* #,##0.00\ _z_?_-;\-* #,##0.00\ _z_?_-;_-* &quot;-&quot;??\ _z_?_-;_-@_-"/>
    <numFmt numFmtId="178" formatCode="#,##0.\-"/>
  </numFmts>
  <fonts count="131">
    <font>
      <sz val="10"/>
      <name val="Arial Cyr"/>
      <charset val="204"/>
    </font>
    <font>
      <sz val="10"/>
      <color theme="1"/>
      <name val="Calibri"/>
      <family val="2"/>
      <charset val="204"/>
      <scheme val="minor"/>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amily val="1"/>
      <charset val="204"/>
    </font>
    <font>
      <sz val="1"/>
      <color indexed="8"/>
      <name val="Courier"/>
      <family val="1"/>
      <charset val="204"/>
    </font>
    <font>
      <sz val="10"/>
      <name val="Helv"/>
      <charset val="204"/>
    </font>
    <font>
      <b/>
      <sz val="1"/>
      <color indexed="8"/>
      <name val="Courier"/>
      <family val="1"/>
      <charset val="204"/>
    </font>
    <font>
      <sz val="10"/>
      <name val="Arial CE"/>
    </font>
    <font>
      <sz val="9"/>
      <name val="PL Arial"/>
    </font>
    <font>
      <sz val="10"/>
      <name val="PL Arial"/>
    </font>
    <font>
      <sz val="10"/>
      <name val="Arial"/>
      <family val="2"/>
      <charset val="204"/>
    </font>
    <font>
      <b/>
      <sz val="18"/>
      <name val="Times New Roman"/>
      <family val="1"/>
      <charset val="204"/>
    </font>
    <font>
      <b/>
      <sz val="14"/>
      <name val="Times New Roman"/>
      <family val="1"/>
      <charset val="204"/>
    </font>
    <font>
      <sz val="14"/>
      <name val="Times New Roman"/>
      <family val="1"/>
      <charset val="204"/>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0"/>
      <color indexed="9"/>
      <name val="Times New Roman Cyr"/>
      <family val="1"/>
      <charset val="204"/>
    </font>
    <font>
      <b/>
      <sz val="15"/>
      <name val="Times New Roman Cyr"/>
      <family val="1"/>
      <charset val="204"/>
    </font>
    <font>
      <b/>
      <sz val="12"/>
      <name val="Times New Roman"/>
      <family val="1"/>
      <charset val="204"/>
    </font>
    <font>
      <sz val="10"/>
      <color indexed="8"/>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10"/>
      <name val="Times New Roman Cyr"/>
      <family val="1"/>
      <charset val="204"/>
    </font>
    <font>
      <b/>
      <sz val="10"/>
      <name val="Times New Roman CYR"/>
      <charset val="204"/>
    </font>
    <font>
      <b/>
      <sz val="13.5"/>
      <name val="Times New Roman Cyr"/>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b/>
      <sz val="11"/>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b/>
      <i/>
      <sz val="14"/>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amily val="1"/>
      <charset val="204"/>
    </font>
    <font>
      <sz val="10"/>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b/>
      <sz val="12"/>
      <color indexed="10"/>
      <name val="Times New Roman Cyr"/>
      <family val="1"/>
      <charset val="204"/>
    </font>
    <font>
      <sz val="12"/>
      <color indexed="9"/>
      <name val="Times New Roman Cyr"/>
      <family val="1"/>
      <charset val="204"/>
    </font>
    <font>
      <sz val="9"/>
      <name val="Times New Roman CYR"/>
      <charset val="204"/>
    </font>
    <font>
      <sz val="11"/>
      <name val="Arial"/>
      <family val="2"/>
      <charset val="204"/>
    </font>
    <font>
      <sz val="12"/>
      <color indexed="8"/>
      <name val="Arial"/>
      <family val="2"/>
      <charset val="204"/>
    </font>
    <font>
      <b/>
      <sz val="11"/>
      <color indexed="10"/>
      <name val="Times New Roman CYR"/>
      <family val="1"/>
      <charset val="204"/>
    </font>
    <font>
      <sz val="11"/>
      <color indexed="57"/>
      <name val="Times New Roman CYR"/>
      <family val="1"/>
      <charset val="204"/>
    </font>
    <font>
      <sz val="11"/>
      <color indexed="9"/>
      <name val="Times New Roman CYR"/>
      <family val="1"/>
      <charset val="204"/>
    </font>
    <font>
      <sz val="1"/>
      <color indexed="8"/>
      <name val="Courier"/>
      <family val="1"/>
      <charset val="204"/>
    </font>
    <font>
      <sz val="14"/>
      <name val="Arial Cyr"/>
      <charset val="204"/>
    </font>
    <font>
      <sz val="10"/>
      <color rgb="FF006100"/>
      <name val="Calibri"/>
      <family val="2"/>
      <charset val="204"/>
      <scheme val="minor"/>
    </font>
    <font>
      <sz val="10"/>
      <color rgb="FF9C6500"/>
      <name val="Calibri"/>
      <family val="2"/>
      <charset val="204"/>
      <scheme val="minor"/>
    </font>
    <font>
      <sz val="14"/>
      <color rgb="FF000000"/>
      <name val="Times New Roman"/>
      <family val="1"/>
      <charset val="204"/>
    </font>
    <font>
      <b/>
      <sz val="14"/>
      <color indexed="8"/>
      <name val="Times New Roman"/>
      <family val="1"/>
      <charset val="204"/>
    </font>
    <font>
      <i/>
      <sz val="14"/>
      <name val="Times New Roman Cyr"/>
      <family val="1"/>
      <charset val="204"/>
    </font>
    <font>
      <i/>
      <sz val="14"/>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rgb="FFC6EFCE"/>
      </patternFill>
    </fill>
    <fill>
      <patternFill patternType="solid">
        <fgColor rgb="FFFFEB9C"/>
      </patternFill>
    </fill>
    <fill>
      <patternFill patternType="solid">
        <fgColor theme="0"/>
        <bgColor indexed="64"/>
      </patternFill>
    </fill>
    <fill>
      <patternFill patternType="solid">
        <fgColor theme="0" tint="-4.9989318521683403E-2"/>
        <bgColor indexed="64"/>
      </patternFill>
    </fill>
  </fills>
  <borders count="24">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s>
  <cellStyleXfs count="184">
    <xf numFmtId="0" fontId="0" fillId="0" borderId="0"/>
    <xf numFmtId="0" fontId="16" fillId="0" borderId="1">
      <protection locked="0"/>
    </xf>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6" fillId="0" borderId="0">
      <protection locked="0"/>
    </xf>
    <xf numFmtId="0" fontId="16" fillId="0" borderId="0">
      <protection locked="0"/>
    </xf>
    <xf numFmtId="0" fontId="16" fillId="0" borderId="0">
      <protection locked="0"/>
    </xf>
    <xf numFmtId="0" fontId="16" fillId="0" borderId="0">
      <protection locked="0"/>
    </xf>
    <xf numFmtId="0" fontId="15" fillId="0" borderId="0">
      <protection locked="0"/>
    </xf>
    <xf numFmtId="0" fontId="15" fillId="0" borderId="0">
      <protection locked="0"/>
    </xf>
    <xf numFmtId="0" fontId="15" fillId="0" borderId="0">
      <protection locked="0"/>
    </xf>
    <xf numFmtId="0" fontId="16" fillId="0" borderId="1">
      <protection locked="0"/>
    </xf>
    <xf numFmtId="0" fontId="18" fillId="0" borderId="0">
      <protection locked="0"/>
    </xf>
    <xf numFmtId="0" fontId="18" fillId="0" borderId="0">
      <protection locked="0"/>
    </xf>
    <xf numFmtId="0" fontId="15" fillId="0" borderId="1">
      <protection locked="0"/>
    </xf>
    <xf numFmtId="0" fontId="15" fillId="0" borderId="0">
      <protection locked="0"/>
    </xf>
    <xf numFmtId="0" fontId="15" fillId="0" borderId="1">
      <protection locked="0"/>
    </xf>
    <xf numFmtId="0" fontId="110" fillId="0" borderId="0">
      <protection locked="0"/>
    </xf>
    <xf numFmtId="0" fontId="110" fillId="0" borderId="1">
      <protection locked="0"/>
    </xf>
    <xf numFmtId="0" fontId="123" fillId="0" borderId="0">
      <protection locked="0"/>
    </xf>
    <xf numFmtId="0" fontId="123" fillId="0" borderId="1">
      <protection locked="0"/>
    </xf>
    <xf numFmtId="0" fontId="15" fillId="0" borderId="0">
      <protection locked="0"/>
    </xf>
    <xf numFmtId="0" fontId="15" fillId="0" borderId="1">
      <protection locked="0"/>
    </xf>
    <xf numFmtId="0" fontId="123" fillId="0" borderId="0">
      <protection locked="0"/>
    </xf>
    <xf numFmtId="0" fontId="123" fillId="0" borderId="1">
      <protection locked="0"/>
    </xf>
    <xf numFmtId="0" fontId="15" fillId="0" borderId="0">
      <protection locked="0"/>
    </xf>
    <xf numFmtId="0" fontId="15" fillId="0" borderId="0">
      <protection locked="0"/>
    </xf>
    <xf numFmtId="0" fontId="110" fillId="0" borderId="0">
      <protection locked="0"/>
    </xf>
    <xf numFmtId="0" fontId="110" fillId="0" borderId="0">
      <protection locked="0"/>
    </xf>
    <xf numFmtId="0" fontId="123" fillId="0" borderId="0">
      <protection locked="0"/>
    </xf>
    <xf numFmtId="0" fontId="123" fillId="0" borderId="0">
      <protection locked="0"/>
    </xf>
    <xf numFmtId="0" fontId="15" fillId="0" borderId="0">
      <protection locked="0"/>
    </xf>
    <xf numFmtId="0" fontId="15" fillId="0" borderId="0">
      <protection locked="0"/>
    </xf>
    <xf numFmtId="0" fontId="123" fillId="0" borderId="0">
      <protection locked="0"/>
    </xf>
    <xf numFmtId="0" fontId="123" fillId="0" borderId="0">
      <protection locked="0"/>
    </xf>
    <xf numFmtId="0" fontId="15" fillId="0" borderId="0">
      <protection locked="0"/>
    </xf>
    <xf numFmtId="0" fontId="18" fillId="0" borderId="0">
      <protection locked="0"/>
    </xf>
    <xf numFmtId="0" fontId="18" fillId="0" borderId="0">
      <protection locked="0"/>
    </xf>
    <xf numFmtId="0" fontId="90" fillId="2" borderId="0" applyNumberFormat="0" applyBorder="0" applyAlignment="0" applyProtection="0"/>
    <xf numFmtId="0" fontId="90" fillId="3" borderId="0" applyNumberFormat="0" applyBorder="0" applyAlignment="0" applyProtection="0"/>
    <xf numFmtId="0" fontId="90" fillId="4" borderId="0" applyNumberFormat="0" applyBorder="0" applyAlignment="0" applyProtection="0"/>
    <xf numFmtId="0" fontId="90" fillId="5" borderId="0" applyNumberFormat="0" applyBorder="0" applyAlignment="0" applyProtection="0"/>
    <xf numFmtId="0" fontId="90" fillId="6" borderId="0" applyNumberFormat="0" applyBorder="0" applyAlignment="0" applyProtection="0"/>
    <xf numFmtId="0" fontId="90" fillId="7" borderId="0" applyNumberFormat="0" applyBorder="0" applyAlignment="0" applyProtection="0"/>
    <xf numFmtId="0" fontId="90" fillId="2" borderId="0" applyNumberFormat="0" applyBorder="0" applyAlignment="0" applyProtection="0"/>
    <xf numFmtId="0" fontId="90" fillId="3" borderId="0" applyNumberFormat="0" applyBorder="0" applyAlignment="0" applyProtection="0"/>
    <xf numFmtId="0" fontId="90" fillId="4" borderId="0" applyNumberFormat="0" applyBorder="0" applyAlignment="0" applyProtection="0"/>
    <xf numFmtId="0" fontId="90" fillId="5" borderId="0" applyNumberFormat="0" applyBorder="0" applyAlignment="0" applyProtection="0"/>
    <xf numFmtId="0" fontId="90" fillId="6" borderId="0" applyNumberFormat="0" applyBorder="0" applyAlignment="0" applyProtection="0"/>
    <xf numFmtId="0" fontId="90" fillId="7" borderId="0" applyNumberFormat="0" applyBorder="0" applyAlignment="0" applyProtection="0"/>
    <xf numFmtId="0" fontId="90" fillId="8" borderId="0" applyNumberFormat="0" applyBorder="0" applyAlignment="0" applyProtection="0"/>
    <xf numFmtId="0" fontId="90" fillId="9" borderId="0" applyNumberFormat="0" applyBorder="0" applyAlignment="0" applyProtection="0"/>
    <xf numFmtId="0" fontId="90" fillId="10" borderId="0" applyNumberFormat="0" applyBorder="0" applyAlignment="0" applyProtection="0"/>
    <xf numFmtId="0" fontId="90" fillId="5" borderId="0" applyNumberFormat="0" applyBorder="0" applyAlignment="0" applyProtection="0"/>
    <xf numFmtId="0" fontId="90" fillId="8" borderId="0" applyNumberFormat="0" applyBorder="0" applyAlignment="0" applyProtection="0"/>
    <xf numFmtId="0" fontId="90" fillId="11" borderId="0" applyNumberFormat="0" applyBorder="0" applyAlignment="0" applyProtection="0"/>
    <xf numFmtId="0" fontId="90" fillId="8" borderId="0" applyNumberFormat="0" applyBorder="0" applyAlignment="0" applyProtection="0"/>
    <xf numFmtId="0" fontId="90" fillId="9" borderId="0" applyNumberFormat="0" applyBorder="0" applyAlignment="0" applyProtection="0"/>
    <xf numFmtId="0" fontId="90" fillId="10" borderId="0" applyNumberFormat="0" applyBorder="0" applyAlignment="0" applyProtection="0"/>
    <xf numFmtId="0" fontId="90" fillId="5" borderId="0" applyNumberFormat="0" applyBorder="0" applyAlignment="0" applyProtection="0"/>
    <xf numFmtId="0" fontId="90" fillId="8" borderId="0" applyNumberFormat="0" applyBorder="0" applyAlignment="0" applyProtection="0"/>
    <xf numFmtId="0" fontId="90" fillId="11" borderId="0" applyNumberFormat="0" applyBorder="0" applyAlignment="0" applyProtection="0"/>
    <xf numFmtId="0" fontId="91" fillId="12" borderId="0" applyNumberFormat="0" applyBorder="0" applyAlignment="0" applyProtection="0"/>
    <xf numFmtId="0" fontId="91" fillId="9" borderId="0" applyNumberFormat="0" applyBorder="0" applyAlignment="0" applyProtection="0"/>
    <xf numFmtId="0" fontId="91" fillId="10" borderId="0" applyNumberFormat="0" applyBorder="0" applyAlignment="0" applyProtection="0"/>
    <xf numFmtId="0" fontId="91" fillId="13" borderId="0" applyNumberFormat="0" applyBorder="0" applyAlignment="0" applyProtection="0"/>
    <xf numFmtId="0" fontId="91" fillId="14" borderId="0" applyNumberFormat="0" applyBorder="0" applyAlignment="0" applyProtection="0"/>
    <xf numFmtId="0" fontId="91" fillId="15" borderId="0" applyNumberFormat="0" applyBorder="0" applyAlignment="0" applyProtection="0"/>
    <xf numFmtId="0" fontId="91" fillId="12" borderId="0" applyNumberFormat="0" applyBorder="0" applyAlignment="0" applyProtection="0"/>
    <xf numFmtId="0" fontId="91" fillId="9" borderId="0" applyNumberFormat="0" applyBorder="0" applyAlignment="0" applyProtection="0"/>
    <xf numFmtId="0" fontId="91" fillId="10" borderId="0" applyNumberFormat="0" applyBorder="0" applyAlignment="0" applyProtection="0"/>
    <xf numFmtId="0" fontId="91" fillId="13" borderId="0" applyNumberFormat="0" applyBorder="0" applyAlignment="0" applyProtection="0"/>
    <xf numFmtId="0" fontId="91" fillId="14" borderId="0" applyNumberFormat="0" applyBorder="0" applyAlignment="0" applyProtection="0"/>
    <xf numFmtId="0" fontId="91" fillId="15" borderId="0" applyNumberFormat="0" applyBorder="0" applyAlignment="0" applyProtection="0"/>
    <xf numFmtId="174" fontId="19" fillId="0" borderId="0" applyFont="0" applyFill="0" applyBorder="0" applyAlignment="0" applyProtection="0"/>
    <xf numFmtId="175" fontId="19" fillId="0" borderId="0" applyFont="0" applyFill="0" applyBorder="0" applyAlignment="0" applyProtection="0"/>
    <xf numFmtId="9" fontId="20" fillId="0" borderId="0"/>
    <xf numFmtId="4" fontId="21" fillId="0" borderId="0" applyFill="0" applyBorder="0" applyProtection="0">
      <alignment horizontal="right"/>
    </xf>
    <xf numFmtId="3" fontId="21" fillId="0" borderId="0" applyFill="0" applyBorder="0" applyProtection="0"/>
    <xf numFmtId="4" fontId="21" fillId="0" borderId="0"/>
    <xf numFmtId="3" fontId="21" fillId="0" borderId="0"/>
    <xf numFmtId="169" fontId="22" fillId="0" borderId="0" applyFont="0" applyFill="0" applyBorder="0" applyAlignment="0" applyProtection="0"/>
    <xf numFmtId="171" fontId="22" fillId="0" borderId="0" applyFont="0" applyFill="0" applyBorder="0" applyAlignment="0" applyProtection="0"/>
    <xf numFmtId="168" fontId="22" fillId="0" borderId="0" applyFont="0" applyFill="0" applyBorder="0" applyAlignment="0" applyProtection="0"/>
    <xf numFmtId="170" fontId="22" fillId="0" borderId="0" applyFont="0" applyFill="0" applyBorder="0" applyAlignment="0" applyProtection="0"/>
    <xf numFmtId="16" fontId="20" fillId="0" borderId="0"/>
    <xf numFmtId="176" fontId="19" fillId="0" borderId="0" applyFont="0" applyFill="0" applyBorder="0" applyAlignment="0" applyProtection="0"/>
    <xf numFmtId="177" fontId="19" fillId="0" borderId="0" applyFont="0" applyFill="0" applyBorder="0" applyAlignment="0" applyProtection="0"/>
    <xf numFmtId="178" fontId="23" fillId="16" borderId="0"/>
    <xf numFmtId="0" fontId="24" fillId="17" borderId="0"/>
    <xf numFmtId="178" fontId="25" fillId="0" borderId="0"/>
    <xf numFmtId="0" fontId="19" fillId="0" borderId="0"/>
    <xf numFmtId="10" fontId="21" fillId="18" borderId="0" applyFill="0" applyBorder="0" applyProtection="0">
      <alignment horizontal="center"/>
    </xf>
    <xf numFmtId="10" fontId="21" fillId="0" borderId="0"/>
    <xf numFmtId="10" fontId="26" fillId="18" borderId="0" applyFill="0" applyBorder="0" applyProtection="0">
      <alignment horizontal="center"/>
    </xf>
    <xf numFmtId="0" fontId="21" fillId="0" borderId="0"/>
    <xf numFmtId="0" fontId="22" fillId="0" borderId="0"/>
    <xf numFmtId="0" fontId="14" fillId="0" borderId="0"/>
    <xf numFmtId="0" fontId="19" fillId="0" borderId="0"/>
    <xf numFmtId="38" fontId="19" fillId="0" borderId="0" applyFont="0" applyFill="0" applyBorder="0" applyAlignment="0" applyProtection="0"/>
    <xf numFmtId="40" fontId="19" fillId="0" borderId="0" applyFont="0" applyFill="0" applyBorder="0" applyAlignment="0" applyProtection="0"/>
    <xf numFmtId="10" fontId="20" fillId="0" borderId="0">
      <alignment horizontal="center"/>
    </xf>
    <xf numFmtId="0" fontId="27" fillId="18" borderId="0"/>
    <xf numFmtId="172" fontId="19" fillId="0" borderId="0" applyFont="0" applyFill="0" applyBorder="0" applyAlignment="0" applyProtection="0"/>
    <xf numFmtId="173" fontId="19" fillId="0" borderId="0" applyFont="0" applyFill="0" applyBorder="0" applyAlignment="0" applyProtection="0"/>
    <xf numFmtId="0" fontId="91" fillId="19" borderId="0" applyNumberFormat="0" applyBorder="0" applyAlignment="0" applyProtection="0"/>
    <xf numFmtId="0" fontId="91" fillId="20" borderId="0" applyNumberFormat="0" applyBorder="0" applyAlignment="0" applyProtection="0"/>
    <xf numFmtId="0" fontId="91" fillId="21" borderId="0" applyNumberFormat="0" applyBorder="0" applyAlignment="0" applyProtection="0"/>
    <xf numFmtId="0" fontId="91" fillId="13" borderId="0" applyNumberFormat="0" applyBorder="0" applyAlignment="0" applyProtection="0"/>
    <xf numFmtId="0" fontId="91" fillId="14" borderId="0" applyNumberFormat="0" applyBorder="0" applyAlignment="0" applyProtection="0"/>
    <xf numFmtId="0" fontId="91" fillId="22" borderId="0" applyNumberFormat="0" applyBorder="0" applyAlignment="0" applyProtection="0"/>
    <xf numFmtId="0" fontId="91" fillId="19" borderId="0" applyNumberFormat="0" applyBorder="0" applyAlignment="0" applyProtection="0"/>
    <xf numFmtId="0" fontId="91" fillId="20" borderId="0" applyNumberFormat="0" applyBorder="0" applyAlignment="0" applyProtection="0"/>
    <xf numFmtId="0" fontId="91" fillId="21" borderId="0" applyNumberFormat="0" applyBorder="0" applyAlignment="0" applyProtection="0"/>
    <xf numFmtId="0" fontId="91" fillId="13" borderId="0" applyNumberFormat="0" applyBorder="0" applyAlignment="0" applyProtection="0"/>
    <xf numFmtId="0" fontId="91" fillId="14" borderId="0" applyNumberFormat="0" applyBorder="0" applyAlignment="0" applyProtection="0"/>
    <xf numFmtId="0" fontId="91" fillId="22" borderId="0" applyNumberFormat="0" applyBorder="0" applyAlignment="0" applyProtection="0"/>
    <xf numFmtId="0" fontId="92" fillId="7" borderId="2" applyNumberFormat="0" applyAlignment="0" applyProtection="0"/>
    <xf numFmtId="0" fontId="92" fillId="7" borderId="2" applyNumberFormat="0" applyAlignment="0" applyProtection="0"/>
    <xf numFmtId="0" fontId="104" fillId="18" borderId="3" applyNumberFormat="0" applyAlignment="0" applyProtection="0"/>
    <xf numFmtId="0" fontId="101" fillId="18" borderId="2" applyNumberFormat="0" applyAlignment="0" applyProtection="0"/>
    <xf numFmtId="0" fontId="93" fillId="4" borderId="0" applyNumberFormat="0" applyBorder="0" applyAlignment="0" applyProtection="0"/>
    <xf numFmtId="0" fontId="94" fillId="0" borderId="4" applyNumberFormat="0" applyFill="0" applyAlignment="0" applyProtection="0"/>
    <xf numFmtId="0" fontId="95" fillId="0" borderId="5" applyNumberFormat="0" applyFill="0" applyAlignment="0" applyProtection="0"/>
    <xf numFmtId="0" fontId="96" fillId="0" borderId="6" applyNumberFormat="0" applyFill="0" applyAlignment="0" applyProtection="0"/>
    <xf numFmtId="0" fontId="96" fillId="0" borderId="0" applyNumberFormat="0" applyFill="0" applyBorder="0" applyAlignment="0" applyProtection="0"/>
    <xf numFmtId="0" fontId="108" fillId="0" borderId="0"/>
    <xf numFmtId="0" fontId="108" fillId="0" borderId="0"/>
    <xf numFmtId="0" fontId="108" fillId="0" borderId="0"/>
    <xf numFmtId="0" fontId="108" fillId="0" borderId="0"/>
    <xf numFmtId="0" fontId="108" fillId="0" borderId="0"/>
    <xf numFmtId="0" fontId="108" fillId="0" borderId="0"/>
    <xf numFmtId="0" fontId="108" fillId="0" borderId="0"/>
    <xf numFmtId="0" fontId="108" fillId="0" borderId="0"/>
    <xf numFmtId="0" fontId="108" fillId="0" borderId="0"/>
    <xf numFmtId="0" fontId="108" fillId="0" borderId="0"/>
    <xf numFmtId="0" fontId="2" fillId="0" borderId="0"/>
    <xf numFmtId="0" fontId="2" fillId="0" borderId="0"/>
    <xf numFmtId="0" fontId="2" fillId="0" borderId="0"/>
    <xf numFmtId="0" fontId="108" fillId="0" borderId="0"/>
    <xf numFmtId="0" fontId="2" fillId="0" borderId="0"/>
    <xf numFmtId="0" fontId="2" fillId="0" borderId="0"/>
    <xf numFmtId="0" fontId="2" fillId="0" borderId="0"/>
    <xf numFmtId="0" fontId="2" fillId="0" borderId="0"/>
    <xf numFmtId="0" fontId="108" fillId="0" borderId="0"/>
    <xf numFmtId="0" fontId="108" fillId="0" borderId="0"/>
    <xf numFmtId="0" fontId="108" fillId="0" borderId="0"/>
    <xf numFmtId="0" fontId="108" fillId="0" borderId="0"/>
    <xf numFmtId="0" fontId="108" fillId="0" borderId="0"/>
    <xf numFmtId="0" fontId="97" fillId="0" borderId="7" applyNumberFormat="0" applyFill="0" applyAlignment="0" applyProtection="0"/>
    <xf numFmtId="0" fontId="102" fillId="0" borderId="8" applyNumberFormat="0" applyFill="0" applyAlignment="0" applyProtection="0"/>
    <xf numFmtId="0" fontId="98" fillId="23" borderId="9" applyNumberFormat="0" applyAlignment="0" applyProtection="0"/>
    <xf numFmtId="0" fontId="98" fillId="23" borderId="9" applyNumberFormat="0" applyAlignment="0" applyProtection="0"/>
    <xf numFmtId="0" fontId="99" fillId="0" borderId="0" applyNumberFormat="0" applyFill="0" applyBorder="0" applyAlignment="0" applyProtection="0"/>
    <xf numFmtId="0" fontId="99" fillId="0" borderId="0" applyNumberFormat="0" applyFill="0" applyBorder="0" applyAlignment="0" applyProtection="0"/>
    <xf numFmtId="0" fontId="100" fillId="24" borderId="0" applyNumberFormat="0" applyBorder="0" applyAlignment="0" applyProtection="0"/>
    <xf numFmtId="0" fontId="101" fillId="18" borderId="2" applyNumberFormat="0" applyAlignment="0" applyProtection="0"/>
    <xf numFmtId="0" fontId="2" fillId="0" borderId="0"/>
    <xf numFmtId="0" fontId="102" fillId="0" borderId="8" applyNumberFormat="0" applyFill="0" applyAlignment="0" applyProtection="0"/>
    <xf numFmtId="0" fontId="103" fillId="3" borderId="0" applyNumberFormat="0" applyBorder="0" applyAlignment="0" applyProtection="0"/>
    <xf numFmtId="0" fontId="103" fillId="3" borderId="0" applyNumberFormat="0" applyBorder="0" applyAlignment="0" applyProtection="0"/>
    <xf numFmtId="0" fontId="106" fillId="0" borderId="0" applyNumberFormat="0" applyFill="0" applyBorder="0" applyAlignment="0" applyProtection="0"/>
    <xf numFmtId="0" fontId="2" fillId="25" borderId="10" applyNumberFormat="0" applyFont="0" applyAlignment="0" applyProtection="0"/>
    <xf numFmtId="0" fontId="90" fillId="25" borderId="10" applyNumberFormat="0" applyFont="0" applyAlignment="0" applyProtection="0"/>
    <xf numFmtId="0" fontId="104" fillId="18" borderId="3" applyNumberFormat="0" applyAlignment="0" applyProtection="0"/>
    <xf numFmtId="0" fontId="97" fillId="0" borderId="7" applyNumberFormat="0" applyFill="0" applyAlignment="0" applyProtection="0"/>
    <xf numFmtId="0" fontId="17" fillId="0" borderId="0"/>
    <xf numFmtId="0" fontId="105" fillId="0" borderId="0" applyNumberFormat="0" applyFill="0" applyBorder="0" applyAlignment="0" applyProtection="0"/>
    <xf numFmtId="0" fontId="106" fillId="0" borderId="0" applyNumberFormat="0" applyFill="0" applyBorder="0" applyAlignment="0" applyProtection="0"/>
    <xf numFmtId="0" fontId="105" fillId="0" borderId="0" applyNumberFormat="0" applyFill="0" applyBorder="0" applyAlignment="0" applyProtection="0"/>
    <xf numFmtId="169" fontId="107" fillId="0" borderId="0" applyFont="0" applyFill="0" applyBorder="0" applyAlignment="0" applyProtection="0"/>
    <xf numFmtId="171" fontId="107"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93" fillId="4" borderId="0" applyNumberFormat="0" applyBorder="0" applyAlignment="0" applyProtection="0"/>
    <xf numFmtId="0" fontId="15" fillId="0" borderId="0">
      <protection locked="0"/>
    </xf>
    <xf numFmtId="0" fontId="125" fillId="27" borderId="0" applyNumberFormat="0" applyBorder="0" applyAlignment="0" applyProtection="0"/>
    <xf numFmtId="0" fontId="126" fillId="28" borderId="0" applyNumberFormat="0" applyBorder="0" applyAlignment="0" applyProtection="0"/>
    <xf numFmtId="0" fontId="1" fillId="0" borderId="0"/>
  </cellStyleXfs>
  <cellXfs count="360">
    <xf numFmtId="0" fontId="0" fillId="0" borderId="0" xfId="0"/>
    <xf numFmtId="0" fontId="74" fillId="26" borderId="0" xfId="0" applyFont="1" applyFill="1" applyAlignment="1">
      <alignment horizontal="center" vertical="center" wrapText="1"/>
    </xf>
    <xf numFmtId="0" fontId="5" fillId="26" borderId="0" xfId="0" applyFont="1" applyFill="1"/>
    <xf numFmtId="166" fontId="5" fillId="26" borderId="11" xfId="0" applyNumberFormat="1" applyFont="1" applyFill="1" applyBorder="1" applyAlignment="1">
      <alignment vertical="top" wrapText="1"/>
    </xf>
    <xf numFmtId="0" fontId="5" fillId="26" borderId="0" xfId="0" applyFont="1" applyFill="1" applyAlignment="1"/>
    <xf numFmtId="0" fontId="41" fillId="26" borderId="0" xfId="0" applyFont="1" applyFill="1"/>
    <xf numFmtId="0" fontId="5" fillId="26" borderId="0" xfId="0" applyFont="1" applyFill="1" applyAlignment="1">
      <alignment vertical="top" wrapText="1"/>
    </xf>
    <xf numFmtId="0" fontId="5" fillId="26" borderId="0" xfId="0" applyFont="1" applyFill="1" applyBorder="1" applyAlignment="1">
      <alignment vertical="top" wrapText="1"/>
    </xf>
    <xf numFmtId="0" fontId="31" fillId="26" borderId="0" xfId="0" applyFont="1" applyFill="1" applyAlignment="1">
      <alignment horizontal="center" wrapText="1"/>
    </xf>
    <xf numFmtId="0" fontId="6" fillId="26" borderId="0" xfId="0" applyFont="1" applyFill="1" applyAlignment="1">
      <alignment vertical="top" wrapText="1"/>
    </xf>
    <xf numFmtId="0" fontId="6" fillId="26" borderId="0" xfId="0" applyFont="1" applyFill="1" applyBorder="1" applyAlignment="1">
      <alignment vertical="top" wrapText="1"/>
    </xf>
    <xf numFmtId="0" fontId="41" fillId="26" borderId="0" xfId="0" applyFont="1" applyFill="1" applyBorder="1"/>
    <xf numFmtId="0" fontId="43" fillId="26" borderId="0" xfId="0" applyFont="1" applyFill="1" applyAlignment="1">
      <alignment horizontal="centerContinuous"/>
    </xf>
    <xf numFmtId="0" fontId="11" fillId="26" borderId="0" xfId="0" applyFont="1" applyFill="1" applyBorder="1"/>
    <xf numFmtId="0" fontId="5" fillId="26" borderId="0" xfId="0" applyFont="1" applyFill="1" applyBorder="1"/>
    <xf numFmtId="166" fontId="32" fillId="26" borderId="0" xfId="0" applyNumberFormat="1" applyFont="1" applyFill="1" applyBorder="1"/>
    <xf numFmtId="166" fontId="41" fillId="26" borderId="0" xfId="0" applyNumberFormat="1" applyFont="1" applyFill="1" applyBorder="1" applyAlignment="1">
      <alignment vertical="top" wrapText="1"/>
    </xf>
    <xf numFmtId="0" fontId="47" fillId="26" borderId="0" xfId="0" applyFont="1" applyFill="1" applyBorder="1"/>
    <xf numFmtId="0" fontId="47" fillId="26" borderId="0" xfId="0" applyFont="1" applyFill="1"/>
    <xf numFmtId="0" fontId="49" fillId="26" borderId="0" xfId="0" applyFont="1" applyFill="1" applyBorder="1"/>
    <xf numFmtId="0" fontId="49" fillId="26" borderId="0" xfId="0" applyFont="1" applyFill="1" applyBorder="1" applyAlignment="1">
      <alignment wrapText="1"/>
    </xf>
    <xf numFmtId="0" fontId="49" fillId="26" borderId="0" xfId="0" applyFont="1" applyFill="1" applyBorder="1" applyAlignment="1"/>
    <xf numFmtId="0" fontId="50" fillId="26" borderId="0" xfId="0" applyFont="1" applyFill="1" applyBorder="1"/>
    <xf numFmtId="0" fontId="49" fillId="26" borderId="0" xfId="0" applyFont="1" applyFill="1"/>
    <xf numFmtId="0" fontId="49" fillId="26" borderId="0" xfId="0" applyFont="1" applyFill="1" applyBorder="1" applyAlignment="1">
      <alignment horizontal="center"/>
    </xf>
    <xf numFmtId="166" fontId="50" fillId="26" borderId="0" xfId="0" applyNumberFormat="1" applyFont="1" applyFill="1" applyBorder="1"/>
    <xf numFmtId="166" fontId="49" fillId="26" borderId="0" xfId="0" applyNumberFormat="1" applyFont="1" applyFill="1" applyBorder="1" applyAlignment="1"/>
    <xf numFmtId="166" fontId="51" fillId="26" borderId="0" xfId="0" applyNumberFormat="1" applyFont="1" applyFill="1" applyBorder="1"/>
    <xf numFmtId="0" fontId="52" fillId="26" borderId="0" xfId="0" applyFont="1" applyFill="1" applyBorder="1"/>
    <xf numFmtId="166" fontId="53" fillId="26" borderId="0" xfId="0" applyNumberFormat="1" applyFont="1" applyFill="1" applyBorder="1" applyAlignment="1">
      <alignment horizontal="center"/>
    </xf>
    <xf numFmtId="166" fontId="53" fillId="26" borderId="0" xfId="0" applyNumberFormat="1" applyFont="1" applyFill="1" applyBorder="1"/>
    <xf numFmtId="0" fontId="50" fillId="26" borderId="0" xfId="0" applyFont="1" applyFill="1" applyBorder="1" applyAlignment="1">
      <alignment horizontal="center"/>
    </xf>
    <xf numFmtId="166" fontId="54" fillId="26" borderId="0" xfId="0" applyNumberFormat="1" applyFont="1" applyFill="1" applyBorder="1"/>
    <xf numFmtId="2" fontId="55" fillId="26" borderId="0" xfId="0" applyNumberFormat="1" applyFont="1" applyFill="1" applyBorder="1" applyAlignment="1">
      <alignment horizontal="center"/>
    </xf>
    <xf numFmtId="0" fontId="55" fillId="26" borderId="0" xfId="0" applyFont="1" applyFill="1" applyBorder="1" applyAlignment="1">
      <alignment horizontal="center"/>
    </xf>
    <xf numFmtId="0" fontId="53" fillId="26" borderId="0" xfId="0" applyFont="1" applyFill="1" applyBorder="1"/>
    <xf numFmtId="0" fontId="56" fillId="26" borderId="0" xfId="0" applyFont="1" applyFill="1" applyBorder="1" applyAlignment="1">
      <alignment horizontal="center"/>
    </xf>
    <xf numFmtId="166" fontId="52" fillId="26" borderId="0" xfId="0" applyNumberFormat="1" applyFont="1" applyFill="1" applyBorder="1"/>
    <xf numFmtId="0" fontId="58" fillId="26" borderId="0" xfId="0" applyFont="1" applyFill="1" applyBorder="1" applyAlignment="1">
      <alignment horizontal="center" vertical="top" wrapText="1"/>
    </xf>
    <xf numFmtId="0" fontId="49" fillId="26" borderId="0" xfId="0" applyFont="1" applyFill="1" applyBorder="1" applyAlignment="1">
      <alignment horizontal="center" vertical="top" wrapText="1"/>
    </xf>
    <xf numFmtId="166" fontId="49" fillId="26" borderId="0" xfId="0" applyNumberFormat="1" applyFont="1" applyFill="1" applyBorder="1" applyAlignment="1">
      <alignment vertical="top" wrapText="1"/>
    </xf>
    <xf numFmtId="166" fontId="50" fillId="26" borderId="0" xfId="0" applyNumberFormat="1" applyFont="1" applyFill="1" applyBorder="1" applyAlignment="1">
      <alignment vertical="center" wrapText="1"/>
    </xf>
    <xf numFmtId="166" fontId="50" fillId="26" borderId="0" xfId="0" applyNumberFormat="1" applyFont="1" applyFill="1" applyBorder="1" applyAlignment="1">
      <alignment vertical="top" wrapText="1"/>
    </xf>
    <xf numFmtId="0" fontId="59" fillId="26" borderId="0" xfId="0" applyFont="1" applyFill="1"/>
    <xf numFmtId="0" fontId="59" fillId="26" borderId="0" xfId="0" applyFont="1" applyFill="1" applyBorder="1"/>
    <xf numFmtId="166" fontId="59" fillId="26" borderId="0" xfId="0" applyNumberFormat="1" applyFont="1" applyFill="1" applyBorder="1"/>
    <xf numFmtId="0" fontId="42" fillId="26" borderId="0" xfId="0" applyFont="1" applyFill="1" applyAlignment="1">
      <alignment horizontal="center" vertical="center"/>
    </xf>
    <xf numFmtId="0" fontId="50" fillId="26" borderId="0" xfId="0" applyFont="1" applyFill="1" applyBorder="1" applyAlignment="1">
      <alignment horizontal="center" vertical="center"/>
    </xf>
    <xf numFmtId="0" fontId="42" fillId="26" borderId="0" xfId="0" applyFont="1" applyFill="1" applyBorder="1" applyAlignment="1">
      <alignment horizontal="center" vertical="center"/>
    </xf>
    <xf numFmtId="0" fontId="59" fillId="26" borderId="0" xfId="0" applyFont="1" applyFill="1" applyBorder="1" applyAlignment="1">
      <alignment vertical="center"/>
    </xf>
    <xf numFmtId="0" fontId="49" fillId="26" borderId="0" xfId="0" applyFont="1" applyFill="1" applyBorder="1" applyAlignment="1">
      <alignment vertical="center"/>
    </xf>
    <xf numFmtId="0" fontId="58" fillId="26" borderId="0" xfId="0" applyFont="1" applyFill="1" applyBorder="1" applyAlignment="1">
      <alignment horizontal="center" vertical="center" wrapText="1"/>
    </xf>
    <xf numFmtId="0" fontId="41" fillId="26" borderId="0" xfId="0" applyFont="1" applyFill="1" applyBorder="1" applyAlignment="1">
      <alignment vertical="center"/>
    </xf>
    <xf numFmtId="0" fontId="41" fillId="26" borderId="0" xfId="0" applyFont="1" applyFill="1" applyAlignment="1">
      <alignment vertical="center"/>
    </xf>
    <xf numFmtId="0" fontId="5" fillId="26" borderId="0" xfId="0" applyFont="1" applyFill="1" applyAlignment="1">
      <alignment vertical="center" wrapText="1"/>
    </xf>
    <xf numFmtId="0" fontId="5" fillId="26" borderId="0" xfId="0" applyFont="1" applyFill="1" applyBorder="1" applyAlignment="1">
      <alignment vertical="center" wrapText="1"/>
    </xf>
    <xf numFmtId="166" fontId="49" fillId="26" borderId="0" xfId="0" applyNumberFormat="1" applyFont="1" applyFill="1" applyBorder="1" applyAlignment="1">
      <alignment vertical="center" wrapText="1"/>
    </xf>
    <xf numFmtId="0" fontId="49" fillId="26" borderId="0" xfId="0" applyFont="1" applyFill="1" applyBorder="1" applyAlignment="1">
      <alignment vertical="center" wrapText="1"/>
    </xf>
    <xf numFmtId="0" fontId="50" fillId="26" borderId="0" xfId="0" applyFont="1" applyFill="1" applyBorder="1" applyAlignment="1">
      <alignment vertical="center" wrapText="1"/>
    </xf>
    <xf numFmtId="0" fontId="5" fillId="26" borderId="0" xfId="0" applyFont="1" applyFill="1" applyBorder="1" applyAlignment="1">
      <alignment horizontal="centerContinuous" vertical="center" wrapText="1"/>
    </xf>
    <xf numFmtId="0" fontId="61" fillId="26" borderId="0" xfId="0" applyFont="1" applyFill="1" applyBorder="1"/>
    <xf numFmtId="0" fontId="5" fillId="26" borderId="0" xfId="0" applyFont="1" applyFill="1" applyAlignment="1">
      <alignment vertical="center"/>
    </xf>
    <xf numFmtId="166" fontId="49" fillId="26" borderId="11" xfId="0" applyNumberFormat="1" applyFont="1" applyFill="1" applyBorder="1" applyAlignment="1">
      <alignment vertical="top" wrapText="1"/>
    </xf>
    <xf numFmtId="0" fontId="7" fillId="26" borderId="0" xfId="0" applyFont="1" applyFill="1" applyAlignment="1">
      <alignment horizontal="center" vertical="center"/>
    </xf>
    <xf numFmtId="166" fontId="5" fillId="26" borderId="0" xfId="0" applyNumberFormat="1" applyFont="1" applyFill="1" applyBorder="1" applyAlignment="1">
      <alignment vertical="top" wrapText="1"/>
    </xf>
    <xf numFmtId="166" fontId="11" fillId="26" borderId="0" xfId="0" applyNumberFormat="1" applyFont="1" applyFill="1" applyBorder="1" applyAlignment="1">
      <alignment horizontal="center" vertical="center" wrapText="1"/>
    </xf>
    <xf numFmtId="166" fontId="64" fillId="26" borderId="0" xfId="0" applyNumberFormat="1" applyFont="1" applyFill="1" applyBorder="1" applyAlignment="1">
      <alignment vertical="justify"/>
    </xf>
    <xf numFmtId="166" fontId="60" fillId="26" borderId="0" xfId="0" applyNumberFormat="1" applyFont="1" applyFill="1" applyBorder="1" applyAlignment="1">
      <alignment vertical="justify" wrapText="1"/>
    </xf>
    <xf numFmtId="166" fontId="5" fillId="26" borderId="0" xfId="0" applyNumberFormat="1" applyFont="1" applyFill="1" applyBorder="1" applyAlignment="1">
      <alignment vertical="justify" wrapText="1"/>
    </xf>
    <xf numFmtId="0" fontId="5" fillId="26" borderId="0" xfId="0" applyFont="1" applyFill="1" applyBorder="1" applyAlignment="1"/>
    <xf numFmtId="0" fontId="60" fillId="26" borderId="0" xfId="0" applyFont="1" applyFill="1" applyBorder="1" applyAlignment="1"/>
    <xf numFmtId="0" fontId="7" fillId="26" borderId="0" xfId="0" applyFont="1" applyFill="1" applyBorder="1"/>
    <xf numFmtId="0" fontId="7" fillId="26" borderId="0" xfId="0" applyFont="1" applyFill="1" applyBorder="1" applyAlignment="1">
      <alignment vertical="center" wrapText="1"/>
    </xf>
    <xf numFmtId="166" fontId="7" fillId="26" borderId="0" xfId="0" applyNumberFormat="1" applyFont="1" applyFill="1" applyBorder="1"/>
    <xf numFmtId="166" fontId="28" fillId="26" borderId="0" xfId="0" applyNumberFormat="1" applyFont="1" applyFill="1" applyBorder="1" applyAlignment="1">
      <alignment horizontal="center"/>
    </xf>
    <xf numFmtId="166" fontId="5" fillId="26" borderId="0" xfId="0" applyNumberFormat="1" applyFont="1" applyFill="1" applyBorder="1" applyAlignment="1">
      <alignment horizontal="centerContinuous" vertical="center" wrapText="1"/>
    </xf>
    <xf numFmtId="166" fontId="28" fillId="26" borderId="0" xfId="0" applyNumberFormat="1" applyFont="1" applyFill="1" applyBorder="1" applyAlignment="1">
      <alignment horizontal="center" vertical="justify"/>
    </xf>
    <xf numFmtId="166" fontId="5" fillId="26" borderId="0" xfId="0" applyNumberFormat="1" applyFont="1" applyFill="1" applyBorder="1" applyAlignment="1">
      <alignment horizontal="center" vertical="center" wrapText="1"/>
    </xf>
    <xf numFmtId="166" fontId="5" fillId="26" borderId="0" xfId="0" applyNumberFormat="1" applyFont="1" applyFill="1" applyBorder="1" applyAlignment="1">
      <alignment vertical="center" wrapText="1"/>
    </xf>
    <xf numFmtId="166" fontId="28" fillId="26" borderId="0" xfId="0" applyNumberFormat="1" applyFont="1" applyFill="1" applyBorder="1"/>
    <xf numFmtId="166" fontId="29" fillId="26" borderId="0" xfId="0" applyNumberFormat="1" applyFont="1" applyFill="1" applyBorder="1"/>
    <xf numFmtId="166" fontId="63" fillId="26" borderId="0" xfId="0" applyNumberFormat="1" applyFont="1" applyFill="1" applyBorder="1" applyAlignment="1">
      <alignment horizontal="center"/>
    </xf>
    <xf numFmtId="2" fontId="63" fillId="26" borderId="0" xfId="0" applyNumberFormat="1" applyFont="1" applyFill="1" applyBorder="1" applyAlignment="1">
      <alignment horizontal="center"/>
    </xf>
    <xf numFmtId="0" fontId="63" fillId="26" borderId="0" xfId="0" applyFont="1" applyFill="1" applyBorder="1" applyAlignment="1">
      <alignment horizontal="center"/>
    </xf>
    <xf numFmtId="0" fontId="7" fillId="26" borderId="0" xfId="0" applyFont="1" applyFill="1" applyBorder="1" applyAlignment="1">
      <alignment horizontal="center"/>
    </xf>
    <xf numFmtId="166" fontId="7" fillId="26" borderId="0" xfId="0" applyNumberFormat="1" applyFont="1" applyFill="1" applyBorder="1" applyAlignment="1">
      <alignment horizontal="center" vertical="center" wrapText="1"/>
    </xf>
    <xf numFmtId="3" fontId="3" fillId="26" borderId="0" xfId="0" applyNumberFormat="1" applyFont="1" applyFill="1" applyBorder="1" applyAlignment="1">
      <alignment horizontal="center"/>
    </xf>
    <xf numFmtId="0" fontId="3" fillId="26" borderId="0" xfId="0" applyFont="1" applyFill="1" applyBorder="1" applyAlignment="1">
      <alignment horizontal="center"/>
    </xf>
    <xf numFmtId="0" fontId="11" fillId="26" borderId="0" xfId="0" applyFont="1" applyFill="1" applyBorder="1" applyAlignment="1">
      <alignment vertical="center" wrapText="1"/>
    </xf>
    <xf numFmtId="166" fontId="11" fillId="26" borderId="0" xfId="0" applyNumberFormat="1" applyFont="1" applyFill="1" applyBorder="1"/>
    <xf numFmtId="166" fontId="5" fillId="26" borderId="0" xfId="0" applyNumberFormat="1" applyFont="1" applyFill="1" applyBorder="1"/>
    <xf numFmtId="4" fontId="5" fillId="26" borderId="0" xfId="0" applyNumberFormat="1" applyFont="1" applyFill="1" applyBorder="1"/>
    <xf numFmtId="0" fontId="28" fillId="26" borderId="0" xfId="0" applyFont="1" applyFill="1" applyBorder="1"/>
    <xf numFmtId="167" fontId="28" fillId="26" borderId="0" xfId="0" applyNumberFormat="1" applyFont="1" applyFill="1" applyBorder="1"/>
    <xf numFmtId="166" fontId="28" fillId="0" borderId="0" xfId="0" applyNumberFormat="1" applyFont="1" applyFill="1" applyBorder="1" applyAlignment="1">
      <alignment horizontal="center"/>
    </xf>
    <xf numFmtId="166" fontId="7" fillId="26" borderId="0" xfId="0" applyNumberFormat="1" applyFont="1" applyFill="1" applyBorder="1" applyAlignment="1">
      <alignment vertical="center" wrapText="1"/>
    </xf>
    <xf numFmtId="0" fontId="71" fillId="26" borderId="0" xfId="0" applyFont="1" applyFill="1" applyAlignment="1">
      <alignment horizontal="center"/>
    </xf>
    <xf numFmtId="0" fontId="30" fillId="26" borderId="12" xfId="0" applyFont="1" applyFill="1" applyBorder="1" applyAlignment="1">
      <alignment horizontal="center" vertical="center" wrapText="1"/>
    </xf>
    <xf numFmtId="49" fontId="30" fillId="26" borderId="12" xfId="0" applyNumberFormat="1" applyFont="1" applyFill="1" applyBorder="1" applyAlignment="1">
      <alignment horizontal="center" vertical="center" wrapText="1"/>
    </xf>
    <xf numFmtId="166" fontId="30" fillId="26" borderId="12" xfId="0" applyNumberFormat="1" applyFont="1" applyFill="1" applyBorder="1" applyAlignment="1">
      <alignment horizontal="center" vertical="center" wrapText="1"/>
    </xf>
    <xf numFmtId="0" fontId="10" fillId="26" borderId="12" xfId="0" applyFont="1" applyFill="1" applyBorder="1" applyAlignment="1">
      <alignment horizontal="center" vertical="center" wrapText="1"/>
    </xf>
    <xf numFmtId="0" fontId="77" fillId="26" borderId="12" xfId="0" applyFont="1" applyFill="1" applyBorder="1" applyAlignment="1">
      <alignment horizontal="center" vertical="center" wrapText="1"/>
    </xf>
    <xf numFmtId="4" fontId="40" fillId="26" borderId="12" xfId="0" applyNumberFormat="1" applyFont="1" applyFill="1" applyBorder="1" applyAlignment="1">
      <alignment vertical="center" wrapText="1"/>
    </xf>
    <xf numFmtId="4" fontId="8" fillId="0" borderId="12" xfId="0" applyNumberFormat="1" applyFont="1" applyFill="1" applyBorder="1" applyAlignment="1">
      <alignment horizontal="right" vertical="center" wrapText="1"/>
    </xf>
    <xf numFmtId="4" fontId="30" fillId="26" borderId="12" xfId="0" applyNumberFormat="1" applyFont="1" applyFill="1" applyBorder="1" applyAlignment="1">
      <alignment horizontal="right" vertical="center" wrapText="1"/>
    </xf>
    <xf numFmtId="4" fontId="40" fillId="26" borderId="12" xfId="0" applyNumberFormat="1" applyFont="1" applyFill="1" applyBorder="1" applyAlignment="1">
      <alignment horizontal="right" vertical="center" wrapText="1"/>
    </xf>
    <xf numFmtId="4" fontId="38" fillId="26" borderId="12" xfId="0" applyNumberFormat="1" applyFont="1" applyFill="1" applyBorder="1" applyAlignment="1">
      <alignment horizontal="right" vertical="center" wrapText="1"/>
    </xf>
    <xf numFmtId="4" fontId="38" fillId="26" borderId="12" xfId="0" applyNumberFormat="1" applyFont="1" applyFill="1" applyBorder="1" applyAlignment="1">
      <alignment vertical="center" wrapText="1"/>
    </xf>
    <xf numFmtId="4" fontId="5" fillId="26" borderId="12" xfId="0" applyNumberFormat="1" applyFont="1" applyFill="1" applyBorder="1" applyAlignment="1">
      <alignment horizontal="right" vertical="center" wrapText="1"/>
    </xf>
    <xf numFmtId="4" fontId="66" fillId="26" borderId="12" xfId="0" applyNumberFormat="1" applyFont="1" applyFill="1" applyBorder="1" applyAlignment="1">
      <alignment vertical="top" wrapText="1"/>
    </xf>
    <xf numFmtId="4" fontId="38" fillId="0" borderId="12" xfId="0" applyNumberFormat="1" applyFont="1" applyFill="1" applyBorder="1" applyAlignment="1">
      <alignment horizontal="right" vertical="center" wrapText="1"/>
    </xf>
    <xf numFmtId="4" fontId="38" fillId="0" borderId="12" xfId="0" applyNumberFormat="1" applyFont="1" applyFill="1" applyBorder="1" applyAlignment="1">
      <alignment vertical="center" wrapText="1"/>
    </xf>
    <xf numFmtId="0" fontId="81" fillId="26" borderId="12" xfId="0" applyFont="1" applyFill="1" applyBorder="1" applyAlignment="1">
      <alignment horizontal="center" vertical="center" wrapText="1"/>
    </xf>
    <xf numFmtId="4" fontId="65" fillId="26" borderId="12" xfId="0" applyNumberFormat="1" applyFont="1" applyFill="1" applyBorder="1" applyAlignment="1">
      <alignment vertical="top" wrapText="1"/>
    </xf>
    <xf numFmtId="4" fontId="65" fillId="26" borderId="12" xfId="0" applyNumberFormat="1" applyFont="1" applyFill="1" applyBorder="1" applyAlignment="1">
      <alignment vertical="center" wrapText="1"/>
    </xf>
    <xf numFmtId="4" fontId="68" fillId="26" borderId="12" xfId="0" applyNumberFormat="1" applyFont="1" applyFill="1" applyBorder="1" applyAlignment="1">
      <alignment horizontal="right" vertical="center" wrapText="1"/>
    </xf>
    <xf numFmtId="4" fontId="46" fillId="26" borderId="12" xfId="0" applyNumberFormat="1" applyFont="1" applyFill="1" applyBorder="1" applyAlignment="1">
      <alignment horizontal="right" vertical="center" wrapText="1"/>
    </xf>
    <xf numFmtId="0" fontId="79" fillId="26" borderId="0" xfId="0" applyFont="1" applyFill="1" applyAlignment="1">
      <alignment horizontal="center"/>
    </xf>
    <xf numFmtId="166" fontId="82" fillId="26" borderId="12" xfId="0" applyNumberFormat="1" applyFont="1" applyFill="1" applyBorder="1" applyAlignment="1">
      <alignment horizontal="left" vertical="center" wrapText="1"/>
    </xf>
    <xf numFmtId="4" fontId="82" fillId="26" borderId="12" xfId="0" applyNumberFormat="1" applyFont="1" applyFill="1" applyBorder="1" applyAlignment="1">
      <alignment horizontal="right" vertical="center" wrapText="1"/>
    </xf>
    <xf numFmtId="0" fontId="79" fillId="26" borderId="0" xfId="0" applyFont="1" applyFill="1" applyAlignment="1">
      <alignment horizontal="center" wrapText="1"/>
    </xf>
    <xf numFmtId="49" fontId="38" fillId="26" borderId="12" xfId="0" applyNumberFormat="1" applyFont="1" applyFill="1" applyBorder="1" applyAlignment="1">
      <alignment horizontal="center" vertical="center" wrapText="1"/>
    </xf>
    <xf numFmtId="49" fontId="38" fillId="26" borderId="12" xfId="0" applyNumberFormat="1" applyFont="1" applyFill="1" applyBorder="1" applyAlignment="1">
      <alignment horizontal="center" vertical="top" wrapText="1"/>
    </xf>
    <xf numFmtId="49" fontId="10" fillId="26" borderId="12" xfId="0" applyNumberFormat="1" applyFont="1" applyFill="1" applyBorder="1" applyAlignment="1">
      <alignment horizontal="center" vertical="center" wrapText="1"/>
    </xf>
    <xf numFmtId="49" fontId="37" fillId="26" borderId="12" xfId="0" applyNumberFormat="1" applyFont="1" applyFill="1" applyBorder="1" applyAlignment="1">
      <alignment horizontal="center" vertical="center" wrapText="1"/>
    </xf>
    <xf numFmtId="49" fontId="65" fillId="26" borderId="12" xfId="0" applyNumberFormat="1" applyFont="1" applyFill="1" applyBorder="1" applyAlignment="1">
      <alignment horizontal="center" vertical="center" wrapText="1"/>
    </xf>
    <xf numFmtId="49" fontId="69" fillId="26" borderId="12" xfId="0" applyNumberFormat="1" applyFont="1" applyFill="1" applyBorder="1" applyAlignment="1">
      <alignment horizontal="center" vertical="center" wrapText="1"/>
    </xf>
    <xf numFmtId="49" fontId="40" fillId="26" borderId="12" xfId="0" applyNumberFormat="1" applyFont="1" applyFill="1" applyBorder="1" applyAlignment="1">
      <alignment horizontal="center" vertical="center" wrapText="1"/>
    </xf>
    <xf numFmtId="49" fontId="10" fillId="26" borderId="12" xfId="0" applyNumberFormat="1" applyFont="1" applyFill="1" applyBorder="1" applyAlignment="1">
      <alignment horizontal="center" vertical="top" wrapText="1"/>
    </xf>
    <xf numFmtId="49" fontId="66" fillId="26" borderId="12" xfId="0" applyNumberFormat="1" applyFont="1" applyFill="1" applyBorder="1" applyAlignment="1">
      <alignment horizontal="center" vertical="center" wrapText="1"/>
    </xf>
    <xf numFmtId="49" fontId="13" fillId="26" borderId="12" xfId="0" applyNumberFormat="1" applyFont="1" applyFill="1" applyBorder="1" applyAlignment="1">
      <alignment horizontal="center" vertical="center" wrapText="1"/>
    </xf>
    <xf numFmtId="49" fontId="6" fillId="26" borderId="12" xfId="0" applyNumberFormat="1" applyFont="1" applyFill="1" applyBorder="1" applyAlignment="1">
      <alignment horizontal="center" vertical="top" wrapText="1"/>
    </xf>
    <xf numFmtId="49" fontId="65" fillId="26" borderId="12" xfId="0" applyNumberFormat="1" applyFont="1" applyFill="1" applyBorder="1" applyAlignment="1">
      <alignment horizontal="center" vertical="top" wrapText="1"/>
    </xf>
    <xf numFmtId="49" fontId="80" fillId="26" borderId="12" xfId="0" applyNumberFormat="1" applyFont="1" applyFill="1" applyBorder="1" applyAlignment="1">
      <alignment horizontal="center" vertical="center" wrapText="1"/>
    </xf>
    <xf numFmtId="49" fontId="5" fillId="26" borderId="12" xfId="0" applyNumberFormat="1" applyFont="1" applyFill="1" applyBorder="1" applyAlignment="1">
      <alignment horizontal="center" vertical="top" wrapText="1"/>
    </xf>
    <xf numFmtId="49" fontId="9" fillId="26" borderId="12" xfId="0" applyNumberFormat="1" applyFont="1" applyFill="1" applyBorder="1" applyAlignment="1">
      <alignment horizontal="center" vertical="top" wrapText="1"/>
    </xf>
    <xf numFmtId="49" fontId="5" fillId="26" borderId="12" xfId="0" applyNumberFormat="1" applyFont="1" applyFill="1" applyBorder="1" applyAlignment="1">
      <alignment horizontal="center" vertical="center" wrapText="1"/>
    </xf>
    <xf numFmtId="4" fontId="5" fillId="26" borderId="12" xfId="0" applyNumberFormat="1" applyFont="1" applyFill="1" applyBorder="1" applyAlignment="1">
      <alignment vertical="top" wrapText="1"/>
    </xf>
    <xf numFmtId="4" fontId="10" fillId="26" borderId="12" xfId="0" applyNumberFormat="1" applyFont="1" applyFill="1" applyBorder="1" applyAlignment="1">
      <alignment vertical="center" wrapText="1"/>
    </xf>
    <xf numFmtId="4" fontId="40" fillId="26" borderId="12" xfId="0" applyNumberFormat="1" applyFont="1" applyFill="1" applyBorder="1" applyAlignment="1">
      <alignment horizontal="center" vertical="center" wrapText="1"/>
    </xf>
    <xf numFmtId="49" fontId="40" fillId="26" borderId="12" xfId="0" applyNumberFormat="1" applyFont="1" applyFill="1" applyBorder="1" applyAlignment="1">
      <alignment horizontal="center" vertical="top" wrapText="1"/>
    </xf>
    <xf numFmtId="4" fontId="40" fillId="26" borderId="12" xfId="0" applyNumberFormat="1" applyFont="1" applyFill="1" applyBorder="1" applyAlignment="1">
      <alignment vertical="top" wrapText="1"/>
    </xf>
    <xf numFmtId="4" fontId="40" fillId="0" borderId="12" xfId="0" applyNumberFormat="1" applyFont="1" applyFill="1" applyBorder="1" applyAlignment="1">
      <alignment horizontal="right" vertical="center" wrapText="1"/>
    </xf>
    <xf numFmtId="0" fontId="75" fillId="26" borderId="0" xfId="0" applyFont="1" applyFill="1" applyAlignment="1">
      <alignment horizontal="center" wrapText="1"/>
    </xf>
    <xf numFmtId="0" fontId="40" fillId="26" borderId="12" xfId="0" applyFont="1" applyFill="1" applyBorder="1" applyAlignment="1">
      <alignment horizontal="center" vertical="center" wrapText="1"/>
    </xf>
    <xf numFmtId="0" fontId="40" fillId="26" borderId="12" xfId="0" applyFont="1" applyFill="1" applyBorder="1" applyAlignment="1">
      <alignment horizontal="center" vertical="center"/>
    </xf>
    <xf numFmtId="49" fontId="80" fillId="0" borderId="12" xfId="0" applyNumberFormat="1" applyFont="1" applyBorder="1" applyAlignment="1">
      <alignment horizontal="center" vertical="center"/>
    </xf>
    <xf numFmtId="4" fontId="10" fillId="26" borderId="12" xfId="0" applyNumberFormat="1" applyFont="1" applyFill="1" applyBorder="1" applyAlignment="1">
      <alignment horizontal="center" vertical="center" wrapText="1"/>
    </xf>
    <xf numFmtId="49" fontId="40" fillId="0" borderId="12" xfId="0" applyNumberFormat="1" applyFont="1" applyBorder="1" applyAlignment="1">
      <alignment horizontal="center" vertical="center"/>
    </xf>
    <xf numFmtId="4" fontId="28" fillId="26" borderId="12" xfId="0" applyNumberFormat="1" applyFont="1" applyFill="1" applyBorder="1" applyAlignment="1">
      <alignment vertical="top" wrapText="1"/>
    </xf>
    <xf numFmtId="4" fontId="39" fillId="26" borderId="12" xfId="0" applyNumberFormat="1" applyFont="1" applyFill="1" applyBorder="1" applyAlignment="1">
      <alignment horizontal="right" vertical="center" wrapText="1"/>
    </xf>
    <xf numFmtId="0" fontId="83" fillId="26" borderId="0" xfId="0" applyFont="1" applyFill="1" applyBorder="1" applyAlignment="1">
      <alignment vertical="center"/>
    </xf>
    <xf numFmtId="0" fontId="85" fillId="26" borderId="0" xfId="0" applyFont="1" applyFill="1" applyBorder="1" applyAlignment="1">
      <alignment vertical="center"/>
    </xf>
    <xf numFmtId="0" fontId="109" fillId="26" borderId="0" xfId="0" applyFont="1" applyFill="1" applyBorder="1" applyAlignment="1">
      <alignment horizontal="center" vertical="center" wrapText="1"/>
    </xf>
    <xf numFmtId="0" fontId="84" fillId="26" borderId="0" xfId="0" applyFont="1" applyFill="1" applyBorder="1" applyAlignment="1">
      <alignment vertical="center"/>
    </xf>
    <xf numFmtId="0" fontId="84" fillId="26" borderId="0" xfId="0" applyFont="1" applyFill="1" applyAlignment="1">
      <alignment vertical="center"/>
    </xf>
    <xf numFmtId="0" fontId="60" fillId="26" borderId="0" xfId="0" applyFont="1" applyFill="1" applyAlignment="1">
      <alignment vertical="center"/>
    </xf>
    <xf numFmtId="49" fontId="80" fillId="26" borderId="12" xfId="0" applyNumberFormat="1" applyFont="1" applyFill="1" applyBorder="1" applyAlignment="1">
      <alignment horizontal="center" vertical="center"/>
    </xf>
    <xf numFmtId="49" fontId="81" fillId="26" borderId="12" xfId="0" applyNumberFormat="1" applyFont="1" applyFill="1" applyBorder="1" applyAlignment="1">
      <alignment horizontal="center" vertical="center" wrapText="1"/>
    </xf>
    <xf numFmtId="49" fontId="40" fillId="26" borderId="12" xfId="0" applyNumberFormat="1" applyFont="1" applyFill="1" applyBorder="1" applyAlignment="1">
      <alignment horizontal="center" vertical="center"/>
    </xf>
    <xf numFmtId="0" fontId="69" fillId="26" borderId="12" xfId="0" applyFont="1" applyFill="1" applyBorder="1" applyAlignment="1">
      <alignment horizontal="center" vertical="center" wrapText="1"/>
    </xf>
    <xf numFmtId="0" fontId="69" fillId="0" borderId="12" xfId="0" applyFont="1" applyBorder="1" applyAlignment="1">
      <alignment horizontal="center" vertical="center" wrapText="1"/>
    </xf>
    <xf numFmtId="0" fontId="80" fillId="26" borderId="12" xfId="0" applyFont="1" applyFill="1" applyBorder="1" applyAlignment="1">
      <alignment horizontal="center" vertical="center" wrapText="1"/>
    </xf>
    <xf numFmtId="0" fontId="4" fillId="26" borderId="12" xfId="0" applyFont="1" applyFill="1" applyBorder="1" applyAlignment="1">
      <alignment horizontal="center" vertical="center" wrapText="1"/>
    </xf>
    <xf numFmtId="4" fontId="88" fillId="26" borderId="12" xfId="0" applyNumberFormat="1" applyFont="1" applyFill="1" applyBorder="1" applyAlignment="1">
      <alignment vertical="top" wrapText="1"/>
    </xf>
    <xf numFmtId="4" fontId="5" fillId="26" borderId="12" xfId="0" applyNumberFormat="1" applyFont="1" applyFill="1" applyBorder="1"/>
    <xf numFmtId="4" fontId="40" fillId="26" borderId="12" xfId="0" applyNumberFormat="1" applyFont="1" applyFill="1" applyBorder="1" applyAlignment="1">
      <alignment horizontal="right" vertical="top" wrapText="1"/>
    </xf>
    <xf numFmtId="4" fontId="5" fillId="26" borderId="12" xfId="0" applyNumberFormat="1" applyFont="1" applyFill="1" applyBorder="1" applyAlignment="1">
      <alignment horizontal="right" vertical="top" wrapText="1"/>
    </xf>
    <xf numFmtId="4" fontId="65" fillId="26" borderId="12" xfId="0" applyNumberFormat="1" applyFont="1" applyFill="1" applyBorder="1" applyAlignment="1">
      <alignment horizontal="right" vertical="top" wrapText="1"/>
    </xf>
    <xf numFmtId="4" fontId="82" fillId="26" borderId="12" xfId="0" applyNumberFormat="1" applyFont="1" applyFill="1" applyBorder="1" applyAlignment="1">
      <alignment vertical="top" wrapText="1"/>
    </xf>
    <xf numFmtId="4" fontId="38" fillId="26" borderId="12" xfId="0" applyNumberFormat="1" applyFont="1" applyFill="1" applyBorder="1" applyAlignment="1">
      <alignment vertical="top" wrapText="1"/>
    </xf>
    <xf numFmtId="4" fontId="10" fillId="26" borderId="12" xfId="0" applyNumberFormat="1" applyFont="1" applyFill="1" applyBorder="1" applyAlignment="1">
      <alignment vertical="top" wrapText="1"/>
    </xf>
    <xf numFmtId="4" fontId="87" fillId="26" borderId="12" xfId="0" applyNumberFormat="1" applyFont="1" applyFill="1" applyBorder="1" applyAlignment="1">
      <alignment vertical="center" wrapText="1"/>
    </xf>
    <xf numFmtId="4" fontId="87" fillId="0" borderId="12" xfId="0" applyNumberFormat="1" applyFont="1" applyFill="1" applyBorder="1" applyAlignment="1">
      <alignment horizontal="right" vertical="center" wrapText="1"/>
    </xf>
    <xf numFmtId="4" fontId="87" fillId="0" borderId="12" xfId="0" applyNumberFormat="1" applyFont="1" applyFill="1" applyBorder="1" applyAlignment="1">
      <alignment vertical="center" wrapText="1"/>
    </xf>
    <xf numFmtId="166" fontId="40" fillId="26" borderId="12" xfId="0" applyNumberFormat="1" applyFont="1" applyFill="1" applyBorder="1" applyAlignment="1">
      <alignment horizontal="center" vertical="center" wrapText="1"/>
    </xf>
    <xf numFmtId="166" fontId="4" fillId="26" borderId="12" xfId="0" applyNumberFormat="1" applyFont="1" applyFill="1" applyBorder="1" applyAlignment="1">
      <alignment horizontal="center" vertical="center" wrapText="1"/>
    </xf>
    <xf numFmtId="166" fontId="65" fillId="26" borderId="12" xfId="0" applyNumberFormat="1" applyFont="1" applyFill="1" applyBorder="1" applyAlignment="1">
      <alignment horizontal="center" vertical="center" wrapText="1"/>
    </xf>
    <xf numFmtId="0" fontId="69" fillId="26" borderId="12" xfId="0" applyFont="1" applyFill="1" applyBorder="1" applyAlignment="1">
      <alignment horizontal="center" vertical="top" wrapText="1"/>
    </xf>
    <xf numFmtId="166" fontId="38" fillId="26" borderId="12" xfId="0" applyNumberFormat="1" applyFont="1" applyFill="1" applyBorder="1" applyAlignment="1">
      <alignment horizontal="center" vertical="center" wrapText="1"/>
    </xf>
    <xf numFmtId="166" fontId="80" fillId="26" borderId="12" xfId="0" applyNumberFormat="1" applyFont="1" applyFill="1" applyBorder="1" applyAlignment="1">
      <alignment horizontal="center" vertical="center" wrapText="1"/>
    </xf>
    <xf numFmtId="166" fontId="12" fillId="26" borderId="12" xfId="0" applyNumberFormat="1" applyFont="1" applyFill="1" applyBorder="1" applyAlignment="1">
      <alignment horizontal="center" vertical="center" wrapText="1"/>
    </xf>
    <xf numFmtId="166" fontId="82" fillId="26" borderId="12" xfId="0" applyNumberFormat="1" applyFont="1" applyFill="1" applyBorder="1" applyAlignment="1">
      <alignment horizontal="center" vertical="center" wrapText="1"/>
    </xf>
    <xf numFmtId="0" fontId="67" fillId="26" borderId="12" xfId="0" applyFont="1" applyFill="1" applyBorder="1" applyAlignment="1">
      <alignment horizontal="center" vertical="center" wrapText="1"/>
    </xf>
    <xf numFmtId="166" fontId="5" fillId="26" borderId="12" xfId="0" applyNumberFormat="1" applyFont="1" applyFill="1" applyBorder="1" applyAlignment="1">
      <alignment horizontal="center" vertical="center" wrapText="1"/>
    </xf>
    <xf numFmtId="0" fontId="37" fillId="26" borderId="12" xfId="0" applyFont="1" applyFill="1" applyBorder="1" applyAlignment="1">
      <alignment horizontal="center" vertical="center" wrapText="1"/>
    </xf>
    <xf numFmtId="0" fontId="40" fillId="0" borderId="12" xfId="0" applyNumberFormat="1" applyFont="1" applyBorder="1" applyAlignment="1">
      <alignment horizontal="center" vertical="top" wrapText="1"/>
    </xf>
    <xf numFmtId="0" fontId="37" fillId="26" borderId="12" xfId="0" applyFont="1" applyFill="1" applyBorder="1" applyAlignment="1">
      <alignment horizontal="center" vertical="top" wrapText="1"/>
    </xf>
    <xf numFmtId="166" fontId="65" fillId="0" borderId="12" xfId="0" applyNumberFormat="1" applyFont="1" applyFill="1" applyBorder="1" applyAlignment="1">
      <alignment horizontal="center" vertical="center" wrapText="1"/>
    </xf>
    <xf numFmtId="0" fontId="72" fillId="26" borderId="12" xfId="0" applyFont="1" applyFill="1" applyBorder="1" applyAlignment="1">
      <alignment horizontal="center" vertical="center" wrapText="1"/>
    </xf>
    <xf numFmtId="0" fontId="35" fillId="0" borderId="12" xfId="0" applyFont="1" applyBorder="1" applyAlignment="1">
      <alignment horizontal="center" vertical="top" wrapText="1"/>
    </xf>
    <xf numFmtId="0" fontId="72" fillId="0" borderId="12" xfId="0" applyFont="1" applyBorder="1" applyAlignment="1">
      <alignment horizontal="center" vertical="center" wrapText="1"/>
    </xf>
    <xf numFmtId="0" fontId="40" fillId="0" borderId="12" xfId="0" applyFont="1" applyBorder="1" applyAlignment="1">
      <alignment horizontal="center" vertical="center" wrapText="1"/>
    </xf>
    <xf numFmtId="166" fontId="69" fillId="0" borderId="12" xfId="0" applyNumberFormat="1" applyFont="1" applyBorder="1" applyAlignment="1">
      <alignment horizontal="center" vertical="center" wrapText="1"/>
    </xf>
    <xf numFmtId="0" fontId="67" fillId="26" borderId="12" xfId="0" applyFont="1" applyFill="1" applyBorder="1" applyAlignment="1">
      <alignment horizontal="center" vertical="top" wrapText="1"/>
    </xf>
    <xf numFmtId="0" fontId="34" fillId="26" borderId="12" xfId="0" applyFont="1" applyFill="1" applyBorder="1" applyAlignment="1">
      <alignment horizontal="center" vertical="top" wrapText="1"/>
    </xf>
    <xf numFmtId="0" fontId="40" fillId="26" borderId="12" xfId="0" applyNumberFormat="1" applyFont="1" applyFill="1" applyBorder="1" applyAlignment="1">
      <alignment horizontal="center" vertical="center" wrapText="1"/>
    </xf>
    <xf numFmtId="0" fontId="67" fillId="0" borderId="12" xfId="0" applyFont="1" applyBorder="1" applyAlignment="1">
      <alignment horizontal="center" vertical="center" wrapText="1"/>
    </xf>
    <xf numFmtId="0" fontId="37" fillId="0" borderId="12" xfId="0" applyFont="1" applyBorder="1" applyAlignment="1">
      <alignment horizontal="center" vertical="center" wrapText="1"/>
    </xf>
    <xf numFmtId="0" fontId="72" fillId="26" borderId="12" xfId="0" applyFont="1" applyFill="1" applyBorder="1" applyAlignment="1">
      <alignment horizontal="center" vertical="top" wrapText="1"/>
    </xf>
    <xf numFmtId="0" fontId="65" fillId="26" borderId="12" xfId="0" applyFont="1" applyFill="1" applyBorder="1" applyAlignment="1">
      <alignment horizontal="center" vertical="center" wrapText="1"/>
    </xf>
    <xf numFmtId="0" fontId="38" fillId="26" borderId="12" xfId="0" applyFont="1" applyFill="1" applyBorder="1" applyAlignment="1">
      <alignment horizontal="center" vertical="center" wrapText="1"/>
    </xf>
    <xf numFmtId="0" fontId="67" fillId="0" borderId="12" xfId="0" applyFont="1" applyBorder="1" applyAlignment="1">
      <alignment horizontal="center" vertical="top" wrapText="1"/>
    </xf>
    <xf numFmtId="0" fontId="35" fillId="26" borderId="12" xfId="0" applyFont="1" applyFill="1" applyBorder="1" applyAlignment="1">
      <alignment horizontal="center" vertical="top" wrapText="1"/>
    </xf>
    <xf numFmtId="0" fontId="73" fillId="26" borderId="12" xfId="0" applyFont="1" applyFill="1" applyBorder="1" applyAlignment="1">
      <alignment horizontal="center" vertical="center" wrapText="1"/>
    </xf>
    <xf numFmtId="166" fontId="40" fillId="0" borderId="12" xfId="0" applyNumberFormat="1" applyFont="1" applyBorder="1" applyAlignment="1">
      <alignment horizontal="center" vertical="center" wrapText="1"/>
    </xf>
    <xf numFmtId="0" fontId="40" fillId="26" borderId="12" xfId="0" applyFont="1" applyFill="1" applyBorder="1" applyAlignment="1" applyProtection="1">
      <alignment horizontal="center" vertical="center" wrapText="1"/>
    </xf>
    <xf numFmtId="0" fontId="40" fillId="0" borderId="12" xfId="0" applyFont="1" applyFill="1" applyBorder="1" applyAlignment="1">
      <alignment horizontal="center" vertical="center" wrapText="1"/>
    </xf>
    <xf numFmtId="4" fontId="67" fillId="26" borderId="12" xfId="0" applyNumberFormat="1" applyFont="1" applyFill="1" applyBorder="1" applyAlignment="1">
      <alignment horizontal="center" vertical="center" wrapText="1"/>
    </xf>
    <xf numFmtId="0" fontId="86" fillId="26" borderId="12" xfId="0" applyFont="1" applyFill="1" applyBorder="1" applyAlignment="1">
      <alignment horizontal="center" vertical="top" wrapText="1"/>
    </xf>
    <xf numFmtId="0" fontId="70" fillId="26" borderId="12" xfId="0" applyFont="1" applyFill="1" applyBorder="1" applyAlignment="1">
      <alignment horizontal="center" vertical="center" wrapText="1"/>
    </xf>
    <xf numFmtId="4" fontId="10" fillId="26" borderId="12" xfId="0" applyNumberFormat="1" applyFont="1" applyFill="1" applyBorder="1" applyAlignment="1">
      <alignment horizontal="right" vertical="center" wrapText="1"/>
    </xf>
    <xf numFmtId="166" fontId="38" fillId="0" borderId="12" xfId="0" applyNumberFormat="1" applyFont="1" applyFill="1" applyBorder="1" applyAlignment="1">
      <alignment horizontal="center" vertical="center" wrapText="1"/>
    </xf>
    <xf numFmtId="49" fontId="44" fillId="26" borderId="12" xfId="0" applyNumberFormat="1" applyFont="1" applyFill="1" applyBorder="1" applyAlignment="1">
      <alignment horizontal="center" vertical="center" wrapText="1"/>
    </xf>
    <xf numFmtId="0" fontId="81" fillId="26" borderId="14" xfId="0" applyFont="1" applyFill="1" applyBorder="1" applyAlignment="1">
      <alignment horizontal="center" vertical="center" wrapText="1"/>
    </xf>
    <xf numFmtId="49" fontId="80" fillId="0" borderId="12" xfId="0" applyNumberFormat="1" applyFont="1" applyBorder="1" applyAlignment="1">
      <alignment horizontal="center" vertical="center" wrapText="1"/>
    </xf>
    <xf numFmtId="4" fontId="30" fillId="0" borderId="12" xfId="0" applyNumberFormat="1" applyFont="1" applyFill="1" applyBorder="1" applyAlignment="1">
      <alignment horizontal="right" vertical="center" wrapText="1"/>
    </xf>
    <xf numFmtId="166" fontId="113" fillId="26" borderId="12" xfId="0" applyNumberFormat="1" applyFont="1" applyFill="1" applyBorder="1" applyAlignment="1">
      <alignment horizontal="center" vertical="center" wrapText="1"/>
    </xf>
    <xf numFmtId="166" fontId="114" fillId="26" borderId="12" xfId="0" applyNumberFormat="1" applyFont="1" applyFill="1" applyBorder="1" applyAlignment="1">
      <alignment horizontal="center" vertical="center" wrapText="1"/>
    </xf>
    <xf numFmtId="0" fontId="112" fillId="26" borderId="12" xfId="0" applyFont="1" applyFill="1" applyBorder="1" applyAlignment="1">
      <alignment horizontal="center" vertical="center" wrapText="1"/>
    </xf>
    <xf numFmtId="0" fontId="115" fillId="26" borderId="0" xfId="0" applyFont="1" applyFill="1" applyBorder="1" applyAlignment="1">
      <alignment vertical="center"/>
    </xf>
    <xf numFmtId="0" fontId="48" fillId="26" borderId="0" xfId="0" applyFont="1" applyFill="1" applyBorder="1"/>
    <xf numFmtId="166" fontId="48" fillId="26" borderId="0" xfId="0" applyNumberFormat="1" applyFont="1" applyFill="1" applyBorder="1" applyAlignment="1">
      <alignment vertical="top" wrapText="1"/>
    </xf>
    <xf numFmtId="0" fontId="116" fillId="26" borderId="0" xfId="0" applyFont="1" applyFill="1" applyBorder="1"/>
    <xf numFmtId="0" fontId="116" fillId="26" borderId="0" xfId="0" applyFont="1" applyFill="1"/>
    <xf numFmtId="0" fontId="10" fillId="26" borderId="0" xfId="0" applyFont="1" applyFill="1"/>
    <xf numFmtId="166" fontId="38" fillId="0" borderId="12" xfId="0" applyNumberFormat="1" applyFont="1" applyBorder="1" applyAlignment="1">
      <alignment horizontal="center" vertical="center" wrapText="1"/>
    </xf>
    <xf numFmtId="49" fontId="13" fillId="26" borderId="12" xfId="0" applyNumberFormat="1" applyFont="1" applyFill="1" applyBorder="1" applyAlignment="1">
      <alignment horizontal="center" vertical="top" wrapText="1"/>
    </xf>
    <xf numFmtId="0" fontId="40" fillId="26" borderId="12" xfId="0" applyFont="1" applyFill="1" applyBorder="1" applyAlignment="1">
      <alignment horizontal="center" vertical="top" wrapText="1"/>
    </xf>
    <xf numFmtId="166" fontId="39" fillId="26" borderId="12" xfId="0" applyNumberFormat="1" applyFont="1" applyFill="1" applyBorder="1" applyAlignment="1">
      <alignment horizontal="center" vertical="center" wrapText="1"/>
    </xf>
    <xf numFmtId="166" fontId="117" fillId="26" borderId="12" xfId="0" applyNumberFormat="1" applyFont="1" applyFill="1" applyBorder="1" applyAlignment="1">
      <alignment horizontal="center" vertical="center" wrapText="1"/>
    </xf>
    <xf numFmtId="4" fontId="5" fillId="26" borderId="0" xfId="0" applyNumberFormat="1" applyFont="1" applyFill="1"/>
    <xf numFmtId="0" fontId="40" fillId="0" borderId="12" xfId="0" applyFont="1" applyBorder="1" applyAlignment="1" applyProtection="1">
      <alignment horizontal="center" vertical="center" wrapText="1"/>
    </xf>
    <xf numFmtId="4" fontId="83" fillId="26" borderId="0" xfId="0" applyNumberFormat="1" applyFont="1" applyFill="1" applyBorder="1" applyAlignment="1">
      <alignment vertical="center"/>
    </xf>
    <xf numFmtId="0" fontId="40" fillId="0" borderId="12" xfId="0" applyFont="1" applyFill="1" applyBorder="1" applyAlignment="1" applyProtection="1">
      <alignment horizontal="center" vertical="center" wrapText="1"/>
    </xf>
    <xf numFmtId="1" fontId="40" fillId="0" borderId="13" xfId="0" applyNumberFormat="1" applyFont="1" applyBorder="1" applyAlignment="1">
      <alignment horizontal="center" wrapText="1"/>
    </xf>
    <xf numFmtId="0" fontId="120" fillId="26" borderId="0" xfId="0" applyFont="1" applyFill="1" applyBorder="1" applyAlignment="1">
      <alignment vertical="center"/>
    </xf>
    <xf numFmtId="0" fontId="121" fillId="26" borderId="0" xfId="0" applyFont="1" applyFill="1" applyBorder="1"/>
    <xf numFmtId="166" fontId="121" fillId="26" borderId="0" xfId="0" applyNumberFormat="1" applyFont="1" applyFill="1" applyBorder="1" applyAlignment="1">
      <alignment vertical="top" wrapText="1"/>
    </xf>
    <xf numFmtId="0" fontId="122" fillId="26" borderId="0" xfId="0" applyFont="1" applyFill="1" applyBorder="1"/>
    <xf numFmtId="0" fontId="122" fillId="26" borderId="0" xfId="0" applyFont="1" applyFill="1"/>
    <xf numFmtId="0" fontId="38" fillId="26" borderId="0" xfId="0" applyFont="1" applyFill="1"/>
    <xf numFmtId="166" fontId="10" fillId="26" borderId="12" xfId="0" applyNumberFormat="1" applyFont="1" applyFill="1" applyBorder="1" applyAlignment="1">
      <alignment horizontal="center" vertical="center" wrapText="1"/>
    </xf>
    <xf numFmtId="1" fontId="80" fillId="0" borderId="13" xfId="0" applyNumberFormat="1" applyFont="1" applyBorder="1" applyAlignment="1">
      <alignment horizontal="center" vertical="center" wrapText="1"/>
    </xf>
    <xf numFmtId="1" fontId="80" fillId="0" borderId="13" xfId="0" applyNumberFormat="1" applyFont="1" applyBorder="1" applyAlignment="1">
      <alignment horizontal="center" wrapText="1"/>
    </xf>
    <xf numFmtId="0" fontId="81" fillId="26" borderId="0" xfId="0" applyFont="1" applyFill="1" applyAlignment="1">
      <alignment horizontal="center"/>
    </xf>
    <xf numFmtId="166" fontId="24" fillId="0" borderId="0" xfId="0" applyNumberFormat="1" applyFont="1" applyFill="1" applyBorder="1"/>
    <xf numFmtId="0" fontId="24" fillId="26" borderId="0" xfId="0" applyFont="1" applyFill="1" applyBorder="1" applyAlignment="1">
      <alignment horizontal="left"/>
    </xf>
    <xf numFmtId="0" fontId="127" fillId="0" borderId="0" xfId="0" applyFont="1" applyAlignment="1">
      <alignment wrapText="1"/>
    </xf>
    <xf numFmtId="49" fontId="25" fillId="26" borderId="12" xfId="0" applyNumberFormat="1" applyFont="1" applyFill="1" applyBorder="1" applyAlignment="1">
      <alignment horizontal="center" vertical="center"/>
    </xf>
    <xf numFmtId="4" fontId="8" fillId="26" borderId="12" xfId="0" applyNumberFormat="1" applyFont="1" applyFill="1" applyBorder="1" applyAlignment="1">
      <alignment horizontal="right" vertical="center" wrapText="1"/>
    </xf>
    <xf numFmtId="4" fontId="25" fillId="26" borderId="12" xfId="0" applyNumberFormat="1" applyFont="1" applyFill="1" applyBorder="1" applyAlignment="1">
      <alignment horizontal="right" vertical="center" wrapText="1"/>
    </xf>
    <xf numFmtId="4" fontId="89" fillId="26" borderId="12" xfId="0" applyNumberFormat="1" applyFont="1" applyFill="1" applyBorder="1" applyAlignment="1">
      <alignment horizontal="right" vertical="center" wrapText="1"/>
    </xf>
    <xf numFmtId="4" fontId="8" fillId="26" borderId="12" xfId="0" applyNumberFormat="1" applyFont="1" applyFill="1" applyBorder="1" applyAlignment="1">
      <alignment vertical="center" wrapText="1"/>
    </xf>
    <xf numFmtId="49" fontId="25" fillId="26" borderId="12" xfId="0" applyNumberFormat="1" applyFont="1" applyFill="1" applyBorder="1" applyAlignment="1">
      <alignment horizontal="center" vertical="center" wrapText="1"/>
    </xf>
    <xf numFmtId="49" fontId="75" fillId="26" borderId="12"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0" fontId="75" fillId="26" borderId="12" xfId="0" applyFont="1" applyFill="1" applyBorder="1" applyAlignment="1">
      <alignment horizontal="center" vertical="center" wrapText="1"/>
    </xf>
    <xf numFmtId="4" fontId="75" fillId="26" borderId="12" xfId="0" applyNumberFormat="1" applyFont="1" applyFill="1" applyBorder="1" applyAlignment="1">
      <alignment horizontal="right" vertical="center" wrapText="1"/>
    </xf>
    <xf numFmtId="49" fontId="77" fillId="26" borderId="12" xfId="0" applyNumberFormat="1" applyFont="1" applyFill="1" applyBorder="1" applyAlignment="1">
      <alignment horizontal="center" vertical="center" wrapText="1"/>
    </xf>
    <xf numFmtId="49" fontId="8" fillId="26" borderId="12" xfId="0" applyNumberFormat="1" applyFont="1" applyFill="1" applyBorder="1" applyAlignment="1">
      <alignment horizontal="center" vertical="center" wrapText="1"/>
    </xf>
    <xf numFmtId="4" fontId="8" fillId="26" borderId="12" xfId="0" applyNumberFormat="1" applyFont="1" applyFill="1" applyBorder="1" applyAlignment="1">
      <alignment horizontal="center" vertical="center" wrapText="1"/>
    </xf>
    <xf numFmtId="4" fontId="24" fillId="26" borderId="12" xfId="0" applyNumberFormat="1" applyFont="1" applyFill="1" applyBorder="1" applyAlignment="1">
      <alignment horizontal="right" vertical="center" wrapText="1"/>
    </xf>
    <xf numFmtId="49" fontId="25" fillId="0" borderId="12" xfId="0" applyNumberFormat="1" applyFont="1" applyFill="1" applyBorder="1" applyAlignment="1">
      <alignment horizontal="center" vertical="center" wrapText="1"/>
    </xf>
    <xf numFmtId="4" fontId="25" fillId="0" borderId="12" xfId="0" applyNumberFormat="1" applyFont="1" applyFill="1" applyBorder="1" applyAlignment="1">
      <alignment horizontal="right" vertical="center" wrapText="1"/>
    </xf>
    <xf numFmtId="4" fontId="25" fillId="26" borderId="12" xfId="0" applyNumberFormat="1" applyFont="1" applyFill="1" applyBorder="1" applyAlignment="1">
      <alignment vertical="center" wrapText="1"/>
    </xf>
    <xf numFmtId="4" fontId="25" fillId="26" borderId="12" xfId="0" applyNumberFormat="1" applyFont="1" applyFill="1" applyBorder="1" applyAlignment="1">
      <alignment vertical="top" wrapText="1"/>
    </xf>
    <xf numFmtId="166" fontId="25" fillId="26" borderId="12" xfId="0" applyNumberFormat="1" applyFont="1" applyFill="1" applyBorder="1" applyAlignment="1">
      <alignment horizontal="left" vertical="center" wrapText="1"/>
    </xf>
    <xf numFmtId="0" fontId="25" fillId="0" borderId="12" xfId="0" applyFont="1" applyFill="1" applyBorder="1" applyAlignment="1">
      <alignment horizontal="left" vertical="center" wrapText="1"/>
    </xf>
    <xf numFmtId="0" fontId="77" fillId="26" borderId="12" xfId="0" applyFont="1" applyFill="1" applyBorder="1" applyAlignment="1">
      <alignment horizontal="left" vertical="center" wrapText="1"/>
    </xf>
    <xf numFmtId="0" fontId="77" fillId="0" borderId="12" xfId="0" applyFont="1" applyBorder="1" applyAlignment="1">
      <alignment horizontal="left" vertical="center" wrapText="1"/>
    </xf>
    <xf numFmtId="0" fontId="127" fillId="0" borderId="12" xfId="0" applyFont="1" applyBorder="1" applyAlignment="1">
      <alignment horizontal="left" wrapText="1"/>
    </xf>
    <xf numFmtId="0" fontId="77" fillId="0" borderId="12" xfId="0" applyFont="1" applyFill="1" applyBorder="1" applyAlignment="1">
      <alignment horizontal="left" vertical="center" wrapText="1"/>
    </xf>
    <xf numFmtId="166" fontId="89" fillId="26" borderId="12" xfId="0" applyNumberFormat="1" applyFont="1" applyFill="1" applyBorder="1" applyAlignment="1">
      <alignment horizontal="left" vertical="center" wrapText="1"/>
    </xf>
    <xf numFmtId="0" fontId="25" fillId="26" borderId="12" xfId="0" applyFont="1" applyFill="1" applyBorder="1" applyAlignment="1">
      <alignment horizontal="left" vertical="center" wrapText="1"/>
    </xf>
    <xf numFmtId="49" fontId="25" fillId="26" borderId="12" xfId="0" applyNumberFormat="1" applyFont="1" applyFill="1" applyBorder="1" applyAlignment="1">
      <alignment horizontal="center" vertical="center" wrapText="1"/>
    </xf>
    <xf numFmtId="49" fontId="8" fillId="0" borderId="12" xfId="0" applyNumberFormat="1" applyFont="1" applyFill="1" applyBorder="1" applyAlignment="1">
      <alignment horizontal="center" vertical="center" wrapText="1"/>
    </xf>
    <xf numFmtId="49" fontId="25" fillId="26" borderId="12" xfId="0" applyNumberFormat="1" applyFont="1" applyFill="1" applyBorder="1" applyAlignment="1">
      <alignment horizontal="center" vertical="center" wrapText="1"/>
    </xf>
    <xf numFmtId="4" fontId="25" fillId="26" borderId="12" xfId="0" applyNumberFormat="1" applyFont="1" applyFill="1" applyBorder="1" applyAlignment="1">
      <alignment horizontal="center" vertical="center" wrapText="1"/>
    </xf>
    <xf numFmtId="49" fontId="25" fillId="26" borderId="12" xfId="0" applyNumberFormat="1" applyFont="1" applyFill="1" applyBorder="1" applyAlignment="1">
      <alignment horizontal="center" vertical="center" wrapText="1"/>
    </xf>
    <xf numFmtId="0" fontId="45" fillId="0" borderId="23" xfId="0" applyFont="1" applyFill="1" applyBorder="1" applyAlignment="1">
      <alignment horizontal="center" wrapText="1"/>
    </xf>
    <xf numFmtId="49" fontId="25" fillId="26" borderId="12" xfId="0" applyNumberFormat="1" applyFont="1" applyFill="1" applyBorder="1" applyAlignment="1">
      <alignment horizontal="center" vertical="center" wrapText="1"/>
    </xf>
    <xf numFmtId="4" fontId="75" fillId="26" borderId="12" xfId="0" applyNumberFormat="1" applyFont="1" applyFill="1" applyBorder="1" applyAlignment="1">
      <alignment vertical="center" wrapText="1"/>
    </xf>
    <xf numFmtId="4" fontId="8" fillId="26" borderId="12" xfId="0" applyNumberFormat="1" applyFont="1" applyFill="1" applyBorder="1" applyAlignment="1">
      <alignment vertical="top" wrapText="1"/>
    </xf>
    <xf numFmtId="49" fontId="25" fillId="0" borderId="12" xfId="0" applyNumberFormat="1" applyFont="1" applyFill="1" applyBorder="1" applyAlignment="1">
      <alignment horizontal="center" vertical="center"/>
    </xf>
    <xf numFmtId="49" fontId="77" fillId="0" borderId="12" xfId="0" applyNumberFormat="1" applyFont="1" applyFill="1" applyBorder="1" applyAlignment="1">
      <alignment horizontal="center" vertical="center" wrapText="1"/>
    </xf>
    <xf numFmtId="166" fontId="25" fillId="0" borderId="12" xfId="0" applyNumberFormat="1" applyFont="1" applyFill="1" applyBorder="1" applyAlignment="1">
      <alignment horizontal="left" vertical="center" wrapText="1"/>
    </xf>
    <xf numFmtId="4" fontId="25" fillId="0" borderId="12" xfId="0" applyNumberFormat="1" applyFont="1" applyFill="1" applyBorder="1" applyAlignment="1">
      <alignment vertical="center" wrapText="1"/>
    </xf>
    <xf numFmtId="0" fontId="127" fillId="0" borderId="0" xfId="0" applyFont="1" applyFill="1" applyAlignment="1">
      <alignment wrapText="1"/>
    </xf>
    <xf numFmtId="4" fontId="25" fillId="0" borderId="12" xfId="0" applyNumberFormat="1" applyFont="1" applyFill="1" applyBorder="1" applyAlignment="1">
      <alignment vertical="top" wrapText="1"/>
    </xf>
    <xf numFmtId="0" fontId="25" fillId="26" borderId="0" xfId="0" applyFont="1" applyFill="1" applyBorder="1"/>
    <xf numFmtId="166" fontId="124" fillId="26" borderId="0" xfId="0" applyNumberFormat="1" applyFont="1" applyFill="1" applyBorder="1"/>
    <xf numFmtId="4" fontId="8" fillId="0" borderId="12" xfId="0" applyNumberFormat="1" applyFont="1" applyFill="1" applyBorder="1" applyAlignment="1">
      <alignment vertical="center" wrapText="1"/>
    </xf>
    <xf numFmtId="0" fontId="8" fillId="26" borderId="12" xfId="0" applyNumberFormat="1" applyFont="1" applyFill="1" applyBorder="1" applyAlignment="1">
      <alignment horizontal="center" vertical="center" wrapText="1"/>
    </xf>
    <xf numFmtId="0" fontId="127" fillId="0" borderId="12" xfId="0" applyFont="1" applyBorder="1" applyAlignment="1">
      <alignment vertical="center" wrapText="1"/>
    </xf>
    <xf numFmtId="0" fontId="76" fillId="26" borderId="12" xfId="0" applyFont="1" applyFill="1" applyBorder="1" applyAlignment="1">
      <alignment horizontal="left" vertical="center" wrapText="1"/>
    </xf>
    <xf numFmtId="4" fontId="8" fillId="26" borderId="0" xfId="0" applyNumberFormat="1" applyFont="1" applyFill="1"/>
    <xf numFmtId="49" fontId="25" fillId="26" borderId="12" xfId="0" applyNumberFormat="1" applyFont="1" applyFill="1" applyBorder="1" applyAlignment="1">
      <alignment horizontal="center" vertical="center" wrapText="1"/>
    </xf>
    <xf numFmtId="49" fontId="33" fillId="26" borderId="12" xfId="0" applyNumberFormat="1" applyFont="1" applyFill="1" applyBorder="1" applyAlignment="1">
      <alignment horizontal="center" vertical="center" wrapText="1"/>
    </xf>
    <xf numFmtId="0" fontId="128" fillId="26" borderId="12" xfId="0" applyFont="1" applyFill="1" applyBorder="1" applyAlignment="1">
      <alignment horizontal="left" vertical="center" wrapText="1"/>
    </xf>
    <xf numFmtId="4" fontId="33" fillId="26" borderId="12" xfId="0" applyNumberFormat="1" applyFont="1" applyFill="1" applyBorder="1" applyAlignment="1">
      <alignment vertical="center" wrapText="1"/>
    </xf>
    <xf numFmtId="0" fontId="77" fillId="29" borderId="12" xfId="0" applyFont="1" applyFill="1" applyBorder="1" applyAlignment="1">
      <alignment horizontal="left" vertical="center" wrapText="1"/>
    </xf>
    <xf numFmtId="49" fontId="77" fillId="0" borderId="15" xfId="0" applyNumberFormat="1" applyFont="1" applyFill="1" applyBorder="1" applyAlignment="1">
      <alignment horizontal="center" vertical="center" wrapText="1"/>
    </xf>
    <xf numFmtId="0" fontId="25" fillId="26" borderId="0" xfId="0" applyFont="1" applyFill="1" applyAlignment="1">
      <alignment horizontal="right" vertical="center" wrapText="1"/>
    </xf>
    <xf numFmtId="49" fontId="25" fillId="0" borderId="12" xfId="0" applyNumberFormat="1" applyFont="1" applyFill="1" applyBorder="1" applyAlignment="1">
      <alignment horizontal="center" vertical="center" wrapText="1"/>
    </xf>
    <xf numFmtId="0" fontId="127" fillId="0" borderId="0" xfId="0" applyFont="1" applyFill="1" applyAlignment="1">
      <alignment horizontal="left" wrapText="1"/>
    </xf>
    <xf numFmtId="49" fontId="25" fillId="26" borderId="12" xfId="0" applyNumberFormat="1" applyFont="1" applyFill="1" applyBorder="1" applyAlignment="1">
      <alignment horizontal="center" vertical="center" wrapText="1"/>
    </xf>
    <xf numFmtId="4" fontId="130" fillId="26" borderId="12" xfId="0" applyNumberFormat="1" applyFont="1" applyFill="1" applyBorder="1" applyAlignment="1">
      <alignment horizontal="right" vertical="center" wrapText="1"/>
    </xf>
    <xf numFmtId="49" fontId="77" fillId="26" borderId="12" xfId="0" applyNumberFormat="1" applyFont="1" applyFill="1" applyBorder="1" applyAlignment="1">
      <alignment horizontal="center" vertical="center" wrapText="1"/>
    </xf>
    <xf numFmtId="0" fontId="77" fillId="0" borderId="15" xfId="0" applyFont="1" applyFill="1" applyBorder="1" applyAlignment="1">
      <alignment horizontal="left" vertical="center" wrapText="1"/>
    </xf>
    <xf numFmtId="49" fontId="25" fillId="26" borderId="12" xfId="0" applyNumberFormat="1" applyFont="1" applyFill="1" applyBorder="1" applyAlignment="1">
      <alignment horizontal="center" vertical="center" wrapText="1"/>
    </xf>
    <xf numFmtId="49" fontId="77" fillId="26" borderId="12" xfId="0" applyNumberFormat="1" applyFont="1" applyFill="1" applyBorder="1" applyAlignment="1">
      <alignment horizontal="center" vertical="center" wrapText="1"/>
    </xf>
    <xf numFmtId="49" fontId="25" fillId="0" borderId="12" xfId="0" applyNumberFormat="1" applyFont="1" applyFill="1" applyBorder="1" applyAlignment="1">
      <alignment horizontal="center" vertical="center" wrapText="1"/>
    </xf>
    <xf numFmtId="49" fontId="77" fillId="26" borderId="12" xfId="0" applyNumberFormat="1" applyFont="1" applyFill="1" applyBorder="1" applyAlignment="1">
      <alignment horizontal="center" vertical="center" wrapText="1"/>
    </xf>
    <xf numFmtId="49" fontId="129" fillId="30" borderId="12" xfId="0" applyNumberFormat="1" applyFont="1" applyFill="1" applyBorder="1" applyAlignment="1">
      <alignment horizontal="center" vertical="center" wrapText="1"/>
    </xf>
    <xf numFmtId="49" fontId="130" fillId="30" borderId="12" xfId="0" applyNumberFormat="1" applyFont="1" applyFill="1" applyBorder="1" applyAlignment="1">
      <alignment horizontal="center" vertical="center" wrapText="1"/>
    </xf>
    <xf numFmtId="166" fontId="130" fillId="30" borderId="12" xfId="0" applyNumberFormat="1" applyFont="1" applyFill="1" applyBorder="1" applyAlignment="1">
      <alignment horizontal="left" vertical="center" wrapText="1"/>
    </xf>
    <xf numFmtId="4" fontId="130" fillId="30" borderId="12" xfId="0" applyNumberFormat="1" applyFont="1" applyFill="1" applyBorder="1" applyAlignment="1">
      <alignment horizontal="right" vertical="center" wrapText="1"/>
    </xf>
    <xf numFmtId="1" fontId="8" fillId="0" borderId="12" xfId="0" applyNumberFormat="1" applyFont="1" applyFill="1" applyBorder="1" applyAlignment="1">
      <alignment horizontal="center" vertical="center" wrapText="1"/>
    </xf>
    <xf numFmtId="166" fontId="8" fillId="0" borderId="12" xfId="0" applyNumberFormat="1" applyFont="1" applyFill="1" applyBorder="1" applyAlignment="1">
      <alignment horizontal="left" vertical="center" wrapText="1"/>
    </xf>
    <xf numFmtId="0" fontId="25" fillId="26" borderId="0" xfId="0" applyFont="1" applyFill="1" applyBorder="1" applyAlignment="1">
      <alignment horizontal="left"/>
    </xf>
    <xf numFmtId="0" fontId="24" fillId="26" borderId="0" xfId="0" applyFont="1" applyFill="1" applyBorder="1"/>
    <xf numFmtId="0" fontId="25" fillId="26" borderId="0" xfId="0" applyFont="1" applyFill="1" applyAlignment="1">
      <alignment horizontal="right" vertical="center" wrapText="1"/>
    </xf>
    <xf numFmtId="0" fontId="25" fillId="26" borderId="0" xfId="0" applyFont="1" applyFill="1" applyAlignment="1">
      <alignment horizontal="left" vertical="center" wrapText="1"/>
    </xf>
    <xf numFmtId="0" fontId="76" fillId="26" borderId="0" xfId="0" applyFont="1" applyFill="1" applyAlignment="1">
      <alignment horizontal="center" wrapText="1"/>
    </xf>
    <xf numFmtId="0" fontId="78" fillId="26" borderId="0" xfId="0" applyFont="1" applyFill="1" applyAlignment="1">
      <alignment horizontal="right" vertical="center" wrapText="1"/>
    </xf>
    <xf numFmtId="0" fontId="62" fillId="26" borderId="0" xfId="0" applyFont="1" applyFill="1" applyAlignment="1">
      <alignment horizontal="center"/>
    </xf>
    <xf numFmtId="0" fontId="24" fillId="26" borderId="0" xfId="0" applyFont="1" applyFill="1" applyAlignment="1">
      <alignment horizontal="center" wrapText="1"/>
    </xf>
    <xf numFmtId="0" fontId="74" fillId="26" borderId="0" xfId="0" applyFont="1" applyFill="1" applyAlignment="1">
      <alignment horizontal="center" wrapText="1"/>
    </xf>
    <xf numFmtId="49" fontId="40" fillId="26" borderId="12" xfId="0" applyNumberFormat="1" applyFont="1" applyFill="1" applyBorder="1" applyAlignment="1">
      <alignment horizontal="center" vertical="center" wrapText="1"/>
    </xf>
    <xf numFmtId="49" fontId="25" fillId="26" borderId="12" xfId="0" applyNumberFormat="1" applyFont="1" applyFill="1" applyBorder="1" applyAlignment="1">
      <alignment horizontal="center" vertical="center" wrapText="1"/>
    </xf>
    <xf numFmtId="49" fontId="10" fillId="26" borderId="12" xfId="0" applyNumberFormat="1" applyFont="1" applyFill="1" applyBorder="1" applyAlignment="1">
      <alignment horizontal="center" vertical="top" wrapText="1"/>
    </xf>
    <xf numFmtId="0" fontId="10" fillId="26" borderId="12" xfId="0" applyFont="1" applyFill="1" applyBorder="1" applyAlignment="1">
      <alignment horizontal="center" vertical="center" wrapText="1"/>
    </xf>
    <xf numFmtId="0" fontId="4" fillId="26" borderId="12" xfId="0" applyFont="1" applyFill="1" applyBorder="1" applyAlignment="1">
      <alignment horizontal="center" vertical="center" wrapText="1"/>
    </xf>
    <xf numFmtId="0" fontId="10" fillId="26" borderId="15" xfId="0" applyFont="1" applyFill="1" applyBorder="1" applyAlignment="1">
      <alignment horizontal="center" vertical="center" wrapText="1"/>
    </xf>
    <xf numFmtId="0" fontId="10" fillId="26" borderId="11" xfId="0" applyFont="1" applyFill="1" applyBorder="1" applyAlignment="1">
      <alignment horizontal="center" vertical="center" wrapText="1"/>
    </xf>
    <xf numFmtId="0" fontId="10" fillId="26" borderId="14" xfId="0" applyFont="1" applyFill="1" applyBorder="1" applyAlignment="1">
      <alignment horizontal="center" vertical="center" wrapText="1"/>
    </xf>
    <xf numFmtId="0" fontId="5" fillId="26" borderId="12" xfId="0" applyFont="1" applyFill="1" applyBorder="1" applyAlignment="1">
      <alignment horizontal="center" vertical="center" wrapText="1"/>
    </xf>
    <xf numFmtId="0" fontId="10" fillId="26" borderId="15" xfId="0" applyFont="1" applyFill="1" applyBorder="1" applyAlignment="1">
      <alignment horizontal="center" vertical="center" textRotation="90" wrapText="1"/>
    </xf>
    <xf numFmtId="0" fontId="10" fillId="26" borderId="11" xfId="0" applyFont="1" applyFill="1" applyBorder="1" applyAlignment="1">
      <alignment horizontal="center" vertical="center" textRotation="90" wrapText="1"/>
    </xf>
    <xf numFmtId="0" fontId="4" fillId="26" borderId="11" xfId="0" applyFont="1" applyFill="1" applyBorder="1" applyAlignment="1">
      <alignment horizontal="center" vertical="center" textRotation="90" wrapText="1"/>
    </xf>
    <xf numFmtId="0" fontId="10" fillId="26" borderId="14" xfId="0" applyFont="1" applyFill="1" applyBorder="1" applyAlignment="1">
      <alignment horizontal="center" vertical="center" textRotation="90" wrapText="1"/>
    </xf>
    <xf numFmtId="0" fontId="36" fillId="26" borderId="18" xfId="0" applyFont="1" applyFill="1" applyBorder="1" applyAlignment="1">
      <alignment horizontal="center" vertical="center" wrapText="1"/>
    </xf>
    <xf numFmtId="0" fontId="36" fillId="26" borderId="22" xfId="0" applyFont="1" applyFill="1" applyBorder="1" applyAlignment="1">
      <alignment horizontal="center" vertical="center" wrapText="1"/>
    </xf>
    <xf numFmtId="0" fontId="36" fillId="26" borderId="19" xfId="0" applyFont="1" applyFill="1" applyBorder="1" applyAlignment="1">
      <alignment horizontal="center" vertical="center" wrapText="1"/>
    </xf>
    <xf numFmtId="0" fontId="36" fillId="26" borderId="20" xfId="0" applyFont="1" applyFill="1" applyBorder="1" applyAlignment="1">
      <alignment horizontal="center" vertical="center" wrapText="1"/>
    </xf>
    <xf numFmtId="0" fontId="36" fillId="26" borderId="0" xfId="0" applyFont="1" applyFill="1" applyBorder="1" applyAlignment="1">
      <alignment horizontal="center" vertical="center" wrapText="1"/>
    </xf>
    <xf numFmtId="0" fontId="36" fillId="26" borderId="21" xfId="0" applyFont="1" applyFill="1" applyBorder="1" applyAlignment="1">
      <alignment horizontal="center" vertical="center" wrapText="1"/>
    </xf>
    <xf numFmtId="0" fontId="36" fillId="26" borderId="16" xfId="0" applyFont="1" applyFill="1" applyBorder="1" applyAlignment="1">
      <alignment horizontal="center" vertical="center" wrapText="1"/>
    </xf>
    <xf numFmtId="0" fontId="36" fillId="26" borderId="23" xfId="0" applyFont="1" applyFill="1" applyBorder="1" applyAlignment="1">
      <alignment horizontal="center" vertical="center" wrapText="1"/>
    </xf>
    <xf numFmtId="0" fontId="36" fillId="26" borderId="17" xfId="0" applyFont="1" applyFill="1" applyBorder="1" applyAlignment="1">
      <alignment horizontal="center" vertical="center" wrapText="1"/>
    </xf>
    <xf numFmtId="0" fontId="49" fillId="26" borderId="0" xfId="0" applyFont="1" applyFill="1" applyBorder="1" applyAlignment="1">
      <alignment horizontal="center"/>
    </xf>
    <xf numFmtId="0" fontId="57" fillId="26" borderId="0" xfId="0" applyFont="1" applyFill="1" applyBorder="1" applyAlignment="1">
      <alignment horizontal="center"/>
    </xf>
    <xf numFmtId="0" fontId="58" fillId="26" borderId="0" xfId="0" applyFont="1" applyFill="1" applyBorder="1" applyAlignment="1">
      <alignment horizontal="center" vertical="top" wrapText="1"/>
    </xf>
    <xf numFmtId="0" fontId="11" fillId="26" borderId="12" xfId="0" applyFont="1" applyFill="1" applyBorder="1" applyAlignment="1">
      <alignment horizontal="center" vertical="center" wrapText="1"/>
    </xf>
    <xf numFmtId="0" fontId="11" fillId="26" borderId="12" xfId="0" applyFont="1" applyFill="1" applyBorder="1" applyAlignment="1">
      <alignment vertical="center" textRotation="255" wrapText="1"/>
    </xf>
    <xf numFmtId="0" fontId="11" fillId="26" borderId="12" xfId="0" applyFont="1" applyFill="1" applyBorder="1" applyAlignment="1">
      <alignment vertical="center"/>
    </xf>
    <xf numFmtId="0" fontId="7" fillId="26" borderId="12" xfId="0" applyFont="1" applyFill="1" applyBorder="1"/>
    <xf numFmtId="0" fontId="36" fillId="26" borderId="12" xfId="0" applyFont="1" applyFill="1" applyBorder="1" applyAlignment="1">
      <alignment horizontal="center" vertical="center" wrapText="1"/>
    </xf>
    <xf numFmtId="0" fontId="80" fillId="26" borderId="12" xfId="0" applyFont="1" applyFill="1" applyBorder="1" applyAlignment="1">
      <alignment horizontal="center" vertical="center" wrapText="1"/>
    </xf>
  </cellXfs>
  <cellStyles count="184">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дод_1-6 " xfId="24"/>
    <cellStyle name="_доходи_дод_1-6 " xfId="25"/>
    <cellStyle name="_доходи_дод_1-8 " xfId="26"/>
    <cellStyle name="_доходи_дод_1-8 " xfId="27"/>
    <cellStyle name="_доходи_дод_1-9" xfId="28"/>
    <cellStyle name="_доходи_дод_1-9" xfId="29"/>
    <cellStyle name="" xfId="30"/>
    <cellStyle name="" xfId="31"/>
    <cellStyle name="_доходи" xfId="32"/>
    <cellStyle name="_доходи" xfId="33"/>
    <cellStyle name="_доходи_дод_1-6 " xfId="34"/>
    <cellStyle name="_доходи_дод_1-6 " xfId="35"/>
    <cellStyle name="_доходи_дод_1-8 " xfId="36"/>
    <cellStyle name="_доходи_дод_1-8 " xfId="37"/>
    <cellStyle name="_доходи_дод_1-9" xfId="38"/>
    <cellStyle name="_доходи_дод_1-9" xfId="39"/>
    <cellStyle name="" xfId="40"/>
    <cellStyle name="1" xfId="41"/>
    <cellStyle name="2" xfId="42"/>
    <cellStyle name="20% - Акцент1" xfId="43"/>
    <cellStyle name="20% - Акцент2" xfId="44"/>
    <cellStyle name="20% - Акцент3" xfId="45"/>
    <cellStyle name="20% - Акцент4" xfId="46"/>
    <cellStyle name="20% - Акцент5" xfId="47"/>
    <cellStyle name="20% - Акцент6" xfId="48"/>
    <cellStyle name="20% – Акцентування1" xfId="49"/>
    <cellStyle name="20% – Акцентування2" xfId="50"/>
    <cellStyle name="20% – Акцентування3" xfId="51"/>
    <cellStyle name="20% – Акцентування4" xfId="52"/>
    <cellStyle name="20% – Акцентування5" xfId="53"/>
    <cellStyle name="20% – Акцентування6" xfId="54"/>
    <cellStyle name="40% - Акцент1" xfId="55"/>
    <cellStyle name="40% - Акцент2" xfId="56"/>
    <cellStyle name="40% - Акцент3" xfId="57"/>
    <cellStyle name="40% - Акцент4" xfId="58"/>
    <cellStyle name="40% - Акцент5" xfId="59"/>
    <cellStyle name="40% - Акцент6" xfId="60"/>
    <cellStyle name="40% – Акцентування1" xfId="61"/>
    <cellStyle name="40% – Акцентування2" xfId="62"/>
    <cellStyle name="40% – Акцентування3" xfId="63"/>
    <cellStyle name="40% – Акцентування4" xfId="64"/>
    <cellStyle name="40% – Акцентування5" xfId="65"/>
    <cellStyle name="40% – Акцентування6" xfId="66"/>
    <cellStyle name="60% - Акцент1" xfId="67"/>
    <cellStyle name="60% - Акцент2" xfId="68"/>
    <cellStyle name="60% - Акцент3" xfId="69"/>
    <cellStyle name="60% - Акцент4" xfId="70"/>
    <cellStyle name="60% - Акцент5" xfId="71"/>
    <cellStyle name="60% - Акцент6" xfId="72"/>
    <cellStyle name="60% – Акцентування1" xfId="73"/>
    <cellStyle name="60% – Акцентування2" xfId="74"/>
    <cellStyle name="60% – Акцентування3" xfId="75"/>
    <cellStyle name="60% – Акцентування4" xfId="76"/>
    <cellStyle name="60% – Акцентування5" xfId="77"/>
    <cellStyle name="60% – Акцентування6" xfId="78"/>
    <cellStyle name="Aaia?iue [0]_laroux" xfId="79"/>
    <cellStyle name="Aaia?iue_laroux" xfId="80"/>
    <cellStyle name="C?O" xfId="81"/>
    <cellStyle name="Cena$" xfId="82"/>
    <cellStyle name="CenaZ?" xfId="83"/>
    <cellStyle name="Ceny$" xfId="84"/>
    <cellStyle name="CenyZ?" xfId="85"/>
    <cellStyle name="Comma [0]_1996-1997-план 10 місяців" xfId="86"/>
    <cellStyle name="Comma_1996-1997-план 10 місяців" xfId="87"/>
    <cellStyle name="Currency [0]_1996-1997-план 10 місяців" xfId="88"/>
    <cellStyle name="Currency_1996-1997-план 10 місяців" xfId="89"/>
    <cellStyle name="Data" xfId="90"/>
    <cellStyle name="Dziesietny [0]_Arkusz1" xfId="91"/>
    <cellStyle name="Dziesietny_Arkusz1" xfId="92"/>
    <cellStyle name="Headline I" xfId="93"/>
    <cellStyle name="Headline II" xfId="94"/>
    <cellStyle name="Headline III" xfId="95"/>
    <cellStyle name="Iau?iue_laroux" xfId="96"/>
    <cellStyle name="Marza" xfId="97"/>
    <cellStyle name="Marza%" xfId="98"/>
    <cellStyle name="Marza_Veresen_derg" xfId="99"/>
    <cellStyle name="Nazwa" xfId="100"/>
    <cellStyle name="Normal_1996-1997-план 10 місяців" xfId="101"/>
    <cellStyle name="normalni_laroux" xfId="102"/>
    <cellStyle name="Normalny_A-FOUR TECH" xfId="103"/>
    <cellStyle name="Oeiainiaue [0]_laroux" xfId="104"/>
    <cellStyle name="Oeiainiaue_laroux" xfId="105"/>
    <cellStyle name="TrOds" xfId="106"/>
    <cellStyle name="Tytul" xfId="107"/>
    <cellStyle name="Walutowy [0]_Arkusz1" xfId="108"/>
    <cellStyle name="Walutowy_Arkusz1" xfId="109"/>
    <cellStyle name="Акцент1" xfId="110"/>
    <cellStyle name="Акцент2" xfId="111"/>
    <cellStyle name="Акцент3" xfId="112"/>
    <cellStyle name="Акцент4" xfId="113"/>
    <cellStyle name="Акцент5" xfId="114"/>
    <cellStyle name="Акцент6" xfId="115"/>
    <cellStyle name="Акцентування1" xfId="116"/>
    <cellStyle name="Акцентування2" xfId="117"/>
    <cellStyle name="Акцентування3" xfId="118"/>
    <cellStyle name="Акцентування4" xfId="119"/>
    <cellStyle name="Акцентування5" xfId="120"/>
    <cellStyle name="Акцентування6" xfId="121"/>
    <cellStyle name="Ввід" xfId="122"/>
    <cellStyle name="Ввод " xfId="123"/>
    <cellStyle name="Вывод" xfId="124"/>
    <cellStyle name="Вычисление" xfId="125"/>
    <cellStyle name="Гарний" xfId="126"/>
    <cellStyle name="Заголовок 1" xfId="127" builtinId="16" customBuiltin="1"/>
    <cellStyle name="Заголовок 2" xfId="128" builtinId="17" customBuiltin="1"/>
    <cellStyle name="Заголовок 3" xfId="129" builtinId="18" customBuiltin="1"/>
    <cellStyle name="Заголовок 4" xfId="130" builtinId="19" customBuiltin="1"/>
    <cellStyle name="Звичайний 10" xfId="131"/>
    <cellStyle name="Звичайний 11" xfId="132"/>
    <cellStyle name="Звичайний 12" xfId="133"/>
    <cellStyle name="Звичайний 13" xfId="134"/>
    <cellStyle name="Звичайний 14" xfId="135"/>
    <cellStyle name="Звичайний 15" xfId="136"/>
    <cellStyle name="Звичайний 16" xfId="137"/>
    <cellStyle name="Звичайний 17" xfId="138"/>
    <cellStyle name="Звичайний 18" xfId="139"/>
    <cellStyle name="Звичайний 19" xfId="140"/>
    <cellStyle name="Звичайний 2" xfId="141"/>
    <cellStyle name="Звичайний 2 2" xfId="142"/>
    <cellStyle name="Звичайний 2_13 Додаток ПТУ 1" xfId="143"/>
    <cellStyle name="Звичайний 20" xfId="144"/>
    <cellStyle name="Звичайний 21" xfId="183"/>
    <cellStyle name="Звичайний 3" xfId="145"/>
    <cellStyle name="Звичайний 4" xfId="146"/>
    <cellStyle name="Звичайний 4 2" xfId="147"/>
    <cellStyle name="Звичайний 4_13 Додаток ПТУ 1" xfId="148"/>
    <cellStyle name="Звичайний 5" xfId="149"/>
    <cellStyle name="Звичайний 6" xfId="150"/>
    <cellStyle name="Звичайний 7" xfId="151"/>
    <cellStyle name="Звичайний 8" xfId="152"/>
    <cellStyle name="Звичайний 9" xfId="153"/>
    <cellStyle name="Зв'язана клітинка" xfId="154"/>
    <cellStyle name="Итог" xfId="155"/>
    <cellStyle name="Контрольна клітинка" xfId="156"/>
    <cellStyle name="Контрольная ячейка" xfId="157"/>
    <cellStyle name="Назва" xfId="158"/>
    <cellStyle name="Название" xfId="159"/>
    <cellStyle name="Нейтральний" xfId="160"/>
    <cellStyle name="Нейтральный" xfId="182" hidden="1"/>
    <cellStyle name="Обчислення" xfId="161"/>
    <cellStyle name="Обычный" xfId="0" builtinId="0"/>
    <cellStyle name="Обычный 2" xfId="162"/>
    <cellStyle name="Підсумок" xfId="163"/>
    <cellStyle name="Плохой" xfId="164"/>
    <cellStyle name="Поганий" xfId="165"/>
    <cellStyle name="Пояснение" xfId="166"/>
    <cellStyle name="Примечание" xfId="167"/>
    <cellStyle name="Примітка" xfId="168"/>
    <cellStyle name="Результат" xfId="169"/>
    <cellStyle name="Связанная ячейка" xfId="170"/>
    <cellStyle name="Стиль 1" xfId="171"/>
    <cellStyle name="Текст попередження" xfId="172"/>
    <cellStyle name="Текст пояснення" xfId="173"/>
    <cellStyle name="Текст предупреждения" xfId="174"/>
    <cellStyle name="Тысячи [0]_Додаток №1" xfId="175"/>
    <cellStyle name="Тысячи_Додаток №1" xfId="176"/>
    <cellStyle name="Фінансовий 2" xfId="177"/>
    <cellStyle name="Фінансовий 2 2" xfId="178"/>
    <cellStyle name="Хороший" xfId="181" builtinId="26" hidden="1"/>
    <cellStyle name="Хороший" xfId="179"/>
    <cellStyle name="ЏђЋ–…Ќ’Ќ›‰" xfId="18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жер_фінанс"/>
    </sheetNames>
    <sheetDataSet>
      <sheetData sheetId="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3" filterMode="1"/>
  <dimension ref="A1:BN993"/>
  <sheetViews>
    <sheetView showZeros="0" tabSelected="1" view="pageBreakPreview" topLeftCell="A68" zoomScale="80" zoomScaleNormal="65" zoomScaleSheetLayoutView="65" workbookViewId="0">
      <selection activeCell="O3" sqref="O3:P3"/>
    </sheetView>
  </sheetViews>
  <sheetFormatPr defaultRowHeight="12.75" outlineLevelRow="1"/>
  <cols>
    <col min="1" max="1" width="12.85546875" style="2" customWidth="1"/>
    <col min="2" max="2" width="14.140625" style="2" customWidth="1"/>
    <col min="3" max="3" width="10.42578125" style="2" customWidth="1"/>
    <col min="4" max="4" width="35.7109375" style="54" customWidth="1"/>
    <col min="5" max="5" width="18.28515625" style="2" customWidth="1"/>
    <col min="6" max="6" width="18" style="2" customWidth="1"/>
    <col min="7" max="8" width="17.7109375" style="2" customWidth="1"/>
    <col min="9" max="9" width="7.42578125" style="2" customWidth="1"/>
    <col min="10" max="10" width="20.85546875" style="2" customWidth="1"/>
    <col min="11" max="11" width="20.140625" style="2" customWidth="1"/>
    <col min="12" max="12" width="17.28515625" style="2" customWidth="1"/>
    <col min="13" max="13" width="6.42578125" style="2" customWidth="1"/>
    <col min="14" max="14" width="6.85546875" style="2" customWidth="1"/>
    <col min="15" max="15" width="18.42578125" style="2" customWidth="1"/>
    <col min="16" max="16" width="20.28515625" style="2" customWidth="1"/>
    <col min="17" max="17" width="14.5703125" style="44" customWidth="1"/>
    <col min="18" max="18" width="20.7109375" style="19" customWidth="1"/>
    <col min="19" max="19" width="14.5703125" style="19" bestFit="1" customWidth="1"/>
    <col min="20" max="23" width="8.85546875" style="19" customWidth="1"/>
    <col min="24" max="26" width="8.85546875" style="11" customWidth="1"/>
    <col min="27" max="28" width="9.140625" style="11"/>
    <col min="29" max="29" width="12" style="11" customWidth="1"/>
    <col min="30" max="30" width="9.140625" style="11"/>
    <col min="31" max="31" width="11" style="11" customWidth="1"/>
    <col min="32" max="32" width="9.140625" style="11"/>
    <col min="33" max="33" width="11.140625" style="11" customWidth="1"/>
    <col min="34" max="34" width="9.140625" style="11"/>
    <col min="35" max="35" width="12.5703125" style="11" customWidth="1"/>
    <col min="36" max="44" width="9.140625" style="11"/>
    <col min="45" max="66" width="9.140625" style="5"/>
    <col min="67" max="16384" width="9.140625" style="2"/>
  </cols>
  <sheetData>
    <row r="1" spans="1:66" ht="18.75">
      <c r="D1" s="1"/>
      <c r="E1" s="1"/>
      <c r="F1" s="1"/>
      <c r="G1" s="1"/>
      <c r="H1" s="1"/>
      <c r="I1" s="1"/>
      <c r="J1" s="1"/>
      <c r="K1" s="1"/>
      <c r="L1" s="1"/>
      <c r="M1" s="1"/>
      <c r="N1" s="1"/>
      <c r="O1" s="322" t="s">
        <v>183</v>
      </c>
      <c r="P1" s="325"/>
    </row>
    <row r="2" spans="1:66" ht="0.75" customHeight="1">
      <c r="D2" s="1"/>
      <c r="E2" s="1"/>
      <c r="F2" s="1"/>
      <c r="G2" s="1"/>
      <c r="H2" s="1"/>
      <c r="I2" s="1"/>
      <c r="J2" s="1"/>
      <c r="K2" s="1"/>
      <c r="L2" s="1"/>
      <c r="M2" s="1"/>
      <c r="N2" s="1"/>
      <c r="O2" s="303"/>
      <c r="P2" s="303"/>
    </row>
    <row r="3" spans="1:66" ht="60.75" customHeight="1">
      <c r="D3" s="1"/>
      <c r="E3" s="1"/>
      <c r="F3" s="1"/>
      <c r="G3" s="1"/>
      <c r="H3" s="1"/>
      <c r="I3" s="1"/>
      <c r="J3" s="4"/>
      <c r="K3" s="4"/>
      <c r="L3" s="8"/>
      <c r="M3" s="8"/>
      <c r="N3" s="8"/>
      <c r="O3" s="323" t="s">
        <v>616</v>
      </c>
      <c r="P3" s="323"/>
    </row>
    <row r="4" spans="1:66" ht="18.75">
      <c r="D4" s="143"/>
      <c r="E4" s="143"/>
      <c r="F4" s="143"/>
      <c r="G4" s="143"/>
      <c r="H4" s="143"/>
      <c r="I4" s="143"/>
      <c r="J4" s="143"/>
      <c r="K4" s="143"/>
      <c r="L4" s="143"/>
      <c r="M4" s="143"/>
      <c r="N4" s="143"/>
      <c r="O4" s="324" t="s">
        <v>492</v>
      </c>
      <c r="P4" s="324"/>
    </row>
    <row r="5" spans="1:66" ht="20.25">
      <c r="B5" s="326"/>
      <c r="C5" s="326"/>
      <c r="D5" s="326"/>
      <c r="E5" s="326"/>
      <c r="F5" s="326"/>
      <c r="G5" s="326"/>
      <c r="H5" s="326"/>
      <c r="I5" s="326"/>
      <c r="J5" s="326"/>
      <c r="K5" s="326"/>
      <c r="L5" s="326"/>
      <c r="M5" s="326"/>
      <c r="N5" s="326"/>
      <c r="O5" s="326"/>
      <c r="P5" s="326"/>
    </row>
    <row r="6" spans="1:66" ht="20.25">
      <c r="A6" s="12"/>
      <c r="B6" s="326" t="s">
        <v>611</v>
      </c>
      <c r="C6" s="326"/>
      <c r="D6" s="326"/>
      <c r="E6" s="326"/>
      <c r="F6" s="326"/>
      <c r="G6" s="326"/>
      <c r="H6" s="326"/>
      <c r="I6" s="326"/>
      <c r="J6" s="326"/>
      <c r="K6" s="326"/>
      <c r="L6" s="326"/>
      <c r="M6" s="326"/>
      <c r="N6" s="326"/>
      <c r="O6" s="326"/>
      <c r="P6" s="326"/>
    </row>
    <row r="7" spans="1:66" ht="20.25">
      <c r="A7" s="12"/>
      <c r="B7" s="326"/>
      <c r="C7" s="326"/>
      <c r="D7" s="326"/>
      <c r="E7" s="326"/>
      <c r="F7" s="326"/>
      <c r="G7" s="326"/>
      <c r="H7" s="326"/>
      <c r="I7" s="326"/>
      <c r="J7" s="326"/>
      <c r="K7" s="326"/>
      <c r="L7" s="326"/>
      <c r="M7" s="326"/>
      <c r="N7" s="326"/>
      <c r="O7" s="326"/>
      <c r="P7" s="326"/>
    </row>
    <row r="8" spans="1:66" ht="13.5">
      <c r="A8" s="6"/>
      <c r="B8" s="280">
        <v>13535000000</v>
      </c>
      <c r="C8" s="6"/>
      <c r="E8" s="6"/>
      <c r="F8" s="6"/>
      <c r="G8" s="6"/>
      <c r="H8" s="6"/>
      <c r="I8" s="6"/>
      <c r="J8" s="9"/>
      <c r="K8" s="9"/>
      <c r="L8" s="9"/>
      <c r="M8" s="9"/>
      <c r="N8" s="9"/>
      <c r="O8" s="9"/>
      <c r="P8" s="9"/>
    </row>
    <row r="9" spans="1:66" ht="15.75">
      <c r="A9" s="7"/>
      <c r="B9" s="245" t="s">
        <v>518</v>
      </c>
      <c r="C9" s="7"/>
      <c r="D9" s="55"/>
      <c r="E9" s="7"/>
      <c r="F9" s="7"/>
      <c r="G9" s="7"/>
      <c r="H9" s="96"/>
      <c r="I9" s="96"/>
      <c r="J9" s="10"/>
      <c r="K9" s="10"/>
      <c r="L9" s="10"/>
      <c r="M9" s="10"/>
      <c r="N9" s="10"/>
      <c r="P9" s="96" t="s">
        <v>201</v>
      </c>
    </row>
    <row r="10" spans="1:66" ht="18.75">
      <c r="A10" s="338" t="s">
        <v>386</v>
      </c>
      <c r="B10" s="332" t="s">
        <v>298</v>
      </c>
      <c r="C10" s="332" t="s">
        <v>299</v>
      </c>
      <c r="D10" s="332" t="s">
        <v>569</v>
      </c>
      <c r="E10" s="342" t="s">
        <v>158</v>
      </c>
      <c r="F10" s="343"/>
      <c r="G10" s="343"/>
      <c r="H10" s="343"/>
      <c r="I10" s="344"/>
      <c r="J10" s="358" t="s">
        <v>389</v>
      </c>
      <c r="K10" s="358"/>
      <c r="L10" s="358"/>
      <c r="M10" s="358"/>
      <c r="N10" s="358"/>
      <c r="O10" s="358"/>
      <c r="P10" s="355" t="s">
        <v>179</v>
      </c>
      <c r="S10" s="352" t="s">
        <v>1</v>
      </c>
      <c r="T10" s="352"/>
      <c r="U10" s="352"/>
      <c r="V10" s="352"/>
    </row>
    <row r="11" spans="1:66">
      <c r="A11" s="339"/>
      <c r="B11" s="332"/>
      <c r="C11" s="332"/>
      <c r="D11" s="332"/>
      <c r="E11" s="345"/>
      <c r="F11" s="346"/>
      <c r="G11" s="346"/>
      <c r="H11" s="346"/>
      <c r="I11" s="347"/>
      <c r="J11" s="358"/>
      <c r="K11" s="358"/>
      <c r="L11" s="358"/>
      <c r="M11" s="358"/>
      <c r="N11" s="358"/>
      <c r="O11" s="358"/>
      <c r="P11" s="356"/>
    </row>
    <row r="12" spans="1:66">
      <c r="A12" s="340"/>
      <c r="B12" s="333"/>
      <c r="C12" s="333"/>
      <c r="D12" s="337"/>
      <c r="E12" s="345"/>
      <c r="F12" s="346"/>
      <c r="G12" s="346"/>
      <c r="H12" s="346"/>
      <c r="I12" s="347"/>
      <c r="J12" s="358"/>
      <c r="K12" s="358"/>
      <c r="L12" s="358"/>
      <c r="M12" s="358"/>
      <c r="N12" s="358"/>
      <c r="O12" s="358"/>
      <c r="P12" s="357"/>
      <c r="Q12" s="43"/>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row>
    <row r="13" spans="1:66">
      <c r="A13" s="340"/>
      <c r="B13" s="333"/>
      <c r="C13" s="333"/>
      <c r="D13" s="337"/>
      <c r="E13" s="345"/>
      <c r="F13" s="346"/>
      <c r="G13" s="346"/>
      <c r="H13" s="346"/>
      <c r="I13" s="347"/>
      <c r="J13" s="358"/>
      <c r="K13" s="358"/>
      <c r="L13" s="358"/>
      <c r="M13" s="358"/>
      <c r="N13" s="358"/>
      <c r="O13" s="358"/>
      <c r="P13" s="357"/>
      <c r="Q13" s="43"/>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row>
    <row r="14" spans="1:66">
      <c r="A14" s="340"/>
      <c r="B14" s="333"/>
      <c r="C14" s="333"/>
      <c r="D14" s="337"/>
      <c r="E14" s="345"/>
      <c r="F14" s="346"/>
      <c r="G14" s="346"/>
      <c r="H14" s="346"/>
      <c r="I14" s="347"/>
      <c r="J14" s="358"/>
      <c r="K14" s="358"/>
      <c r="L14" s="358"/>
      <c r="M14" s="358"/>
      <c r="N14" s="358"/>
      <c r="O14" s="358"/>
      <c r="P14" s="357"/>
      <c r="Q14" s="43"/>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row>
    <row r="15" spans="1:66">
      <c r="A15" s="340"/>
      <c r="B15" s="333"/>
      <c r="C15" s="333"/>
      <c r="D15" s="337"/>
      <c r="E15" s="348"/>
      <c r="F15" s="349"/>
      <c r="G15" s="349"/>
      <c r="H15" s="349"/>
      <c r="I15" s="350"/>
      <c r="J15" s="358"/>
      <c r="K15" s="358"/>
      <c r="L15" s="358"/>
      <c r="M15" s="358"/>
      <c r="N15" s="358"/>
      <c r="O15" s="358"/>
      <c r="P15" s="357"/>
      <c r="Q15" s="43"/>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row>
    <row r="16" spans="1:66" ht="15.75">
      <c r="A16" s="339"/>
      <c r="B16" s="332"/>
      <c r="C16" s="332"/>
      <c r="D16" s="332"/>
      <c r="E16" s="354" t="s">
        <v>541</v>
      </c>
      <c r="F16" s="332" t="s">
        <v>388</v>
      </c>
      <c r="G16" s="332" t="s">
        <v>101</v>
      </c>
      <c r="H16" s="332"/>
      <c r="I16" s="334" t="s">
        <v>387</v>
      </c>
      <c r="J16" s="354" t="s">
        <v>541</v>
      </c>
      <c r="K16" s="332" t="s">
        <v>193</v>
      </c>
      <c r="L16" s="332" t="s">
        <v>388</v>
      </c>
      <c r="M16" s="332" t="s">
        <v>101</v>
      </c>
      <c r="N16" s="332"/>
      <c r="O16" s="334" t="s">
        <v>387</v>
      </c>
      <c r="P16" s="356"/>
      <c r="S16" s="38" t="s">
        <v>2</v>
      </c>
      <c r="T16" s="38" t="s">
        <v>266</v>
      </c>
      <c r="U16" s="353" t="s">
        <v>267</v>
      </c>
      <c r="V16" s="353"/>
    </row>
    <row r="17" spans="1:66" ht="13.15" customHeight="1">
      <c r="A17" s="339"/>
      <c r="B17" s="332"/>
      <c r="C17" s="332"/>
      <c r="D17" s="332"/>
      <c r="E17" s="354"/>
      <c r="F17" s="332"/>
      <c r="G17" s="332" t="s">
        <v>372</v>
      </c>
      <c r="H17" s="359" t="s">
        <v>318</v>
      </c>
      <c r="I17" s="335"/>
      <c r="J17" s="354"/>
      <c r="K17" s="332"/>
      <c r="L17" s="332"/>
      <c r="M17" s="332" t="s">
        <v>372</v>
      </c>
      <c r="N17" s="359" t="s">
        <v>318</v>
      </c>
      <c r="O17" s="335"/>
      <c r="P17" s="356"/>
      <c r="S17" s="38" t="s">
        <v>265</v>
      </c>
      <c r="T17" s="38" t="s">
        <v>265</v>
      </c>
      <c r="U17" s="38" t="s">
        <v>2</v>
      </c>
      <c r="V17" s="38" t="s">
        <v>266</v>
      </c>
    </row>
    <row r="18" spans="1:66" ht="44.45" customHeight="1">
      <c r="A18" s="341"/>
      <c r="B18" s="332"/>
      <c r="C18" s="332"/>
      <c r="D18" s="332"/>
      <c r="E18" s="354"/>
      <c r="F18" s="332"/>
      <c r="G18" s="332"/>
      <c r="H18" s="359"/>
      <c r="I18" s="336"/>
      <c r="J18" s="354"/>
      <c r="K18" s="332"/>
      <c r="L18" s="332"/>
      <c r="M18" s="332"/>
      <c r="N18" s="359"/>
      <c r="O18" s="336"/>
      <c r="P18" s="356"/>
      <c r="S18" s="39"/>
      <c r="T18" s="39"/>
      <c r="U18" s="39"/>
      <c r="V18" s="39"/>
    </row>
    <row r="19" spans="1:66" s="61" customFormat="1" ht="15.75">
      <c r="A19" s="100">
        <v>1</v>
      </c>
      <c r="B19" s="100">
        <v>2</v>
      </c>
      <c r="C19" s="100">
        <v>3</v>
      </c>
      <c r="D19" s="100">
        <v>4</v>
      </c>
      <c r="E19" s="100">
        <v>5</v>
      </c>
      <c r="F19" s="100">
        <v>6</v>
      </c>
      <c r="G19" s="100">
        <v>7</v>
      </c>
      <c r="H19" s="100">
        <v>8</v>
      </c>
      <c r="I19" s="100">
        <v>9</v>
      </c>
      <c r="J19" s="100">
        <v>10</v>
      </c>
      <c r="K19" s="100">
        <v>11</v>
      </c>
      <c r="L19" s="100">
        <v>12</v>
      </c>
      <c r="M19" s="100">
        <v>13</v>
      </c>
      <c r="N19" s="100">
        <v>14</v>
      </c>
      <c r="O19" s="100">
        <v>15</v>
      </c>
      <c r="P19" s="100">
        <v>16</v>
      </c>
      <c r="Q19" s="49"/>
      <c r="R19" s="50"/>
      <c r="S19" s="51"/>
      <c r="T19" s="51"/>
      <c r="U19" s="51"/>
      <c r="V19" s="51"/>
      <c r="W19" s="50"/>
      <c r="X19" s="52"/>
      <c r="Y19" s="52"/>
      <c r="Z19" s="52"/>
      <c r="AA19" s="52"/>
      <c r="AB19" s="52"/>
      <c r="AC19" s="52"/>
      <c r="AD19" s="52"/>
      <c r="AE19" s="52"/>
      <c r="AF19" s="52"/>
      <c r="AG19" s="52"/>
      <c r="AH19" s="52"/>
      <c r="AI19" s="52"/>
      <c r="AJ19" s="52"/>
      <c r="AK19" s="52"/>
      <c r="AL19" s="52"/>
      <c r="AM19" s="52"/>
      <c r="AN19" s="52"/>
      <c r="AO19" s="52"/>
      <c r="AP19" s="52"/>
      <c r="AQ19" s="52"/>
      <c r="AR19" s="52"/>
      <c r="AS19" s="53"/>
      <c r="AT19" s="53"/>
      <c r="AU19" s="53"/>
      <c r="AV19" s="53"/>
      <c r="AW19" s="53"/>
      <c r="AX19" s="53"/>
      <c r="AY19" s="53"/>
      <c r="AZ19" s="53"/>
      <c r="BA19" s="53"/>
      <c r="BB19" s="53"/>
      <c r="BC19" s="53"/>
      <c r="BD19" s="53"/>
      <c r="BE19" s="53"/>
      <c r="BF19" s="53"/>
      <c r="BG19" s="53"/>
      <c r="BH19" s="53"/>
      <c r="BI19" s="53"/>
      <c r="BJ19" s="53"/>
      <c r="BK19" s="53"/>
      <c r="BL19" s="53"/>
      <c r="BM19" s="53"/>
      <c r="BN19" s="53"/>
    </row>
    <row r="20" spans="1:66" s="156" customFormat="1" ht="40.15" customHeight="1">
      <c r="A20" s="255"/>
      <c r="B20" s="256" t="s">
        <v>462</v>
      </c>
      <c r="C20" s="257"/>
      <c r="D20" s="257" t="s">
        <v>594</v>
      </c>
      <c r="E20" s="258">
        <f>E21+E26+E32+E68+E69+E70+E71+E72+E73+E74+E75+E76+E77+E78+E79+E81+E82+E83+E84+E88+E92+E233+E234+E235+E236+E238+E247+E274+E438</f>
        <v>93301721</v>
      </c>
      <c r="F20" s="258">
        <f t="shared" ref="F20:P20" si="0">F21+F26+F32+F68+F69+F70+F71+F72+F73+F74+F75+F76+F77+F78+F79+F81+F82+F83+F84+F88+F92+F233+F234+F235+F236+F238+F247+F274+F438</f>
        <v>93301721</v>
      </c>
      <c r="G20" s="258">
        <f t="shared" si="0"/>
        <v>56738939</v>
      </c>
      <c r="H20" s="258">
        <f t="shared" si="0"/>
        <v>6600531</v>
      </c>
      <c r="I20" s="258">
        <f t="shared" si="0"/>
        <v>0</v>
      </c>
      <c r="J20" s="258">
        <f t="shared" si="0"/>
        <v>13195562</v>
      </c>
      <c r="K20" s="258">
        <f t="shared" si="0"/>
        <v>12165703</v>
      </c>
      <c r="L20" s="258">
        <f t="shared" si="0"/>
        <v>1029859</v>
      </c>
      <c r="M20" s="258">
        <f t="shared" si="0"/>
        <v>0</v>
      </c>
      <c r="N20" s="258">
        <f t="shared" si="0"/>
        <v>0</v>
      </c>
      <c r="O20" s="258">
        <f t="shared" si="0"/>
        <v>12165703</v>
      </c>
      <c r="P20" s="258">
        <f t="shared" si="0"/>
        <v>106497283</v>
      </c>
      <c r="Q20" s="151">
        <f t="shared" ref="Q20:Q67" si="1">+P20</f>
        <v>106497283</v>
      </c>
      <c r="R20" s="152"/>
      <c r="S20" s="153"/>
      <c r="T20" s="153"/>
      <c r="U20" s="153"/>
      <c r="V20" s="153"/>
      <c r="W20" s="152"/>
      <c r="X20" s="154"/>
      <c r="Y20" s="154"/>
      <c r="Z20" s="154"/>
      <c r="AA20" s="154"/>
      <c r="AB20" s="154"/>
      <c r="AC20" s="154"/>
      <c r="AD20" s="154"/>
      <c r="AE20" s="154"/>
      <c r="AF20" s="154"/>
      <c r="AG20" s="154"/>
      <c r="AH20" s="154"/>
      <c r="AI20" s="154"/>
      <c r="AJ20" s="154"/>
      <c r="AK20" s="154"/>
      <c r="AL20" s="154"/>
      <c r="AM20" s="154"/>
      <c r="AN20" s="154"/>
      <c r="AO20" s="154"/>
      <c r="AP20" s="154"/>
      <c r="AQ20" s="154"/>
      <c r="AR20" s="154"/>
      <c r="AS20" s="155"/>
      <c r="AT20" s="155"/>
      <c r="AU20" s="155"/>
      <c r="AV20" s="155"/>
      <c r="AW20" s="155"/>
      <c r="AX20" s="155"/>
      <c r="AY20" s="155"/>
      <c r="AZ20" s="155"/>
      <c r="BA20" s="155"/>
      <c r="BB20" s="155"/>
      <c r="BC20" s="155"/>
      <c r="BD20" s="155"/>
      <c r="BE20" s="155"/>
      <c r="BF20" s="155"/>
      <c r="BG20" s="155"/>
      <c r="BH20" s="155"/>
      <c r="BI20" s="155"/>
      <c r="BJ20" s="155"/>
      <c r="BK20" s="155"/>
      <c r="BL20" s="155"/>
      <c r="BM20" s="155"/>
      <c r="BN20" s="155"/>
    </row>
    <row r="21" spans="1:66" s="61" customFormat="1" ht="150">
      <c r="A21" s="249" t="s">
        <v>375</v>
      </c>
      <c r="B21" s="259" t="s">
        <v>376</v>
      </c>
      <c r="C21" s="249" t="s">
        <v>519</v>
      </c>
      <c r="D21" s="274" t="s">
        <v>261</v>
      </c>
      <c r="E21" s="103">
        <f t="shared" ref="E21" si="2">+F21+I21</f>
        <v>20133367</v>
      </c>
      <c r="F21" s="250">
        <v>20133367</v>
      </c>
      <c r="G21" s="250">
        <v>15724417</v>
      </c>
      <c r="H21" s="250">
        <f>77472+135520+3509</f>
        <v>216501</v>
      </c>
      <c r="I21" s="250"/>
      <c r="J21" s="250">
        <f>K21</f>
        <v>1600000</v>
      </c>
      <c r="K21" s="250">
        <f>O21</f>
        <v>1600000</v>
      </c>
      <c r="L21" s="250"/>
      <c r="M21" s="250"/>
      <c r="N21" s="250"/>
      <c r="O21" s="103">
        <f>100000+1500000</f>
        <v>1600000</v>
      </c>
      <c r="P21" s="250">
        <f>+E21+J21</f>
        <v>21733367</v>
      </c>
      <c r="Q21" s="151">
        <f t="shared" si="1"/>
        <v>21733367</v>
      </c>
      <c r="R21" s="50"/>
      <c r="S21" s="51"/>
      <c r="T21" s="51"/>
      <c r="U21" s="51"/>
      <c r="V21" s="51"/>
      <c r="W21" s="50"/>
      <c r="X21" s="52"/>
      <c r="Y21" s="52"/>
      <c r="Z21" s="52"/>
      <c r="AA21" s="52"/>
      <c r="AB21" s="52"/>
      <c r="AC21" s="52"/>
      <c r="AD21" s="52"/>
      <c r="AE21" s="52"/>
      <c r="AF21" s="52"/>
      <c r="AG21" s="52"/>
      <c r="AH21" s="52"/>
      <c r="AI21" s="52"/>
      <c r="AJ21" s="52"/>
      <c r="AK21" s="52"/>
      <c r="AL21" s="52"/>
      <c r="AM21" s="52"/>
      <c r="AN21" s="52"/>
      <c r="AO21" s="52"/>
      <c r="AP21" s="52"/>
      <c r="AQ21" s="52"/>
      <c r="AR21" s="52"/>
      <c r="AS21" s="53"/>
      <c r="AT21" s="53"/>
      <c r="AU21" s="53"/>
      <c r="AV21" s="53"/>
      <c r="AW21" s="53"/>
      <c r="AX21" s="53"/>
      <c r="AY21" s="53"/>
      <c r="AZ21" s="53"/>
      <c r="BA21" s="53"/>
      <c r="BB21" s="53"/>
      <c r="BC21" s="53"/>
      <c r="BD21" s="53"/>
      <c r="BE21" s="53"/>
      <c r="BF21" s="53"/>
      <c r="BG21" s="53"/>
      <c r="BH21" s="53"/>
      <c r="BI21" s="53"/>
      <c r="BJ21" s="53"/>
      <c r="BK21" s="53"/>
      <c r="BL21" s="53"/>
      <c r="BM21" s="53"/>
      <c r="BN21" s="53"/>
    </row>
    <row r="22" spans="1:66" s="61" customFormat="1" ht="23.45" hidden="1" customHeight="1">
      <c r="A22" s="100"/>
      <c r="B22" s="100"/>
      <c r="C22" s="100"/>
      <c r="D22" s="100"/>
      <c r="E22" s="211"/>
      <c r="F22" s="211"/>
      <c r="G22" s="211"/>
      <c r="H22" s="211"/>
      <c r="I22" s="211"/>
      <c r="J22" s="211"/>
      <c r="K22" s="211"/>
      <c r="L22" s="211"/>
      <c r="M22" s="211"/>
      <c r="N22" s="211"/>
      <c r="O22" s="211"/>
      <c r="P22" s="211"/>
      <c r="Q22" s="151">
        <v>1</v>
      </c>
      <c r="R22" s="50"/>
      <c r="S22" s="51"/>
      <c r="T22" s="51"/>
      <c r="U22" s="51"/>
      <c r="V22" s="51"/>
      <c r="W22" s="50"/>
      <c r="X22" s="52"/>
      <c r="Y22" s="52"/>
      <c r="Z22" s="52"/>
      <c r="AA22" s="52"/>
      <c r="AB22" s="52"/>
      <c r="AC22" s="52"/>
      <c r="AD22" s="52"/>
      <c r="AE22" s="52"/>
      <c r="AF22" s="52"/>
      <c r="AG22" s="52"/>
      <c r="AH22" s="52"/>
      <c r="AI22" s="52"/>
      <c r="AJ22" s="52"/>
      <c r="AK22" s="52"/>
      <c r="AL22" s="52"/>
      <c r="AM22" s="52"/>
      <c r="AN22" s="52"/>
      <c r="AO22" s="52"/>
      <c r="AP22" s="52"/>
      <c r="AQ22" s="52"/>
      <c r="AR22" s="52"/>
      <c r="AS22" s="53"/>
      <c r="AT22" s="53"/>
      <c r="AU22" s="53"/>
      <c r="AV22" s="53"/>
      <c r="AW22" s="53"/>
      <c r="AX22" s="53"/>
      <c r="AY22" s="53"/>
      <c r="AZ22" s="53"/>
      <c r="BA22" s="53"/>
      <c r="BB22" s="53"/>
      <c r="BC22" s="53"/>
      <c r="BD22" s="53"/>
      <c r="BE22" s="53"/>
      <c r="BF22" s="53"/>
      <c r="BG22" s="53"/>
      <c r="BH22" s="53"/>
      <c r="BI22" s="53"/>
      <c r="BJ22" s="53"/>
      <c r="BK22" s="53"/>
      <c r="BL22" s="53"/>
      <c r="BM22" s="53"/>
      <c r="BN22" s="53"/>
    </row>
    <row r="23" spans="1:66" s="61" customFormat="1" ht="27" hidden="1" customHeight="1">
      <c r="A23" s="100"/>
      <c r="B23" s="100"/>
      <c r="C23" s="100"/>
      <c r="D23" s="100"/>
      <c r="E23" s="211"/>
      <c r="F23" s="211"/>
      <c r="G23" s="211"/>
      <c r="H23" s="211"/>
      <c r="I23" s="211"/>
      <c r="J23" s="211"/>
      <c r="K23" s="211"/>
      <c r="L23" s="211"/>
      <c r="M23" s="211"/>
      <c r="N23" s="211"/>
      <c r="O23" s="211">
        <v>500000</v>
      </c>
      <c r="P23" s="211">
        <f t="shared" ref="P23:P27" si="3">+E23+J23</f>
        <v>0</v>
      </c>
      <c r="Q23" s="151">
        <f t="shared" si="1"/>
        <v>0</v>
      </c>
      <c r="R23" s="50"/>
      <c r="S23" s="51"/>
      <c r="T23" s="51"/>
      <c r="U23" s="51"/>
      <c r="V23" s="51"/>
      <c r="W23" s="50"/>
      <c r="X23" s="52"/>
      <c r="Y23" s="52"/>
      <c r="Z23" s="52"/>
      <c r="AA23" s="52"/>
      <c r="AB23" s="52"/>
      <c r="AC23" s="52"/>
      <c r="AD23" s="52"/>
      <c r="AE23" s="52"/>
      <c r="AF23" s="52"/>
      <c r="AG23" s="52"/>
      <c r="AH23" s="52"/>
      <c r="AI23" s="52"/>
      <c r="AJ23" s="52"/>
      <c r="AK23" s="52"/>
      <c r="AL23" s="52"/>
      <c r="AM23" s="52"/>
      <c r="AN23" s="52"/>
      <c r="AO23" s="52"/>
      <c r="AP23" s="52"/>
      <c r="AQ23" s="52"/>
      <c r="AR23" s="52"/>
      <c r="AS23" s="53"/>
      <c r="AT23" s="53"/>
      <c r="AU23" s="53"/>
      <c r="AV23" s="53"/>
      <c r="AW23" s="53"/>
      <c r="AX23" s="53"/>
      <c r="AY23" s="53"/>
      <c r="AZ23" s="53"/>
      <c r="BA23" s="53"/>
      <c r="BB23" s="53"/>
      <c r="BC23" s="53"/>
      <c r="BD23" s="53"/>
      <c r="BE23" s="53"/>
      <c r="BF23" s="53"/>
      <c r="BG23" s="53"/>
      <c r="BH23" s="53"/>
      <c r="BI23" s="53"/>
      <c r="BJ23" s="53"/>
      <c r="BK23" s="53"/>
      <c r="BL23" s="53"/>
      <c r="BM23" s="53"/>
      <c r="BN23" s="53"/>
    </row>
    <row r="24" spans="1:66" s="61" customFormat="1" ht="31.5" hidden="1">
      <c r="A24" s="100"/>
      <c r="B24" s="100"/>
      <c r="C24" s="100"/>
      <c r="D24" s="100" t="s">
        <v>188</v>
      </c>
      <c r="E24" s="147">
        <f t="shared" ref="E24:E37" si="4">+F24+I24</f>
        <v>0</v>
      </c>
      <c r="F24" s="147"/>
      <c r="G24" s="147"/>
      <c r="H24" s="147"/>
      <c r="I24" s="147"/>
      <c r="J24" s="147">
        <f t="shared" ref="J24:J37" si="5">+L24+O24</f>
        <v>0</v>
      </c>
      <c r="K24" s="147"/>
      <c r="L24" s="147"/>
      <c r="M24" s="147"/>
      <c r="N24" s="147"/>
      <c r="O24" s="147"/>
      <c r="P24" s="147">
        <f t="shared" si="3"/>
        <v>0</v>
      </c>
      <c r="Q24" s="233">
        <f>+P24</f>
        <v>0</v>
      </c>
      <c r="R24" s="50"/>
      <c r="S24" s="51"/>
      <c r="T24" s="51"/>
      <c r="U24" s="51"/>
      <c r="V24" s="51"/>
      <c r="W24" s="50"/>
      <c r="X24" s="52"/>
      <c r="Y24" s="52"/>
      <c r="Z24" s="52"/>
      <c r="AA24" s="52"/>
      <c r="AB24" s="52"/>
      <c r="AC24" s="52"/>
      <c r="AD24" s="52"/>
      <c r="AE24" s="52"/>
      <c r="AF24" s="52"/>
      <c r="AG24" s="52"/>
      <c r="AH24" s="52"/>
      <c r="AI24" s="52"/>
      <c r="AJ24" s="52"/>
      <c r="AK24" s="52"/>
      <c r="AL24" s="52"/>
      <c r="AM24" s="52"/>
      <c r="AN24" s="52"/>
      <c r="AO24" s="52"/>
      <c r="AP24" s="52"/>
      <c r="AQ24" s="52"/>
      <c r="AR24" s="52"/>
      <c r="AS24" s="53"/>
      <c r="AT24" s="53"/>
      <c r="AU24" s="53"/>
      <c r="AV24" s="53"/>
      <c r="AW24" s="53"/>
      <c r="AX24" s="53"/>
      <c r="AY24" s="53"/>
      <c r="AZ24" s="53"/>
      <c r="BA24" s="53"/>
      <c r="BB24" s="53"/>
      <c r="BC24" s="53"/>
      <c r="BD24" s="53"/>
      <c r="BE24" s="53"/>
      <c r="BF24" s="53"/>
      <c r="BG24" s="53"/>
      <c r="BH24" s="53"/>
      <c r="BI24" s="53"/>
      <c r="BJ24" s="53"/>
      <c r="BK24" s="53"/>
      <c r="BL24" s="53"/>
      <c r="BM24" s="53"/>
      <c r="BN24" s="53"/>
    </row>
    <row r="25" spans="1:66" s="61" customFormat="1" ht="15.75" hidden="1">
      <c r="A25" s="100"/>
      <c r="B25" s="100"/>
      <c r="C25" s="100"/>
      <c r="D25" s="100"/>
      <c r="E25" s="211"/>
      <c r="F25" s="211"/>
      <c r="G25" s="211"/>
      <c r="H25" s="211"/>
      <c r="I25" s="211"/>
      <c r="J25" s="211"/>
      <c r="K25" s="211"/>
      <c r="L25" s="211"/>
      <c r="M25" s="211"/>
      <c r="N25" s="211">
        <f>2866000+3000+3000+183000</f>
        <v>3055000</v>
      </c>
      <c r="O25" s="211">
        <v>500000</v>
      </c>
      <c r="P25" s="211">
        <f t="shared" si="3"/>
        <v>0</v>
      </c>
      <c r="Q25" s="151">
        <f t="shared" si="1"/>
        <v>0</v>
      </c>
      <c r="R25" s="50"/>
      <c r="S25" s="51"/>
      <c r="T25" s="51"/>
      <c r="U25" s="51"/>
      <c r="V25" s="51"/>
      <c r="W25" s="50"/>
      <c r="X25" s="52"/>
      <c r="Y25" s="52"/>
      <c r="Z25" s="52"/>
      <c r="AA25" s="52"/>
      <c r="AB25" s="52"/>
      <c r="AC25" s="52"/>
      <c r="AD25" s="52"/>
      <c r="AE25" s="52"/>
      <c r="AF25" s="52"/>
      <c r="AG25" s="52"/>
      <c r="AH25" s="52"/>
      <c r="AI25" s="52"/>
      <c r="AJ25" s="52"/>
      <c r="AK25" s="52"/>
      <c r="AL25" s="52"/>
      <c r="AM25" s="52"/>
      <c r="AN25" s="52"/>
      <c r="AO25" s="52"/>
      <c r="AP25" s="52"/>
      <c r="AQ25" s="52"/>
      <c r="AR25" s="52"/>
      <c r="AS25" s="53"/>
      <c r="AT25" s="53"/>
      <c r="AU25" s="53"/>
      <c r="AV25" s="53"/>
      <c r="AW25" s="53"/>
      <c r="AX25" s="53"/>
      <c r="AY25" s="53"/>
      <c r="AZ25" s="53"/>
      <c r="BA25" s="53"/>
      <c r="BB25" s="53"/>
      <c r="BC25" s="53"/>
      <c r="BD25" s="53"/>
      <c r="BE25" s="53"/>
      <c r="BF25" s="53"/>
      <c r="BG25" s="53"/>
      <c r="BH25" s="53"/>
      <c r="BI25" s="53"/>
      <c r="BJ25" s="53"/>
      <c r="BK25" s="53"/>
      <c r="BL25" s="53"/>
      <c r="BM25" s="53"/>
      <c r="BN25" s="53"/>
    </row>
    <row r="26" spans="1:66" s="61" customFormat="1" ht="37.5">
      <c r="A26" s="284" t="s">
        <v>121</v>
      </c>
      <c r="B26" s="285" t="s">
        <v>108</v>
      </c>
      <c r="C26" s="284" t="s">
        <v>554</v>
      </c>
      <c r="D26" s="268" t="s">
        <v>122</v>
      </c>
      <c r="E26" s="103">
        <f t="shared" si="4"/>
        <v>60000</v>
      </c>
      <c r="F26" s="103">
        <v>60000</v>
      </c>
      <c r="G26" s="250"/>
      <c r="H26" s="250"/>
      <c r="I26" s="250"/>
      <c r="J26" s="250">
        <f t="shared" si="5"/>
        <v>0</v>
      </c>
      <c r="K26" s="250"/>
      <c r="L26" s="250"/>
      <c r="M26" s="250"/>
      <c r="N26" s="250"/>
      <c r="O26" s="250"/>
      <c r="P26" s="250">
        <f t="shared" si="3"/>
        <v>60000</v>
      </c>
      <c r="Q26" s="151">
        <f t="shared" si="1"/>
        <v>60000</v>
      </c>
      <c r="R26" s="50"/>
      <c r="S26" s="51"/>
      <c r="T26" s="51"/>
      <c r="U26" s="51"/>
      <c r="V26" s="51"/>
      <c r="W26" s="50"/>
      <c r="X26" s="52"/>
      <c r="Y26" s="52"/>
      <c r="Z26" s="52"/>
      <c r="AA26" s="52"/>
      <c r="AB26" s="52"/>
      <c r="AC26" s="52"/>
      <c r="AD26" s="52"/>
      <c r="AE26" s="52"/>
      <c r="AF26" s="52"/>
      <c r="AG26" s="52"/>
      <c r="AH26" s="52"/>
      <c r="AI26" s="52"/>
      <c r="AJ26" s="52"/>
      <c r="AK26" s="52"/>
      <c r="AL26" s="52"/>
      <c r="AM26" s="52"/>
      <c r="AN26" s="52"/>
      <c r="AO26" s="52"/>
      <c r="AP26" s="52"/>
      <c r="AQ26" s="52"/>
      <c r="AR26" s="52"/>
      <c r="AS26" s="53"/>
      <c r="AT26" s="53"/>
      <c r="AU26" s="53"/>
      <c r="AV26" s="53"/>
      <c r="AW26" s="53"/>
      <c r="AX26" s="53"/>
      <c r="AY26" s="53"/>
      <c r="AZ26" s="53"/>
      <c r="BA26" s="53"/>
      <c r="BB26" s="53"/>
      <c r="BC26" s="53"/>
      <c r="BD26" s="53"/>
      <c r="BE26" s="53"/>
      <c r="BF26" s="53"/>
      <c r="BG26" s="53"/>
      <c r="BH26" s="53"/>
      <c r="BI26" s="53"/>
      <c r="BJ26" s="53"/>
      <c r="BK26" s="53"/>
      <c r="BL26" s="53"/>
      <c r="BM26" s="53"/>
      <c r="BN26" s="53"/>
    </row>
    <row r="27" spans="1:66" s="61" customFormat="1" ht="15.75" hidden="1">
      <c r="A27" s="146" t="s">
        <v>262</v>
      </c>
      <c r="B27" s="158" t="s">
        <v>263</v>
      </c>
      <c r="C27" s="146" t="s">
        <v>255</v>
      </c>
      <c r="D27" s="100" t="s">
        <v>447</v>
      </c>
      <c r="E27" s="147">
        <f t="shared" si="4"/>
        <v>0</v>
      </c>
      <c r="F27" s="147"/>
      <c r="G27" s="147"/>
      <c r="H27" s="147"/>
      <c r="I27" s="147"/>
      <c r="J27" s="147">
        <f t="shared" si="5"/>
        <v>0</v>
      </c>
      <c r="K27" s="147"/>
      <c r="L27" s="147"/>
      <c r="M27" s="147"/>
      <c r="N27" s="147"/>
      <c r="O27" s="147"/>
      <c r="P27" s="147">
        <f t="shared" si="3"/>
        <v>0</v>
      </c>
      <c r="Q27" s="151">
        <f t="shared" si="1"/>
        <v>0</v>
      </c>
      <c r="R27" s="50"/>
      <c r="S27" s="51"/>
      <c r="T27" s="51"/>
      <c r="U27" s="51"/>
      <c r="V27" s="51"/>
      <c r="W27" s="50"/>
      <c r="X27" s="52"/>
      <c r="Y27" s="52"/>
      <c r="Z27" s="52"/>
      <c r="AA27" s="52"/>
      <c r="AB27" s="52"/>
      <c r="AC27" s="52"/>
      <c r="AD27" s="52"/>
      <c r="AE27" s="52"/>
      <c r="AF27" s="52"/>
      <c r="AG27" s="52"/>
      <c r="AH27" s="52"/>
      <c r="AI27" s="52"/>
      <c r="AJ27" s="52"/>
      <c r="AK27" s="52"/>
      <c r="AL27" s="52"/>
      <c r="AM27" s="52"/>
      <c r="AN27" s="52"/>
      <c r="AO27" s="52"/>
      <c r="AP27" s="52"/>
      <c r="AQ27" s="52"/>
      <c r="AR27" s="52"/>
      <c r="AS27" s="53"/>
      <c r="AT27" s="53"/>
      <c r="AU27" s="53"/>
      <c r="AV27" s="53"/>
      <c r="AW27" s="53"/>
      <c r="AX27" s="53"/>
      <c r="AY27" s="53"/>
      <c r="AZ27" s="53"/>
      <c r="BA27" s="53"/>
      <c r="BB27" s="53"/>
      <c r="BC27" s="53"/>
      <c r="BD27" s="53"/>
      <c r="BE27" s="53"/>
      <c r="BF27" s="53"/>
      <c r="BG27" s="53"/>
      <c r="BH27" s="53"/>
      <c r="BI27" s="53"/>
      <c r="BJ27" s="53"/>
      <c r="BK27" s="53"/>
      <c r="BL27" s="53"/>
      <c r="BM27" s="53"/>
      <c r="BN27" s="53"/>
    </row>
    <row r="28" spans="1:66" s="61" customFormat="1" ht="78.75" hidden="1">
      <c r="A28" s="146" t="s">
        <v>243</v>
      </c>
      <c r="B28" s="112">
        <v>6020</v>
      </c>
      <c r="C28" s="146" t="s">
        <v>244</v>
      </c>
      <c r="D28" s="100" t="s">
        <v>155</v>
      </c>
      <c r="E28" s="147">
        <f t="shared" ref="E28:E34" si="6">+F28+I28</f>
        <v>0</v>
      </c>
      <c r="F28" s="147"/>
      <c r="G28" s="147"/>
      <c r="H28" s="147"/>
      <c r="I28" s="147"/>
      <c r="J28" s="147">
        <f t="shared" ref="J28:J34" si="7">+L28+O28</f>
        <v>0</v>
      </c>
      <c r="K28" s="147"/>
      <c r="L28" s="147"/>
      <c r="M28" s="147"/>
      <c r="N28" s="147"/>
      <c r="O28" s="147"/>
      <c r="P28" s="147">
        <f t="shared" ref="P28:P34" si="8">+E28+J28</f>
        <v>0</v>
      </c>
      <c r="Q28" s="151">
        <f t="shared" ref="Q28:Q33" si="9">+P28</f>
        <v>0</v>
      </c>
      <c r="R28" s="50"/>
      <c r="S28" s="51"/>
      <c r="T28" s="51"/>
      <c r="U28" s="51"/>
      <c r="V28" s="51"/>
      <c r="W28" s="50"/>
      <c r="X28" s="52"/>
      <c r="Y28" s="52"/>
      <c r="Z28" s="52"/>
      <c r="AA28" s="52"/>
      <c r="AB28" s="52"/>
      <c r="AC28" s="52"/>
      <c r="AD28" s="52"/>
      <c r="AE28" s="52"/>
      <c r="AF28" s="52"/>
      <c r="AG28" s="52"/>
      <c r="AH28" s="52"/>
      <c r="AI28" s="52"/>
      <c r="AJ28" s="52"/>
      <c r="AK28" s="52"/>
      <c r="AL28" s="52"/>
      <c r="AM28" s="52"/>
      <c r="AN28" s="52"/>
      <c r="AO28" s="52"/>
      <c r="AP28" s="52"/>
      <c r="AQ28" s="52"/>
      <c r="AR28" s="52"/>
      <c r="AS28" s="53"/>
      <c r="AT28" s="53"/>
      <c r="AU28" s="53"/>
      <c r="AV28" s="53"/>
      <c r="AW28" s="53"/>
      <c r="AX28" s="53"/>
      <c r="AY28" s="53"/>
      <c r="AZ28" s="53"/>
      <c r="BA28" s="53"/>
      <c r="BB28" s="53"/>
      <c r="BC28" s="53"/>
      <c r="BD28" s="53"/>
      <c r="BE28" s="53"/>
      <c r="BF28" s="53"/>
      <c r="BG28" s="53"/>
      <c r="BH28" s="53"/>
      <c r="BI28" s="53"/>
      <c r="BJ28" s="53"/>
      <c r="BK28" s="53"/>
      <c r="BL28" s="53"/>
      <c r="BM28" s="53"/>
      <c r="BN28" s="53"/>
    </row>
    <row r="29" spans="1:66" s="61" customFormat="1" ht="43.9" hidden="1" customHeight="1">
      <c r="A29" s="123" t="s">
        <v>42</v>
      </c>
      <c r="B29" s="123" t="s">
        <v>37</v>
      </c>
      <c r="C29" s="123" t="s">
        <v>123</v>
      </c>
      <c r="D29" s="100" t="s">
        <v>189</v>
      </c>
      <c r="E29" s="147">
        <f t="shared" si="6"/>
        <v>0</v>
      </c>
      <c r="F29" s="147"/>
      <c r="G29" s="147"/>
      <c r="H29" s="147"/>
      <c r="I29" s="147"/>
      <c r="J29" s="211">
        <f t="shared" si="7"/>
        <v>0</v>
      </c>
      <c r="K29" s="147"/>
      <c r="L29" s="147"/>
      <c r="M29" s="147"/>
      <c r="N29" s="147"/>
      <c r="O29" s="211"/>
      <c r="P29" s="211">
        <f t="shared" si="8"/>
        <v>0</v>
      </c>
      <c r="Q29" s="151">
        <f t="shared" si="9"/>
        <v>0</v>
      </c>
      <c r="R29" s="50"/>
      <c r="S29" s="51"/>
      <c r="T29" s="51"/>
      <c r="U29" s="51"/>
      <c r="V29" s="51"/>
      <c r="W29" s="50"/>
      <c r="X29" s="52"/>
      <c r="Y29" s="52"/>
      <c r="Z29" s="52"/>
      <c r="AA29" s="52"/>
      <c r="AB29" s="52"/>
      <c r="AC29" s="52"/>
      <c r="AD29" s="52"/>
      <c r="AE29" s="52"/>
      <c r="AF29" s="52"/>
      <c r="AG29" s="52"/>
      <c r="AH29" s="52"/>
      <c r="AI29" s="52"/>
      <c r="AJ29" s="52"/>
      <c r="AK29" s="52"/>
      <c r="AL29" s="52"/>
      <c r="AM29" s="52"/>
      <c r="AN29" s="52"/>
      <c r="AO29" s="52"/>
      <c r="AP29" s="52"/>
      <c r="AQ29" s="52"/>
      <c r="AR29" s="52"/>
      <c r="AS29" s="53"/>
      <c r="AT29" s="53"/>
      <c r="AU29" s="53"/>
      <c r="AV29" s="53"/>
      <c r="AW29" s="53"/>
      <c r="AX29" s="53"/>
      <c r="AY29" s="53"/>
      <c r="AZ29" s="53"/>
      <c r="BA29" s="53"/>
      <c r="BB29" s="53"/>
      <c r="BC29" s="53"/>
      <c r="BD29" s="53"/>
      <c r="BE29" s="53"/>
      <c r="BF29" s="53"/>
      <c r="BG29" s="53"/>
      <c r="BH29" s="53"/>
      <c r="BI29" s="53"/>
      <c r="BJ29" s="53"/>
      <c r="BK29" s="53"/>
      <c r="BL29" s="53"/>
      <c r="BM29" s="53"/>
      <c r="BN29" s="53"/>
    </row>
    <row r="30" spans="1:66" s="61" customFormat="1" ht="41.45" hidden="1" customHeight="1">
      <c r="A30" s="123" t="s">
        <v>55</v>
      </c>
      <c r="B30" s="127" t="s">
        <v>357</v>
      </c>
      <c r="C30" s="127" t="s">
        <v>210</v>
      </c>
      <c r="D30" s="226" t="s">
        <v>367</v>
      </c>
      <c r="E30" s="211">
        <f>+F30+I30</f>
        <v>0</v>
      </c>
      <c r="F30" s="211"/>
      <c r="G30" s="211"/>
      <c r="H30" s="211"/>
      <c r="I30" s="211"/>
      <c r="J30" s="211">
        <f>+L30+O30</f>
        <v>0</v>
      </c>
      <c r="K30" s="211"/>
      <c r="L30" s="211"/>
      <c r="M30" s="211"/>
      <c r="N30" s="211"/>
      <c r="O30" s="211"/>
      <c r="P30" s="211">
        <f>+E30+J30</f>
        <v>0</v>
      </c>
      <c r="Q30" s="151"/>
      <c r="R30" s="50"/>
      <c r="S30" s="51"/>
      <c r="T30" s="51"/>
      <c r="U30" s="51"/>
      <c r="V30" s="51"/>
      <c r="W30" s="50"/>
      <c r="X30" s="52"/>
      <c r="Y30" s="52"/>
      <c r="Z30" s="52"/>
      <c r="AA30" s="52"/>
      <c r="AB30" s="52"/>
      <c r="AC30" s="52"/>
      <c r="AD30" s="52"/>
      <c r="AE30" s="52"/>
      <c r="AF30" s="52"/>
      <c r="AG30" s="52"/>
      <c r="AH30" s="52"/>
      <c r="AI30" s="52"/>
      <c r="AJ30" s="52"/>
      <c r="AK30" s="52"/>
      <c r="AL30" s="52"/>
      <c r="AM30" s="52"/>
      <c r="AN30" s="52"/>
      <c r="AO30" s="52"/>
      <c r="AP30" s="52"/>
      <c r="AQ30" s="52"/>
      <c r="AR30" s="52"/>
      <c r="AS30" s="53"/>
      <c r="AT30" s="53"/>
      <c r="AU30" s="53"/>
      <c r="AV30" s="53"/>
      <c r="AW30" s="53"/>
      <c r="AX30" s="53"/>
      <c r="AY30" s="53"/>
      <c r="AZ30" s="53"/>
      <c r="BA30" s="53"/>
      <c r="BB30" s="53"/>
      <c r="BC30" s="53"/>
      <c r="BD30" s="53"/>
      <c r="BE30" s="53"/>
      <c r="BF30" s="53"/>
      <c r="BG30" s="53"/>
      <c r="BH30" s="53"/>
      <c r="BI30" s="53"/>
      <c r="BJ30" s="53"/>
      <c r="BK30" s="53"/>
      <c r="BL30" s="53"/>
      <c r="BM30" s="53"/>
      <c r="BN30" s="53"/>
    </row>
    <row r="31" spans="1:66" s="61" customFormat="1" ht="31.5" hidden="1">
      <c r="A31" s="123" t="s">
        <v>46</v>
      </c>
      <c r="B31" s="123" t="s">
        <v>45</v>
      </c>
      <c r="C31" s="123" t="s">
        <v>44</v>
      </c>
      <c r="D31" s="100" t="s">
        <v>27</v>
      </c>
      <c r="E31" s="147">
        <f t="shared" si="6"/>
        <v>0</v>
      </c>
      <c r="F31" s="147"/>
      <c r="G31" s="147"/>
      <c r="H31" s="147"/>
      <c r="I31" s="147"/>
      <c r="J31" s="147">
        <f t="shared" si="7"/>
        <v>0</v>
      </c>
      <c r="K31" s="147"/>
      <c r="L31" s="147"/>
      <c r="M31" s="147"/>
      <c r="N31" s="147"/>
      <c r="O31" s="147">
        <f>300000-300000</f>
        <v>0</v>
      </c>
      <c r="P31" s="147">
        <f t="shared" si="8"/>
        <v>0</v>
      </c>
      <c r="Q31" s="151">
        <f t="shared" si="9"/>
        <v>0</v>
      </c>
      <c r="R31" s="50"/>
      <c r="S31" s="51"/>
      <c r="T31" s="51"/>
      <c r="U31" s="51"/>
      <c r="V31" s="51"/>
      <c r="W31" s="50"/>
      <c r="X31" s="52"/>
      <c r="Y31" s="52"/>
      <c r="Z31" s="52"/>
      <c r="AA31" s="52"/>
      <c r="AB31" s="52"/>
      <c r="AC31" s="52"/>
      <c r="AD31" s="52"/>
      <c r="AE31" s="52"/>
      <c r="AF31" s="52"/>
      <c r="AG31" s="52"/>
      <c r="AH31" s="52"/>
      <c r="AI31" s="52"/>
      <c r="AJ31" s="52"/>
      <c r="AK31" s="52"/>
      <c r="AL31" s="52"/>
      <c r="AM31" s="52"/>
      <c r="AN31" s="52"/>
      <c r="AO31" s="52"/>
      <c r="AP31" s="52"/>
      <c r="AQ31" s="52"/>
      <c r="AR31" s="52"/>
      <c r="AS31" s="53"/>
      <c r="AT31" s="53"/>
      <c r="AU31" s="53"/>
      <c r="AV31" s="53"/>
      <c r="AW31" s="53"/>
      <c r="AX31" s="53"/>
      <c r="AY31" s="53"/>
      <c r="AZ31" s="53"/>
      <c r="BA31" s="53"/>
      <c r="BB31" s="53"/>
      <c r="BC31" s="53"/>
      <c r="BD31" s="53"/>
      <c r="BE31" s="53"/>
      <c r="BF31" s="53"/>
      <c r="BG31" s="53"/>
      <c r="BH31" s="53"/>
      <c r="BI31" s="53"/>
      <c r="BJ31" s="53"/>
      <c r="BK31" s="53"/>
      <c r="BL31" s="53"/>
      <c r="BM31" s="53"/>
      <c r="BN31" s="53"/>
    </row>
    <row r="32" spans="1:66" s="61" customFormat="1" ht="56.25">
      <c r="A32" s="260" t="s">
        <v>119</v>
      </c>
      <c r="B32" s="260" t="s">
        <v>118</v>
      </c>
      <c r="C32" s="260" t="s">
        <v>127</v>
      </c>
      <c r="D32" s="274" t="s">
        <v>120</v>
      </c>
      <c r="E32" s="250">
        <f>F32</f>
        <v>50000</v>
      </c>
      <c r="F32" s="250">
        <v>50000</v>
      </c>
      <c r="G32" s="261"/>
      <c r="H32" s="261"/>
      <c r="I32" s="261"/>
      <c r="J32" s="261">
        <f t="shared" si="7"/>
        <v>0</v>
      </c>
      <c r="K32" s="261"/>
      <c r="L32" s="261"/>
      <c r="M32" s="261"/>
      <c r="N32" s="261"/>
      <c r="O32" s="261">
        <f>300000-300000</f>
        <v>0</v>
      </c>
      <c r="P32" s="250">
        <f t="shared" si="8"/>
        <v>50000</v>
      </c>
      <c r="Q32" s="151">
        <f t="shared" si="9"/>
        <v>50000</v>
      </c>
      <c r="R32" s="50"/>
      <c r="S32" s="51"/>
      <c r="T32" s="51"/>
      <c r="U32" s="51"/>
      <c r="V32" s="51"/>
      <c r="W32" s="50"/>
      <c r="X32" s="52"/>
      <c r="Y32" s="52"/>
      <c r="Z32" s="52"/>
      <c r="AA32" s="52"/>
      <c r="AB32" s="52"/>
      <c r="AC32" s="52"/>
      <c r="AD32" s="52"/>
      <c r="AE32" s="52"/>
      <c r="AF32" s="52"/>
      <c r="AG32" s="52"/>
      <c r="AH32" s="52"/>
      <c r="AI32" s="52"/>
      <c r="AJ32" s="52"/>
      <c r="AK32" s="52"/>
      <c r="AL32" s="52"/>
      <c r="AM32" s="52"/>
      <c r="AN32" s="52"/>
      <c r="AO32" s="52"/>
      <c r="AP32" s="52"/>
      <c r="AQ32" s="52"/>
      <c r="AR32" s="52"/>
      <c r="AS32" s="53"/>
      <c r="AT32" s="53"/>
      <c r="AU32" s="53"/>
      <c r="AV32" s="53"/>
      <c r="AW32" s="53"/>
      <c r="AX32" s="53"/>
      <c r="AY32" s="53"/>
      <c r="AZ32" s="53"/>
      <c r="BA32" s="53"/>
      <c r="BB32" s="53"/>
      <c r="BC32" s="53"/>
      <c r="BD32" s="53"/>
      <c r="BE32" s="53"/>
      <c r="BF32" s="53"/>
      <c r="BG32" s="53"/>
      <c r="BH32" s="53"/>
      <c r="BI32" s="53"/>
      <c r="BJ32" s="53"/>
      <c r="BK32" s="53"/>
      <c r="BL32" s="53"/>
      <c r="BM32" s="53"/>
      <c r="BN32" s="53"/>
    </row>
    <row r="33" spans="1:66" s="61" customFormat="1" ht="43.15" hidden="1" customHeight="1">
      <c r="A33" s="123"/>
      <c r="B33" s="123"/>
      <c r="C33" s="123"/>
      <c r="D33" s="100"/>
      <c r="E33" s="211"/>
      <c r="F33" s="211"/>
      <c r="G33" s="211"/>
      <c r="H33" s="211"/>
      <c r="I33" s="211"/>
      <c r="J33" s="211">
        <f t="shared" si="7"/>
        <v>0</v>
      </c>
      <c r="K33" s="211"/>
      <c r="L33" s="211"/>
      <c r="M33" s="211"/>
      <c r="N33" s="211"/>
      <c r="O33" s="211"/>
      <c r="P33" s="211">
        <f t="shared" si="8"/>
        <v>0</v>
      </c>
      <c r="Q33" s="151">
        <f t="shared" si="9"/>
        <v>0</v>
      </c>
      <c r="R33" s="50"/>
      <c r="S33" s="51"/>
      <c r="T33" s="51"/>
      <c r="U33" s="51"/>
      <c r="V33" s="51"/>
      <c r="W33" s="50"/>
      <c r="X33" s="52"/>
      <c r="Y33" s="52"/>
      <c r="Z33" s="52"/>
      <c r="AA33" s="52"/>
      <c r="AB33" s="52"/>
      <c r="AC33" s="52"/>
      <c r="AD33" s="52"/>
      <c r="AE33" s="52"/>
      <c r="AF33" s="52"/>
      <c r="AG33" s="52"/>
      <c r="AH33" s="52"/>
      <c r="AI33" s="52"/>
      <c r="AJ33" s="52"/>
      <c r="AK33" s="52"/>
      <c r="AL33" s="52"/>
      <c r="AM33" s="52"/>
      <c r="AN33" s="52"/>
      <c r="AO33" s="52"/>
      <c r="AP33" s="52"/>
      <c r="AQ33" s="52"/>
      <c r="AR33" s="52"/>
      <c r="AS33" s="53"/>
      <c r="AT33" s="53"/>
      <c r="AU33" s="53"/>
      <c r="AV33" s="53"/>
      <c r="AW33" s="53"/>
      <c r="AX33" s="53"/>
      <c r="AY33" s="53"/>
      <c r="AZ33" s="53"/>
      <c r="BA33" s="53"/>
      <c r="BB33" s="53"/>
      <c r="BC33" s="53"/>
      <c r="BD33" s="53"/>
      <c r="BE33" s="53"/>
      <c r="BF33" s="53"/>
      <c r="BG33" s="53"/>
      <c r="BH33" s="53"/>
      <c r="BI33" s="53"/>
      <c r="BJ33" s="53"/>
      <c r="BK33" s="53"/>
      <c r="BL33" s="53"/>
      <c r="BM33" s="53"/>
      <c r="BN33" s="53"/>
    </row>
    <row r="34" spans="1:66" s="61" customFormat="1" ht="31.5" hidden="1">
      <c r="A34" s="133" t="s">
        <v>156</v>
      </c>
      <c r="B34" s="133" t="s">
        <v>157</v>
      </c>
      <c r="C34" s="133" t="s">
        <v>348</v>
      </c>
      <c r="D34" s="175" t="s">
        <v>461</v>
      </c>
      <c r="E34" s="211">
        <f t="shared" si="6"/>
        <v>0</v>
      </c>
      <c r="F34" s="211">
        <f>50000-50000</f>
        <v>0</v>
      </c>
      <c r="G34" s="147"/>
      <c r="H34" s="147"/>
      <c r="I34" s="147"/>
      <c r="J34" s="147">
        <f t="shared" si="7"/>
        <v>0</v>
      </c>
      <c r="K34" s="147"/>
      <c r="L34" s="147"/>
      <c r="M34" s="147"/>
      <c r="N34" s="147"/>
      <c r="O34" s="147"/>
      <c r="P34" s="138">
        <f t="shared" si="8"/>
        <v>0</v>
      </c>
      <c r="Q34" s="151">
        <f t="shared" si="1"/>
        <v>0</v>
      </c>
      <c r="R34" s="50"/>
      <c r="S34" s="51"/>
      <c r="T34" s="51"/>
      <c r="U34" s="51"/>
      <c r="V34" s="51"/>
      <c r="W34" s="50"/>
      <c r="X34" s="52"/>
      <c r="Y34" s="52"/>
      <c r="Z34" s="52"/>
      <c r="AA34" s="52"/>
      <c r="AB34" s="52"/>
      <c r="AC34" s="52"/>
      <c r="AD34" s="52"/>
      <c r="AE34" s="52"/>
      <c r="AF34" s="52"/>
      <c r="AG34" s="52"/>
      <c r="AH34" s="52"/>
      <c r="AI34" s="52"/>
      <c r="AJ34" s="52"/>
      <c r="AK34" s="52"/>
      <c r="AL34" s="52"/>
      <c r="AM34" s="52"/>
      <c r="AN34" s="52"/>
      <c r="AO34" s="52"/>
      <c r="AP34" s="52"/>
      <c r="AQ34" s="52"/>
      <c r="AR34" s="52"/>
      <c r="AS34" s="53"/>
      <c r="AT34" s="53"/>
      <c r="AU34" s="53"/>
      <c r="AV34" s="53"/>
      <c r="AW34" s="53"/>
      <c r="AX34" s="53"/>
      <c r="AY34" s="53"/>
      <c r="AZ34" s="53"/>
      <c r="BA34" s="53"/>
      <c r="BB34" s="53"/>
      <c r="BC34" s="53"/>
      <c r="BD34" s="53"/>
      <c r="BE34" s="53"/>
      <c r="BF34" s="53"/>
      <c r="BG34" s="53"/>
      <c r="BH34" s="53"/>
      <c r="BI34" s="53"/>
      <c r="BJ34" s="53"/>
      <c r="BK34" s="53"/>
      <c r="BL34" s="53"/>
      <c r="BM34" s="53"/>
      <c r="BN34" s="53"/>
    </row>
    <row r="35" spans="1:66" s="61" customFormat="1" ht="15.75" hidden="1">
      <c r="A35" s="133"/>
      <c r="B35" s="133"/>
      <c r="C35" s="133"/>
      <c r="D35" s="175"/>
      <c r="E35" s="211"/>
      <c r="F35" s="211"/>
      <c r="G35" s="147"/>
      <c r="H35" s="147"/>
      <c r="I35" s="147"/>
      <c r="J35" s="147">
        <f>+L35+O35</f>
        <v>0</v>
      </c>
      <c r="K35" s="147"/>
      <c r="L35" s="147"/>
      <c r="M35" s="147"/>
      <c r="N35" s="147"/>
      <c r="O35" s="147"/>
      <c r="P35" s="138">
        <f>+E35+J35</f>
        <v>0</v>
      </c>
      <c r="Q35" s="151">
        <f t="shared" si="1"/>
        <v>0</v>
      </c>
      <c r="R35" s="50"/>
      <c r="S35" s="51"/>
      <c r="T35" s="51"/>
      <c r="U35" s="51"/>
      <c r="V35" s="51"/>
      <c r="W35" s="50"/>
      <c r="X35" s="52"/>
      <c r="Y35" s="52"/>
      <c r="Z35" s="52"/>
      <c r="AA35" s="52"/>
      <c r="AB35" s="52"/>
      <c r="AC35" s="52"/>
      <c r="AD35" s="52"/>
      <c r="AE35" s="52"/>
      <c r="AF35" s="52"/>
      <c r="AG35" s="52"/>
      <c r="AH35" s="52"/>
      <c r="AI35" s="52"/>
      <c r="AJ35" s="52"/>
      <c r="AK35" s="52"/>
      <c r="AL35" s="52"/>
      <c r="AM35" s="52"/>
      <c r="AN35" s="52"/>
      <c r="AO35" s="52"/>
      <c r="AP35" s="52"/>
      <c r="AQ35" s="52"/>
      <c r="AR35" s="52"/>
      <c r="AS35" s="53"/>
      <c r="AT35" s="53"/>
      <c r="AU35" s="53"/>
      <c r="AV35" s="53"/>
      <c r="AW35" s="53"/>
      <c r="AX35" s="53"/>
      <c r="AY35" s="53"/>
      <c r="AZ35" s="53"/>
      <c r="BA35" s="53"/>
      <c r="BB35" s="53"/>
      <c r="BC35" s="53"/>
      <c r="BD35" s="53"/>
      <c r="BE35" s="53"/>
      <c r="BF35" s="53"/>
      <c r="BG35" s="53"/>
      <c r="BH35" s="53"/>
      <c r="BI35" s="53"/>
      <c r="BJ35" s="53"/>
      <c r="BK35" s="53"/>
      <c r="BL35" s="53"/>
      <c r="BM35" s="53"/>
      <c r="BN35" s="53"/>
    </row>
    <row r="36" spans="1:66" s="61" customFormat="1" ht="47.25" hidden="1">
      <c r="A36" s="157" t="s">
        <v>448</v>
      </c>
      <c r="B36" s="112">
        <v>8110</v>
      </c>
      <c r="C36" s="157" t="s">
        <v>482</v>
      </c>
      <c r="D36" s="100" t="s">
        <v>240</v>
      </c>
      <c r="E36" s="147">
        <f t="shared" si="4"/>
        <v>0</v>
      </c>
      <c r="F36" s="147"/>
      <c r="G36" s="147"/>
      <c r="H36" s="147"/>
      <c r="I36" s="147"/>
      <c r="J36" s="147">
        <f t="shared" si="5"/>
        <v>0</v>
      </c>
      <c r="K36" s="147"/>
      <c r="L36" s="147"/>
      <c r="M36" s="147"/>
      <c r="N36" s="147"/>
      <c r="O36" s="147"/>
      <c r="P36" s="147">
        <f>+E36+J36</f>
        <v>0</v>
      </c>
      <c r="Q36" s="151">
        <f t="shared" si="1"/>
        <v>0</v>
      </c>
      <c r="R36" s="50"/>
      <c r="S36" s="51"/>
      <c r="T36" s="51"/>
      <c r="U36" s="51"/>
      <c r="V36" s="51"/>
      <c r="W36" s="50"/>
      <c r="X36" s="52"/>
      <c r="Y36" s="52"/>
      <c r="Z36" s="52"/>
      <c r="AA36" s="52"/>
      <c r="AB36" s="52"/>
      <c r="AC36" s="52"/>
      <c r="AD36" s="52"/>
      <c r="AE36" s="52"/>
      <c r="AF36" s="52"/>
      <c r="AG36" s="52"/>
      <c r="AH36" s="52"/>
      <c r="AI36" s="52"/>
      <c r="AJ36" s="52"/>
      <c r="AK36" s="52"/>
      <c r="AL36" s="52"/>
      <c r="AM36" s="52"/>
      <c r="AN36" s="52"/>
      <c r="AO36" s="52"/>
      <c r="AP36" s="52"/>
      <c r="AQ36" s="52"/>
      <c r="AR36" s="52"/>
      <c r="AS36" s="53"/>
      <c r="AT36" s="53"/>
      <c r="AU36" s="53"/>
      <c r="AV36" s="53"/>
      <c r="AW36" s="53"/>
      <c r="AX36" s="53"/>
      <c r="AY36" s="53"/>
      <c r="AZ36" s="53"/>
      <c r="BA36" s="53"/>
      <c r="BB36" s="53"/>
      <c r="BC36" s="53"/>
      <c r="BD36" s="53"/>
      <c r="BE36" s="53"/>
      <c r="BF36" s="53"/>
      <c r="BG36" s="53"/>
      <c r="BH36" s="53"/>
      <c r="BI36" s="53"/>
      <c r="BJ36" s="53"/>
      <c r="BK36" s="53"/>
      <c r="BL36" s="53"/>
      <c r="BM36" s="53"/>
      <c r="BN36" s="53"/>
    </row>
    <row r="37" spans="1:66" s="61" customFormat="1" ht="31.5" hidden="1">
      <c r="A37" s="123" t="s">
        <v>241</v>
      </c>
      <c r="B37" s="100">
        <v>9800</v>
      </c>
      <c r="C37" s="100" t="s">
        <v>394</v>
      </c>
      <c r="D37" s="100" t="s">
        <v>242</v>
      </c>
      <c r="E37" s="147">
        <f t="shared" si="4"/>
        <v>0</v>
      </c>
      <c r="F37" s="147"/>
      <c r="G37" s="147"/>
      <c r="H37" s="147"/>
      <c r="I37" s="147"/>
      <c r="J37" s="147">
        <f t="shared" si="5"/>
        <v>0</v>
      </c>
      <c r="K37" s="147"/>
      <c r="L37" s="147"/>
      <c r="M37" s="147"/>
      <c r="N37" s="147"/>
      <c r="O37" s="147"/>
      <c r="P37" s="147">
        <f>+E37+J37</f>
        <v>0</v>
      </c>
      <c r="Q37" s="151">
        <f t="shared" si="1"/>
        <v>0</v>
      </c>
      <c r="R37" s="50"/>
      <c r="S37" s="51"/>
      <c r="T37" s="51"/>
      <c r="U37" s="51"/>
      <c r="V37" s="51"/>
      <c r="W37" s="50"/>
      <c r="X37" s="52"/>
      <c r="Y37" s="52"/>
      <c r="Z37" s="52"/>
      <c r="AA37" s="52"/>
      <c r="AB37" s="52"/>
      <c r="AC37" s="52"/>
      <c r="AD37" s="52"/>
      <c r="AE37" s="52"/>
      <c r="AF37" s="52"/>
      <c r="AG37" s="52"/>
      <c r="AH37" s="52"/>
      <c r="AI37" s="52"/>
      <c r="AJ37" s="52"/>
      <c r="AK37" s="52"/>
      <c r="AL37" s="52"/>
      <c r="AM37" s="52"/>
      <c r="AN37" s="52"/>
      <c r="AO37" s="52"/>
      <c r="AP37" s="52"/>
      <c r="AQ37" s="52"/>
      <c r="AR37" s="52"/>
      <c r="AS37" s="53"/>
      <c r="AT37" s="53"/>
      <c r="AU37" s="53"/>
      <c r="AV37" s="53"/>
      <c r="AW37" s="53"/>
      <c r="AX37" s="53"/>
      <c r="AY37" s="53"/>
      <c r="AZ37" s="53"/>
      <c r="BA37" s="53"/>
      <c r="BB37" s="53"/>
      <c r="BC37" s="53"/>
      <c r="BD37" s="53"/>
      <c r="BE37" s="53"/>
      <c r="BF37" s="53"/>
      <c r="BG37" s="53"/>
      <c r="BH37" s="53"/>
      <c r="BI37" s="53"/>
      <c r="BJ37" s="53"/>
      <c r="BK37" s="53"/>
      <c r="BL37" s="53"/>
      <c r="BM37" s="53"/>
      <c r="BN37" s="53"/>
    </row>
    <row r="38" spans="1:66" s="61" customFormat="1" ht="33.6" hidden="1" customHeight="1">
      <c r="A38" s="213"/>
      <c r="B38" s="213"/>
      <c r="C38" s="213"/>
      <c r="D38" s="99"/>
      <c r="E38" s="104"/>
      <c r="F38" s="104"/>
      <c r="G38" s="104">
        <f t="shared" ref="G38:O38" si="10">SUM(G39:G58)-G56-G57-G55</f>
        <v>0</v>
      </c>
      <c r="H38" s="104">
        <f t="shared" si="10"/>
        <v>0</v>
      </c>
      <c r="I38" s="104">
        <f t="shared" si="10"/>
        <v>0</v>
      </c>
      <c r="J38" s="104">
        <f t="shared" si="10"/>
        <v>0</v>
      </c>
      <c r="K38" s="104">
        <f>SUM(K39:K58)-K56-K57-K55</f>
        <v>0</v>
      </c>
      <c r="L38" s="104">
        <f t="shared" si="10"/>
        <v>0</v>
      </c>
      <c r="M38" s="104">
        <f t="shared" si="10"/>
        <v>0</v>
      </c>
      <c r="N38" s="104">
        <f t="shared" si="10"/>
        <v>0</v>
      </c>
      <c r="O38" s="104">
        <f t="shared" si="10"/>
        <v>0</v>
      </c>
      <c r="P38" s="104">
        <f t="shared" ref="P38:P53" si="11">+E38+J38</f>
        <v>0</v>
      </c>
      <c r="Q38" s="151">
        <f t="shared" si="1"/>
        <v>0</v>
      </c>
      <c r="R38" s="50"/>
      <c r="S38" s="51"/>
      <c r="T38" s="51"/>
      <c r="U38" s="51"/>
      <c r="V38" s="51"/>
      <c r="W38" s="50"/>
      <c r="X38" s="52"/>
      <c r="Y38" s="52"/>
      <c r="Z38" s="52"/>
      <c r="AA38" s="52"/>
      <c r="AB38" s="52"/>
      <c r="AC38" s="52"/>
      <c r="AD38" s="52"/>
      <c r="AE38" s="52"/>
      <c r="AF38" s="52"/>
      <c r="AG38" s="52"/>
      <c r="AH38" s="52"/>
      <c r="AI38" s="52"/>
      <c r="AJ38" s="52"/>
      <c r="AK38" s="52"/>
      <c r="AL38" s="52"/>
      <c r="AM38" s="52"/>
      <c r="AN38" s="52"/>
      <c r="AO38" s="52"/>
      <c r="AP38" s="52"/>
      <c r="AQ38" s="52"/>
      <c r="AR38" s="52"/>
      <c r="AS38" s="53"/>
      <c r="AT38" s="53"/>
      <c r="AU38" s="53"/>
      <c r="AV38" s="53"/>
      <c r="AW38" s="53"/>
      <c r="AX38" s="53"/>
      <c r="AY38" s="53"/>
      <c r="AZ38" s="53"/>
      <c r="BA38" s="53"/>
      <c r="BB38" s="53"/>
      <c r="BC38" s="53"/>
      <c r="BD38" s="53"/>
      <c r="BE38" s="53"/>
      <c r="BF38" s="53"/>
      <c r="BG38" s="53"/>
      <c r="BH38" s="53"/>
      <c r="BI38" s="53"/>
      <c r="BJ38" s="53"/>
      <c r="BK38" s="53"/>
      <c r="BL38" s="53"/>
      <c r="BM38" s="53"/>
      <c r="BN38" s="53"/>
    </row>
    <row r="39" spans="1:66" s="61" customFormat="1" ht="24" hidden="1">
      <c r="A39" s="128"/>
      <c r="B39" s="128" t="s">
        <v>516</v>
      </c>
      <c r="C39" s="128"/>
      <c r="D39" s="176" t="s">
        <v>31</v>
      </c>
      <c r="E39" s="137">
        <f t="shared" ref="E39:E67" si="12">+F39+I39</f>
        <v>0</v>
      </c>
      <c r="F39" s="137"/>
      <c r="G39" s="137">
        <f>5738.6-5738.6</f>
        <v>0</v>
      </c>
      <c r="H39" s="137">
        <f>137-137</f>
        <v>0</v>
      </c>
      <c r="I39" s="137"/>
      <c r="J39" s="137">
        <f>+L39+O39</f>
        <v>0</v>
      </c>
      <c r="K39" s="137"/>
      <c r="L39" s="137"/>
      <c r="M39" s="137"/>
      <c r="N39" s="137"/>
      <c r="O39" s="137"/>
      <c r="P39" s="137">
        <f t="shared" si="11"/>
        <v>0</v>
      </c>
      <c r="Q39" s="151">
        <f t="shared" si="1"/>
        <v>0</v>
      </c>
      <c r="R39" s="50"/>
      <c r="S39" s="51"/>
      <c r="T39" s="51"/>
      <c r="U39" s="51"/>
      <c r="V39" s="51"/>
      <c r="W39" s="50"/>
      <c r="X39" s="52"/>
      <c r="Y39" s="52"/>
      <c r="Z39" s="52"/>
      <c r="AA39" s="52"/>
      <c r="AB39" s="52"/>
      <c r="AC39" s="52"/>
      <c r="AD39" s="52"/>
      <c r="AE39" s="52"/>
      <c r="AF39" s="52"/>
      <c r="AG39" s="52"/>
      <c r="AH39" s="52"/>
      <c r="AI39" s="52"/>
      <c r="AJ39" s="52"/>
      <c r="AK39" s="52"/>
      <c r="AL39" s="52"/>
      <c r="AM39" s="52"/>
      <c r="AN39" s="52"/>
      <c r="AO39" s="52"/>
      <c r="AP39" s="52"/>
      <c r="AQ39" s="52"/>
      <c r="AR39" s="52"/>
      <c r="AS39" s="53"/>
      <c r="AT39" s="53"/>
      <c r="AU39" s="53"/>
      <c r="AV39" s="53"/>
      <c r="AW39" s="53"/>
      <c r="AX39" s="53"/>
      <c r="AY39" s="53"/>
      <c r="AZ39" s="53"/>
      <c r="BA39" s="53"/>
      <c r="BB39" s="53"/>
      <c r="BC39" s="53"/>
      <c r="BD39" s="53"/>
      <c r="BE39" s="53"/>
      <c r="BF39" s="53"/>
      <c r="BG39" s="53"/>
      <c r="BH39" s="53"/>
      <c r="BI39" s="53"/>
      <c r="BJ39" s="53"/>
      <c r="BK39" s="53"/>
      <c r="BL39" s="53"/>
      <c r="BM39" s="53"/>
      <c r="BN39" s="53"/>
    </row>
    <row r="40" spans="1:66" s="61" customFormat="1" ht="24" hidden="1">
      <c r="A40" s="128"/>
      <c r="B40" s="128" t="s">
        <v>33</v>
      </c>
      <c r="C40" s="128"/>
      <c r="D40" s="176" t="s">
        <v>226</v>
      </c>
      <c r="E40" s="137">
        <f t="shared" si="12"/>
        <v>0</v>
      </c>
      <c r="F40" s="137"/>
      <c r="G40" s="137">
        <f>148+138.1-286.1</f>
        <v>0</v>
      </c>
      <c r="H40" s="137">
        <f>11.5+16-27.5</f>
        <v>0</v>
      </c>
      <c r="I40" s="137"/>
      <c r="J40" s="137">
        <f>+L40+O40</f>
        <v>0</v>
      </c>
      <c r="K40" s="137"/>
      <c r="L40" s="137"/>
      <c r="M40" s="137"/>
      <c r="N40" s="137"/>
      <c r="O40" s="137"/>
      <c r="P40" s="137">
        <f t="shared" si="11"/>
        <v>0</v>
      </c>
      <c r="Q40" s="151">
        <f t="shared" si="1"/>
        <v>0</v>
      </c>
      <c r="R40" s="50"/>
      <c r="S40" s="51"/>
      <c r="T40" s="51"/>
      <c r="U40" s="51"/>
      <c r="V40" s="51"/>
      <c r="W40" s="50"/>
      <c r="X40" s="52"/>
      <c r="Y40" s="52"/>
      <c r="Z40" s="52"/>
      <c r="AA40" s="52"/>
      <c r="AB40" s="52"/>
      <c r="AC40" s="52"/>
      <c r="AD40" s="52"/>
      <c r="AE40" s="52"/>
      <c r="AF40" s="52"/>
      <c r="AG40" s="52"/>
      <c r="AH40" s="52"/>
      <c r="AI40" s="52"/>
      <c r="AJ40" s="52"/>
      <c r="AK40" s="52"/>
      <c r="AL40" s="52"/>
      <c r="AM40" s="52"/>
      <c r="AN40" s="52"/>
      <c r="AO40" s="52"/>
      <c r="AP40" s="52"/>
      <c r="AQ40" s="52"/>
      <c r="AR40" s="52"/>
      <c r="AS40" s="53"/>
      <c r="AT40" s="53"/>
      <c r="AU40" s="53"/>
      <c r="AV40" s="53"/>
      <c r="AW40" s="53"/>
      <c r="AX40" s="53"/>
      <c r="AY40" s="53"/>
      <c r="AZ40" s="53"/>
      <c r="BA40" s="53"/>
      <c r="BB40" s="53"/>
      <c r="BC40" s="53"/>
      <c r="BD40" s="53"/>
      <c r="BE40" s="53"/>
      <c r="BF40" s="53"/>
      <c r="BG40" s="53"/>
      <c r="BH40" s="53"/>
      <c r="BI40" s="53"/>
      <c r="BJ40" s="53"/>
      <c r="BK40" s="53"/>
      <c r="BL40" s="53"/>
      <c r="BM40" s="53"/>
      <c r="BN40" s="53"/>
    </row>
    <row r="41" spans="1:66" s="61" customFormat="1" ht="15.75" hidden="1">
      <c r="A41" s="128"/>
      <c r="B41" s="128" t="s">
        <v>517</v>
      </c>
      <c r="C41" s="128"/>
      <c r="D41" s="176" t="s">
        <v>227</v>
      </c>
      <c r="E41" s="137">
        <f t="shared" si="12"/>
        <v>0</v>
      </c>
      <c r="F41" s="137"/>
      <c r="G41" s="137">
        <f>273.6+151-424.6</f>
        <v>0</v>
      </c>
      <c r="H41" s="137">
        <f>3+14.5-17.5</f>
        <v>0</v>
      </c>
      <c r="I41" s="137"/>
      <c r="J41" s="137"/>
      <c r="K41" s="137"/>
      <c r="L41" s="137"/>
      <c r="M41" s="137"/>
      <c r="N41" s="137"/>
      <c r="O41" s="137"/>
      <c r="P41" s="137">
        <f t="shared" si="11"/>
        <v>0</v>
      </c>
      <c r="Q41" s="151">
        <f t="shared" si="1"/>
        <v>0</v>
      </c>
      <c r="R41" s="50"/>
      <c r="S41" s="51"/>
      <c r="T41" s="51"/>
      <c r="U41" s="51"/>
      <c r="V41" s="51"/>
      <c r="W41" s="50"/>
      <c r="X41" s="52"/>
      <c r="Y41" s="52"/>
      <c r="Z41" s="52"/>
      <c r="AA41" s="52"/>
      <c r="AB41" s="52"/>
      <c r="AC41" s="52"/>
      <c r="AD41" s="52"/>
      <c r="AE41" s="52"/>
      <c r="AF41" s="52"/>
      <c r="AG41" s="52"/>
      <c r="AH41" s="52"/>
      <c r="AI41" s="52"/>
      <c r="AJ41" s="52"/>
      <c r="AK41" s="52"/>
      <c r="AL41" s="52"/>
      <c r="AM41" s="52"/>
      <c r="AN41" s="52"/>
      <c r="AO41" s="52"/>
      <c r="AP41" s="52"/>
      <c r="AQ41" s="52"/>
      <c r="AR41" s="52"/>
      <c r="AS41" s="53"/>
      <c r="AT41" s="53"/>
      <c r="AU41" s="53"/>
      <c r="AV41" s="53"/>
      <c r="AW41" s="53"/>
      <c r="AX41" s="53"/>
      <c r="AY41" s="53"/>
      <c r="AZ41" s="53"/>
      <c r="BA41" s="53"/>
      <c r="BB41" s="53"/>
      <c r="BC41" s="53"/>
      <c r="BD41" s="53"/>
      <c r="BE41" s="53"/>
      <c r="BF41" s="53"/>
      <c r="BG41" s="53"/>
      <c r="BH41" s="53"/>
      <c r="BI41" s="53"/>
      <c r="BJ41" s="53"/>
      <c r="BK41" s="53"/>
      <c r="BL41" s="53"/>
      <c r="BM41" s="53"/>
      <c r="BN41" s="53"/>
    </row>
    <row r="42" spans="1:66" s="61" customFormat="1" ht="15.75" hidden="1">
      <c r="A42" s="128"/>
      <c r="B42" s="128" t="s">
        <v>472</v>
      </c>
      <c r="C42" s="128"/>
      <c r="D42" s="176" t="s">
        <v>32</v>
      </c>
      <c r="E42" s="137">
        <f t="shared" si="12"/>
        <v>0</v>
      </c>
      <c r="F42" s="137"/>
      <c r="G42" s="137"/>
      <c r="H42" s="137"/>
      <c r="I42" s="137"/>
      <c r="J42" s="137">
        <f>+L42+O42</f>
        <v>0</v>
      </c>
      <c r="K42" s="137">
        <f>361.9-361.9</f>
        <v>0</v>
      </c>
      <c r="L42" s="137">
        <f>361.9-361.9</f>
        <v>0</v>
      </c>
      <c r="M42" s="137"/>
      <c r="N42" s="137"/>
      <c r="O42" s="137">
        <f>8-8</f>
        <v>0</v>
      </c>
      <c r="P42" s="137">
        <f t="shared" si="11"/>
        <v>0</v>
      </c>
      <c r="Q42" s="151">
        <f t="shared" si="1"/>
        <v>0</v>
      </c>
      <c r="R42" s="50"/>
      <c r="S42" s="51"/>
      <c r="T42" s="51"/>
      <c r="U42" s="51"/>
      <c r="V42" s="51"/>
      <c r="W42" s="50"/>
      <c r="X42" s="52"/>
      <c r="Y42" s="52"/>
      <c r="Z42" s="52"/>
      <c r="AA42" s="52"/>
      <c r="AB42" s="52"/>
      <c r="AC42" s="52"/>
      <c r="AD42" s="52"/>
      <c r="AE42" s="52"/>
      <c r="AF42" s="52"/>
      <c r="AG42" s="52"/>
      <c r="AH42" s="52"/>
      <c r="AI42" s="52"/>
      <c r="AJ42" s="52"/>
      <c r="AK42" s="52"/>
      <c r="AL42" s="52"/>
      <c r="AM42" s="52"/>
      <c r="AN42" s="52"/>
      <c r="AO42" s="52"/>
      <c r="AP42" s="52"/>
      <c r="AQ42" s="52"/>
      <c r="AR42" s="52"/>
      <c r="AS42" s="53"/>
      <c r="AT42" s="53"/>
      <c r="AU42" s="53"/>
      <c r="AV42" s="53"/>
      <c r="AW42" s="53"/>
      <c r="AX42" s="53"/>
      <c r="AY42" s="53"/>
      <c r="AZ42" s="53"/>
      <c r="BA42" s="53"/>
      <c r="BB42" s="53"/>
      <c r="BC42" s="53"/>
      <c r="BD42" s="53"/>
      <c r="BE42" s="53"/>
      <c r="BF42" s="53"/>
      <c r="BG42" s="53"/>
      <c r="BH42" s="53"/>
      <c r="BI42" s="53"/>
      <c r="BJ42" s="53"/>
      <c r="BK42" s="53"/>
      <c r="BL42" s="53"/>
      <c r="BM42" s="53"/>
      <c r="BN42" s="53"/>
    </row>
    <row r="43" spans="1:66" s="61" customFormat="1" ht="15.75" hidden="1">
      <c r="A43" s="128"/>
      <c r="B43" s="128" t="s">
        <v>473</v>
      </c>
      <c r="C43" s="128"/>
      <c r="D43" s="176" t="s">
        <v>198</v>
      </c>
      <c r="E43" s="137">
        <f t="shared" si="12"/>
        <v>0</v>
      </c>
      <c r="F43" s="137"/>
      <c r="G43" s="137"/>
      <c r="H43" s="137"/>
      <c r="I43" s="137"/>
      <c r="J43" s="137"/>
      <c r="K43" s="137"/>
      <c r="L43" s="137"/>
      <c r="M43" s="137"/>
      <c r="N43" s="137"/>
      <c r="O43" s="137"/>
      <c r="P43" s="137">
        <f t="shared" si="11"/>
        <v>0</v>
      </c>
      <c r="Q43" s="151">
        <f t="shared" si="1"/>
        <v>0</v>
      </c>
      <c r="R43" s="50"/>
      <c r="S43" s="51"/>
      <c r="T43" s="51"/>
      <c r="U43" s="51"/>
      <c r="V43" s="51"/>
      <c r="W43" s="50"/>
      <c r="X43" s="52"/>
      <c r="Y43" s="52"/>
      <c r="Z43" s="52"/>
      <c r="AA43" s="52"/>
      <c r="AB43" s="52"/>
      <c r="AC43" s="52"/>
      <c r="AD43" s="52"/>
      <c r="AE43" s="52"/>
      <c r="AF43" s="52"/>
      <c r="AG43" s="52"/>
      <c r="AH43" s="52"/>
      <c r="AI43" s="52"/>
      <c r="AJ43" s="52"/>
      <c r="AK43" s="52"/>
      <c r="AL43" s="52"/>
      <c r="AM43" s="52"/>
      <c r="AN43" s="52"/>
      <c r="AO43" s="52"/>
      <c r="AP43" s="52"/>
      <c r="AQ43" s="52"/>
      <c r="AR43" s="52"/>
      <c r="AS43" s="53"/>
      <c r="AT43" s="53"/>
      <c r="AU43" s="53"/>
      <c r="AV43" s="53"/>
      <c r="AW43" s="53"/>
      <c r="AX43" s="53"/>
      <c r="AY43" s="53"/>
      <c r="AZ43" s="53"/>
      <c r="BA43" s="53"/>
      <c r="BB43" s="53"/>
      <c r="BC43" s="53"/>
      <c r="BD43" s="53"/>
      <c r="BE43" s="53"/>
      <c r="BF43" s="53"/>
      <c r="BG43" s="53"/>
      <c r="BH43" s="53"/>
      <c r="BI43" s="53"/>
      <c r="BJ43" s="53"/>
      <c r="BK43" s="53"/>
      <c r="BL43" s="53"/>
      <c r="BM43" s="53"/>
      <c r="BN43" s="53"/>
    </row>
    <row r="44" spans="1:66" s="61" customFormat="1" ht="15.75" hidden="1">
      <c r="A44" s="128"/>
      <c r="B44" s="128" t="s">
        <v>228</v>
      </c>
      <c r="C44" s="128"/>
      <c r="D44" s="176" t="s">
        <v>365</v>
      </c>
      <c r="E44" s="137">
        <f t="shared" si="12"/>
        <v>0</v>
      </c>
      <c r="F44" s="137"/>
      <c r="G44" s="137"/>
      <c r="H44" s="137"/>
      <c r="I44" s="137"/>
      <c r="J44" s="137"/>
      <c r="K44" s="137"/>
      <c r="L44" s="137"/>
      <c r="M44" s="137"/>
      <c r="N44" s="137"/>
      <c r="O44" s="137"/>
      <c r="P44" s="137">
        <f t="shared" si="11"/>
        <v>0</v>
      </c>
      <c r="Q44" s="151">
        <f t="shared" si="1"/>
        <v>0</v>
      </c>
      <c r="R44" s="50"/>
      <c r="S44" s="51"/>
      <c r="T44" s="51"/>
      <c r="U44" s="51"/>
      <c r="V44" s="51"/>
      <c r="W44" s="50"/>
      <c r="X44" s="52"/>
      <c r="Y44" s="52"/>
      <c r="Z44" s="52"/>
      <c r="AA44" s="52"/>
      <c r="AB44" s="52"/>
      <c r="AC44" s="52"/>
      <c r="AD44" s="52"/>
      <c r="AE44" s="52"/>
      <c r="AF44" s="52"/>
      <c r="AG44" s="52"/>
      <c r="AH44" s="52"/>
      <c r="AI44" s="52"/>
      <c r="AJ44" s="52"/>
      <c r="AK44" s="52"/>
      <c r="AL44" s="52"/>
      <c r="AM44" s="52"/>
      <c r="AN44" s="52"/>
      <c r="AO44" s="52"/>
      <c r="AP44" s="52"/>
      <c r="AQ44" s="52"/>
      <c r="AR44" s="52"/>
      <c r="AS44" s="53"/>
      <c r="AT44" s="53"/>
      <c r="AU44" s="53"/>
      <c r="AV44" s="53"/>
      <c r="AW44" s="53"/>
      <c r="AX44" s="53"/>
      <c r="AY44" s="53"/>
      <c r="AZ44" s="53"/>
      <c r="BA44" s="53"/>
      <c r="BB44" s="53"/>
      <c r="BC44" s="53"/>
      <c r="BD44" s="53"/>
      <c r="BE44" s="53"/>
      <c r="BF44" s="53"/>
      <c r="BG44" s="53"/>
      <c r="BH44" s="53"/>
      <c r="BI44" s="53"/>
      <c r="BJ44" s="53"/>
      <c r="BK44" s="53"/>
      <c r="BL44" s="53"/>
      <c r="BM44" s="53"/>
      <c r="BN44" s="53"/>
    </row>
    <row r="45" spans="1:66" s="61" customFormat="1" ht="15.75" hidden="1">
      <c r="A45" s="128"/>
      <c r="B45" s="128" t="s">
        <v>464</v>
      </c>
      <c r="C45" s="128"/>
      <c r="D45" s="176" t="s">
        <v>116</v>
      </c>
      <c r="E45" s="137">
        <f t="shared" si="12"/>
        <v>0</v>
      </c>
      <c r="F45" s="137"/>
      <c r="G45" s="137"/>
      <c r="H45" s="137"/>
      <c r="I45" s="137"/>
      <c r="J45" s="137">
        <f t="shared" ref="J45:J53" si="13">+L45+O45</f>
        <v>0</v>
      </c>
      <c r="K45" s="137"/>
      <c r="L45" s="137"/>
      <c r="M45" s="137"/>
      <c r="N45" s="137"/>
      <c r="O45" s="137"/>
      <c r="P45" s="137">
        <f t="shared" si="11"/>
        <v>0</v>
      </c>
      <c r="Q45" s="151">
        <f t="shared" si="1"/>
        <v>0</v>
      </c>
      <c r="R45" s="50"/>
      <c r="S45" s="51"/>
      <c r="T45" s="51"/>
      <c r="U45" s="51"/>
      <c r="V45" s="51"/>
      <c r="W45" s="50"/>
      <c r="X45" s="52"/>
      <c r="Y45" s="52"/>
      <c r="Z45" s="52"/>
      <c r="AA45" s="52"/>
      <c r="AB45" s="52"/>
      <c r="AC45" s="52"/>
      <c r="AD45" s="52"/>
      <c r="AE45" s="52"/>
      <c r="AF45" s="52"/>
      <c r="AG45" s="52"/>
      <c r="AH45" s="52"/>
      <c r="AI45" s="52"/>
      <c r="AJ45" s="52"/>
      <c r="AK45" s="52"/>
      <c r="AL45" s="52"/>
      <c r="AM45" s="52"/>
      <c r="AN45" s="52"/>
      <c r="AO45" s="52"/>
      <c r="AP45" s="52"/>
      <c r="AQ45" s="52"/>
      <c r="AR45" s="52"/>
      <c r="AS45" s="53"/>
      <c r="AT45" s="53"/>
      <c r="AU45" s="53"/>
      <c r="AV45" s="53"/>
      <c r="AW45" s="53"/>
      <c r="AX45" s="53"/>
      <c r="AY45" s="53"/>
      <c r="AZ45" s="53"/>
      <c r="BA45" s="53"/>
      <c r="BB45" s="53"/>
      <c r="BC45" s="53"/>
      <c r="BD45" s="53"/>
      <c r="BE45" s="53"/>
      <c r="BF45" s="53"/>
      <c r="BG45" s="53"/>
      <c r="BH45" s="53"/>
      <c r="BI45" s="53"/>
      <c r="BJ45" s="53"/>
      <c r="BK45" s="53"/>
      <c r="BL45" s="53"/>
      <c r="BM45" s="53"/>
      <c r="BN45" s="53"/>
    </row>
    <row r="46" spans="1:66" s="61" customFormat="1" ht="15.75" hidden="1">
      <c r="A46" s="128"/>
      <c r="B46" s="128" t="s">
        <v>50</v>
      </c>
      <c r="C46" s="128"/>
      <c r="D46" s="176" t="s">
        <v>410</v>
      </c>
      <c r="E46" s="137">
        <f t="shared" si="12"/>
        <v>0</v>
      </c>
      <c r="F46" s="137"/>
      <c r="G46" s="137"/>
      <c r="H46" s="137"/>
      <c r="I46" s="137"/>
      <c r="J46" s="137">
        <f t="shared" si="13"/>
        <v>0</v>
      </c>
      <c r="K46" s="137"/>
      <c r="L46" s="137"/>
      <c r="M46" s="137"/>
      <c r="N46" s="137"/>
      <c r="O46" s="137"/>
      <c r="P46" s="137">
        <f t="shared" si="11"/>
        <v>0</v>
      </c>
      <c r="Q46" s="151">
        <f t="shared" si="1"/>
        <v>0</v>
      </c>
      <c r="R46" s="50"/>
      <c r="S46" s="51"/>
      <c r="T46" s="51"/>
      <c r="U46" s="51"/>
      <c r="V46" s="51"/>
      <c r="W46" s="50"/>
      <c r="X46" s="52"/>
      <c r="Y46" s="52"/>
      <c r="Z46" s="52"/>
      <c r="AA46" s="52"/>
      <c r="AB46" s="52"/>
      <c r="AC46" s="52"/>
      <c r="AD46" s="52"/>
      <c r="AE46" s="52"/>
      <c r="AF46" s="52"/>
      <c r="AG46" s="52"/>
      <c r="AH46" s="52"/>
      <c r="AI46" s="52"/>
      <c r="AJ46" s="52"/>
      <c r="AK46" s="52"/>
      <c r="AL46" s="52"/>
      <c r="AM46" s="52"/>
      <c r="AN46" s="52"/>
      <c r="AO46" s="52"/>
      <c r="AP46" s="52"/>
      <c r="AQ46" s="52"/>
      <c r="AR46" s="52"/>
      <c r="AS46" s="53"/>
      <c r="AT46" s="53"/>
      <c r="AU46" s="53"/>
      <c r="AV46" s="53"/>
      <c r="AW46" s="53"/>
      <c r="AX46" s="53"/>
      <c r="AY46" s="53"/>
      <c r="AZ46" s="53"/>
      <c r="BA46" s="53"/>
      <c r="BB46" s="53"/>
      <c r="BC46" s="53"/>
      <c r="BD46" s="53"/>
      <c r="BE46" s="53"/>
      <c r="BF46" s="53"/>
      <c r="BG46" s="53"/>
      <c r="BH46" s="53"/>
      <c r="BI46" s="53"/>
      <c r="BJ46" s="53"/>
      <c r="BK46" s="53"/>
      <c r="BL46" s="53"/>
      <c r="BM46" s="53"/>
      <c r="BN46" s="53"/>
    </row>
    <row r="47" spans="1:66" s="61" customFormat="1" ht="24" hidden="1">
      <c r="A47" s="128"/>
      <c r="B47" s="128" t="s">
        <v>455</v>
      </c>
      <c r="C47" s="128"/>
      <c r="D47" s="176" t="s">
        <v>392</v>
      </c>
      <c r="E47" s="137">
        <f t="shared" si="12"/>
        <v>0</v>
      </c>
      <c r="F47" s="137"/>
      <c r="G47" s="137"/>
      <c r="H47" s="137"/>
      <c r="I47" s="137"/>
      <c r="J47" s="137">
        <f t="shared" si="13"/>
        <v>0</v>
      </c>
      <c r="K47" s="137"/>
      <c r="L47" s="137"/>
      <c r="M47" s="137"/>
      <c r="N47" s="137"/>
      <c r="O47" s="137"/>
      <c r="P47" s="137">
        <f t="shared" si="11"/>
        <v>0</v>
      </c>
      <c r="Q47" s="151">
        <f t="shared" si="1"/>
        <v>0</v>
      </c>
      <c r="R47" s="50"/>
      <c r="S47" s="51"/>
      <c r="T47" s="51"/>
      <c r="U47" s="51"/>
      <c r="V47" s="51"/>
      <c r="W47" s="50"/>
      <c r="X47" s="52"/>
      <c r="Y47" s="52"/>
      <c r="Z47" s="52"/>
      <c r="AA47" s="52"/>
      <c r="AB47" s="52"/>
      <c r="AC47" s="52"/>
      <c r="AD47" s="52"/>
      <c r="AE47" s="52"/>
      <c r="AF47" s="52"/>
      <c r="AG47" s="52"/>
      <c r="AH47" s="52"/>
      <c r="AI47" s="52"/>
      <c r="AJ47" s="52"/>
      <c r="AK47" s="52"/>
      <c r="AL47" s="52"/>
      <c r="AM47" s="52"/>
      <c r="AN47" s="52"/>
      <c r="AO47" s="52"/>
      <c r="AP47" s="52"/>
      <c r="AQ47" s="52"/>
      <c r="AR47" s="52"/>
      <c r="AS47" s="53"/>
      <c r="AT47" s="53"/>
      <c r="AU47" s="53"/>
      <c r="AV47" s="53"/>
      <c r="AW47" s="53"/>
      <c r="AX47" s="53"/>
      <c r="AY47" s="53"/>
      <c r="AZ47" s="53"/>
      <c r="BA47" s="53"/>
      <c r="BB47" s="53"/>
      <c r="BC47" s="53"/>
      <c r="BD47" s="53"/>
      <c r="BE47" s="53"/>
      <c r="BF47" s="53"/>
      <c r="BG47" s="53"/>
      <c r="BH47" s="53"/>
      <c r="BI47" s="53"/>
      <c r="BJ47" s="53"/>
      <c r="BK47" s="53"/>
      <c r="BL47" s="53"/>
      <c r="BM47" s="53"/>
      <c r="BN47" s="53"/>
    </row>
    <row r="48" spans="1:66" s="61" customFormat="1" ht="40.15" hidden="1" customHeight="1">
      <c r="A48" s="146"/>
      <c r="B48" s="158"/>
      <c r="C48" s="100"/>
      <c r="D48" s="100"/>
      <c r="E48" s="105"/>
      <c r="F48" s="105"/>
      <c r="G48" s="105"/>
      <c r="H48" s="105"/>
      <c r="I48" s="105"/>
      <c r="J48" s="105">
        <f>+L48+O48</f>
        <v>0</v>
      </c>
      <c r="K48" s="105"/>
      <c r="L48" s="105"/>
      <c r="M48" s="105"/>
      <c r="N48" s="105"/>
      <c r="O48" s="105"/>
      <c r="P48" s="105">
        <f>+E48+J48</f>
        <v>0</v>
      </c>
      <c r="Q48" s="151">
        <f t="shared" si="1"/>
        <v>0</v>
      </c>
      <c r="R48" s="50"/>
      <c r="S48" s="51"/>
      <c r="T48" s="51"/>
      <c r="U48" s="51"/>
      <c r="V48" s="51"/>
      <c r="W48" s="50"/>
      <c r="X48" s="52"/>
      <c r="Y48" s="52"/>
      <c r="Z48" s="52"/>
      <c r="AA48" s="52"/>
      <c r="AB48" s="52"/>
      <c r="AC48" s="52"/>
      <c r="AD48" s="52"/>
      <c r="AE48" s="52"/>
      <c r="AF48" s="52"/>
      <c r="AG48" s="52"/>
      <c r="AH48" s="52"/>
      <c r="AI48" s="52"/>
      <c r="AJ48" s="52"/>
      <c r="AK48" s="52"/>
      <c r="AL48" s="52"/>
      <c r="AM48" s="52"/>
      <c r="AN48" s="52"/>
      <c r="AO48" s="52"/>
      <c r="AP48" s="52"/>
      <c r="AQ48" s="52"/>
      <c r="AR48" s="52"/>
      <c r="AS48" s="53"/>
      <c r="AT48" s="53"/>
      <c r="AU48" s="53"/>
      <c r="AV48" s="53"/>
      <c r="AW48" s="53"/>
      <c r="AX48" s="53"/>
      <c r="AY48" s="53"/>
      <c r="AZ48" s="53"/>
      <c r="BA48" s="53"/>
      <c r="BB48" s="53"/>
      <c r="BC48" s="53"/>
      <c r="BD48" s="53"/>
      <c r="BE48" s="53"/>
      <c r="BF48" s="53"/>
      <c r="BG48" s="53"/>
      <c r="BH48" s="53"/>
      <c r="BI48" s="53"/>
      <c r="BJ48" s="53"/>
      <c r="BK48" s="53"/>
      <c r="BL48" s="53"/>
      <c r="BM48" s="53"/>
      <c r="BN48" s="53"/>
    </row>
    <row r="49" spans="1:66" s="61" customFormat="1" ht="52.9" hidden="1" customHeight="1">
      <c r="A49" s="123" t="s">
        <v>56</v>
      </c>
      <c r="B49" s="133" t="s">
        <v>140</v>
      </c>
      <c r="C49" s="133" t="s">
        <v>344</v>
      </c>
      <c r="D49" s="175" t="s">
        <v>57</v>
      </c>
      <c r="E49" s="105">
        <f t="shared" si="12"/>
        <v>0</v>
      </c>
      <c r="F49" s="105">
        <f>500000-500000</f>
        <v>0</v>
      </c>
      <c r="G49" s="105"/>
      <c r="H49" s="105"/>
      <c r="I49" s="105"/>
      <c r="J49" s="105">
        <f t="shared" si="13"/>
        <v>0</v>
      </c>
      <c r="K49" s="105"/>
      <c r="L49" s="105"/>
      <c r="M49" s="105"/>
      <c r="N49" s="105"/>
      <c r="O49" s="105"/>
      <c r="P49" s="105">
        <f t="shared" si="11"/>
        <v>0</v>
      </c>
      <c r="Q49" s="151">
        <f t="shared" si="1"/>
        <v>0</v>
      </c>
      <c r="R49" s="50"/>
      <c r="S49" s="51"/>
      <c r="T49" s="51"/>
      <c r="U49" s="51"/>
      <c r="V49" s="51"/>
      <c r="W49" s="50"/>
      <c r="X49" s="52"/>
      <c r="Y49" s="52"/>
      <c r="Z49" s="52"/>
      <c r="AA49" s="52"/>
      <c r="AB49" s="52"/>
      <c r="AC49" s="52"/>
      <c r="AD49" s="52"/>
      <c r="AE49" s="52"/>
      <c r="AF49" s="52"/>
      <c r="AG49" s="52"/>
      <c r="AH49" s="52"/>
      <c r="AI49" s="52"/>
      <c r="AJ49" s="52"/>
      <c r="AK49" s="52"/>
      <c r="AL49" s="52"/>
      <c r="AM49" s="52"/>
      <c r="AN49" s="52"/>
      <c r="AO49" s="52"/>
      <c r="AP49" s="52"/>
      <c r="AQ49" s="52"/>
      <c r="AR49" s="52"/>
      <c r="AS49" s="53"/>
      <c r="AT49" s="53"/>
      <c r="AU49" s="53"/>
      <c r="AV49" s="53"/>
      <c r="AW49" s="53"/>
      <c r="AX49" s="53"/>
      <c r="AY49" s="53"/>
      <c r="AZ49" s="53"/>
      <c r="BA49" s="53"/>
      <c r="BB49" s="53"/>
      <c r="BC49" s="53"/>
      <c r="BD49" s="53"/>
      <c r="BE49" s="53"/>
      <c r="BF49" s="53"/>
      <c r="BG49" s="53"/>
      <c r="BH49" s="53"/>
      <c r="BI49" s="53"/>
      <c r="BJ49" s="53"/>
      <c r="BK49" s="53"/>
      <c r="BL49" s="53"/>
      <c r="BM49" s="53"/>
      <c r="BN49" s="53"/>
    </row>
    <row r="50" spans="1:66" s="61" customFormat="1" ht="67.5" hidden="1">
      <c r="A50" s="128"/>
      <c r="B50" s="125" t="s">
        <v>69</v>
      </c>
      <c r="C50" s="125"/>
      <c r="D50" s="177" t="s">
        <v>370</v>
      </c>
      <c r="E50" s="113">
        <f t="shared" si="12"/>
        <v>0</v>
      </c>
      <c r="F50" s="113"/>
      <c r="G50" s="113"/>
      <c r="H50" s="113"/>
      <c r="I50" s="113"/>
      <c r="J50" s="113">
        <f t="shared" si="13"/>
        <v>0</v>
      </c>
      <c r="K50" s="113"/>
      <c r="L50" s="113"/>
      <c r="M50" s="113"/>
      <c r="N50" s="113"/>
      <c r="O50" s="113"/>
      <c r="P50" s="113">
        <f t="shared" si="11"/>
        <v>0</v>
      </c>
      <c r="Q50" s="151">
        <f t="shared" si="1"/>
        <v>0</v>
      </c>
      <c r="R50" s="50"/>
      <c r="S50" s="51"/>
      <c r="T50" s="51"/>
      <c r="U50" s="51"/>
      <c r="V50" s="51"/>
      <c r="W50" s="50"/>
      <c r="X50" s="52"/>
      <c r="Y50" s="52"/>
      <c r="Z50" s="52"/>
      <c r="AA50" s="52"/>
      <c r="AB50" s="52"/>
      <c r="AC50" s="52"/>
      <c r="AD50" s="52"/>
      <c r="AE50" s="52"/>
      <c r="AF50" s="52"/>
      <c r="AG50" s="52"/>
      <c r="AH50" s="52"/>
      <c r="AI50" s="52"/>
      <c r="AJ50" s="52"/>
      <c r="AK50" s="52"/>
      <c r="AL50" s="52"/>
      <c r="AM50" s="52"/>
      <c r="AN50" s="52"/>
      <c r="AO50" s="52"/>
      <c r="AP50" s="52"/>
      <c r="AQ50" s="52"/>
      <c r="AR50" s="52"/>
      <c r="AS50" s="53"/>
      <c r="AT50" s="53"/>
      <c r="AU50" s="53"/>
      <c r="AV50" s="53"/>
      <c r="AW50" s="53"/>
      <c r="AX50" s="53"/>
      <c r="AY50" s="53"/>
      <c r="AZ50" s="53"/>
      <c r="BA50" s="53"/>
      <c r="BB50" s="53"/>
      <c r="BC50" s="53"/>
      <c r="BD50" s="53"/>
      <c r="BE50" s="53"/>
      <c r="BF50" s="53"/>
      <c r="BG50" s="53"/>
      <c r="BH50" s="53"/>
      <c r="BI50" s="53"/>
      <c r="BJ50" s="53"/>
      <c r="BK50" s="53"/>
      <c r="BL50" s="53"/>
      <c r="BM50" s="53"/>
      <c r="BN50" s="53"/>
    </row>
    <row r="51" spans="1:66" s="61" customFormat="1" ht="29.45" hidden="1" customHeight="1">
      <c r="A51" s="123" t="s">
        <v>351</v>
      </c>
      <c r="B51" s="127" t="s">
        <v>62</v>
      </c>
      <c r="C51" s="127" t="s">
        <v>61</v>
      </c>
      <c r="D51" s="226" t="s">
        <v>382</v>
      </c>
      <c r="E51" s="105">
        <f t="shared" si="12"/>
        <v>0</v>
      </c>
      <c r="F51" s="105"/>
      <c r="G51" s="105"/>
      <c r="H51" s="105"/>
      <c r="I51" s="105"/>
      <c r="J51" s="105">
        <f t="shared" si="13"/>
        <v>0</v>
      </c>
      <c r="K51" s="105"/>
      <c r="L51" s="105"/>
      <c r="M51" s="105"/>
      <c r="N51" s="105"/>
      <c r="O51" s="105"/>
      <c r="P51" s="105">
        <f t="shared" si="11"/>
        <v>0</v>
      </c>
      <c r="Q51" s="151">
        <f t="shared" si="1"/>
        <v>0</v>
      </c>
      <c r="R51" s="50"/>
      <c r="S51" s="51"/>
      <c r="T51" s="51"/>
      <c r="U51" s="51"/>
      <c r="V51" s="51"/>
      <c r="W51" s="50"/>
      <c r="X51" s="52"/>
      <c r="Y51" s="52"/>
      <c r="Z51" s="52"/>
      <c r="AA51" s="52"/>
      <c r="AB51" s="52"/>
      <c r="AC51" s="52"/>
      <c r="AD51" s="52"/>
      <c r="AE51" s="52"/>
      <c r="AF51" s="52"/>
      <c r="AG51" s="52"/>
      <c r="AH51" s="52"/>
      <c r="AI51" s="52"/>
      <c r="AJ51" s="52"/>
      <c r="AK51" s="52"/>
      <c r="AL51" s="52"/>
      <c r="AM51" s="52"/>
      <c r="AN51" s="52"/>
      <c r="AO51" s="52"/>
      <c r="AP51" s="52"/>
      <c r="AQ51" s="52"/>
      <c r="AR51" s="52"/>
      <c r="AS51" s="53"/>
      <c r="AT51" s="53"/>
      <c r="AU51" s="53"/>
      <c r="AV51" s="53"/>
      <c r="AW51" s="53"/>
      <c r="AX51" s="53"/>
      <c r="AY51" s="53"/>
      <c r="AZ51" s="53"/>
      <c r="BA51" s="53"/>
      <c r="BB51" s="53"/>
      <c r="BC51" s="53"/>
      <c r="BD51" s="53"/>
      <c r="BE51" s="53"/>
      <c r="BF51" s="53"/>
      <c r="BG51" s="53"/>
      <c r="BH51" s="53"/>
      <c r="BI51" s="53"/>
      <c r="BJ51" s="53"/>
      <c r="BK51" s="53"/>
      <c r="BL51" s="53"/>
      <c r="BM51" s="53"/>
      <c r="BN51" s="53"/>
    </row>
    <row r="52" spans="1:66" s="61" customFormat="1" ht="41.45" hidden="1" customHeight="1">
      <c r="A52" s="123" t="s">
        <v>353</v>
      </c>
      <c r="B52" s="127" t="s">
        <v>357</v>
      </c>
      <c r="C52" s="127" t="s">
        <v>210</v>
      </c>
      <c r="D52" s="226" t="s">
        <v>367</v>
      </c>
      <c r="E52" s="105">
        <f>+F52+I52</f>
        <v>0</v>
      </c>
      <c r="F52" s="105"/>
      <c r="G52" s="105"/>
      <c r="H52" s="105"/>
      <c r="I52" s="105"/>
      <c r="J52" s="105">
        <f>+L52+O52</f>
        <v>0</v>
      </c>
      <c r="K52" s="105"/>
      <c r="L52" s="105"/>
      <c r="M52" s="105"/>
      <c r="N52" s="105"/>
      <c r="O52" s="105"/>
      <c r="P52" s="105">
        <f>+E52+J52</f>
        <v>0</v>
      </c>
      <c r="Q52" s="151">
        <f t="shared" si="1"/>
        <v>0</v>
      </c>
      <c r="R52" s="50"/>
      <c r="S52" s="51"/>
      <c r="T52" s="51"/>
      <c r="U52" s="51"/>
      <c r="V52" s="51"/>
      <c r="W52" s="50"/>
      <c r="X52" s="52"/>
      <c r="Y52" s="52"/>
      <c r="Z52" s="52"/>
      <c r="AA52" s="52"/>
      <c r="AB52" s="52"/>
      <c r="AC52" s="52"/>
      <c r="AD52" s="52"/>
      <c r="AE52" s="52"/>
      <c r="AF52" s="52"/>
      <c r="AG52" s="52"/>
      <c r="AH52" s="52"/>
      <c r="AI52" s="52"/>
      <c r="AJ52" s="52"/>
      <c r="AK52" s="52"/>
      <c r="AL52" s="52"/>
      <c r="AM52" s="52"/>
      <c r="AN52" s="52"/>
      <c r="AO52" s="52"/>
      <c r="AP52" s="52"/>
      <c r="AQ52" s="52"/>
      <c r="AR52" s="52"/>
      <c r="AS52" s="53"/>
      <c r="AT52" s="53"/>
      <c r="AU52" s="53"/>
      <c r="AV52" s="53"/>
      <c r="AW52" s="53"/>
      <c r="AX52" s="53"/>
      <c r="AY52" s="53"/>
      <c r="AZ52" s="53"/>
      <c r="BA52" s="53"/>
      <c r="BB52" s="53"/>
      <c r="BC52" s="53"/>
      <c r="BD52" s="53"/>
      <c r="BE52" s="53"/>
      <c r="BF52" s="53"/>
      <c r="BG52" s="53"/>
      <c r="BH52" s="53"/>
      <c r="BI52" s="53"/>
      <c r="BJ52" s="53"/>
      <c r="BK52" s="53"/>
      <c r="BL52" s="53"/>
      <c r="BM52" s="53"/>
      <c r="BN52" s="53"/>
    </row>
    <row r="53" spans="1:66" s="61" customFormat="1" ht="61.15" hidden="1" customHeight="1">
      <c r="A53" s="127" t="s">
        <v>352</v>
      </c>
      <c r="B53" s="127" t="s">
        <v>63</v>
      </c>
      <c r="C53" s="127" t="s">
        <v>394</v>
      </c>
      <c r="D53" s="144" t="s">
        <v>471</v>
      </c>
      <c r="E53" s="105">
        <f t="shared" si="12"/>
        <v>0</v>
      </c>
      <c r="F53" s="105"/>
      <c r="G53" s="105"/>
      <c r="H53" s="105"/>
      <c r="I53" s="105"/>
      <c r="J53" s="105">
        <f t="shared" si="13"/>
        <v>0</v>
      </c>
      <c r="K53" s="105"/>
      <c r="L53" s="105"/>
      <c r="M53" s="105"/>
      <c r="N53" s="105"/>
      <c r="O53" s="105"/>
      <c r="P53" s="105">
        <f t="shared" si="11"/>
        <v>0</v>
      </c>
      <c r="Q53" s="151">
        <f t="shared" si="1"/>
        <v>0</v>
      </c>
      <c r="R53" s="50"/>
      <c r="S53" s="51"/>
      <c r="T53" s="51"/>
      <c r="U53" s="51"/>
      <c r="V53" s="51"/>
      <c r="W53" s="50"/>
      <c r="X53" s="52"/>
      <c r="Y53" s="52"/>
      <c r="Z53" s="52"/>
      <c r="AA53" s="52"/>
      <c r="AB53" s="52"/>
      <c r="AC53" s="52"/>
      <c r="AD53" s="52"/>
      <c r="AE53" s="52"/>
      <c r="AF53" s="52"/>
      <c r="AG53" s="52"/>
      <c r="AH53" s="52"/>
      <c r="AI53" s="52"/>
      <c r="AJ53" s="52"/>
      <c r="AK53" s="52"/>
      <c r="AL53" s="52"/>
      <c r="AM53" s="52"/>
      <c r="AN53" s="52"/>
      <c r="AO53" s="52"/>
      <c r="AP53" s="52"/>
      <c r="AQ53" s="52"/>
      <c r="AR53" s="52"/>
      <c r="AS53" s="53"/>
      <c r="AT53" s="53"/>
      <c r="AU53" s="53"/>
      <c r="AV53" s="53"/>
      <c r="AW53" s="53"/>
      <c r="AX53" s="53"/>
      <c r="AY53" s="53"/>
      <c r="AZ53" s="53"/>
      <c r="BA53" s="53"/>
      <c r="BB53" s="53"/>
      <c r="BC53" s="53"/>
      <c r="BD53" s="53"/>
      <c r="BE53" s="53"/>
      <c r="BF53" s="53"/>
      <c r="BG53" s="53"/>
      <c r="BH53" s="53"/>
      <c r="BI53" s="53"/>
      <c r="BJ53" s="53"/>
      <c r="BK53" s="53"/>
      <c r="BL53" s="53"/>
      <c r="BM53" s="53"/>
      <c r="BN53" s="53"/>
    </row>
    <row r="54" spans="1:66" s="61" customFormat="1" ht="15.75" hidden="1">
      <c r="A54" s="128"/>
      <c r="B54" s="227"/>
      <c r="C54" s="227"/>
      <c r="D54" s="144" t="s">
        <v>12</v>
      </c>
      <c r="E54" s="105">
        <f t="shared" si="12"/>
        <v>0</v>
      </c>
      <c r="F54" s="105"/>
      <c r="G54" s="105"/>
      <c r="H54" s="105"/>
      <c r="I54" s="105"/>
      <c r="J54" s="105"/>
      <c r="K54" s="105"/>
      <c r="L54" s="105"/>
      <c r="M54" s="105"/>
      <c r="N54" s="105"/>
      <c r="O54" s="105"/>
      <c r="P54" s="105"/>
      <c r="Q54" s="151">
        <f t="shared" si="1"/>
        <v>0</v>
      </c>
      <c r="R54" s="50"/>
      <c r="S54" s="51"/>
      <c r="T54" s="51"/>
      <c r="U54" s="51"/>
      <c r="V54" s="51"/>
      <c r="W54" s="50"/>
      <c r="X54" s="52"/>
      <c r="Y54" s="52"/>
      <c r="Z54" s="52"/>
      <c r="AA54" s="52"/>
      <c r="AB54" s="52"/>
      <c r="AC54" s="52"/>
      <c r="AD54" s="52"/>
      <c r="AE54" s="52"/>
      <c r="AF54" s="52"/>
      <c r="AG54" s="52"/>
      <c r="AH54" s="52"/>
      <c r="AI54" s="52"/>
      <c r="AJ54" s="52"/>
      <c r="AK54" s="52"/>
      <c r="AL54" s="52"/>
      <c r="AM54" s="52"/>
      <c r="AN54" s="52"/>
      <c r="AO54" s="52"/>
      <c r="AP54" s="52"/>
      <c r="AQ54" s="52"/>
      <c r="AR54" s="52"/>
      <c r="AS54" s="53"/>
      <c r="AT54" s="53"/>
      <c r="AU54" s="53"/>
      <c r="AV54" s="53"/>
      <c r="AW54" s="53"/>
      <c r="AX54" s="53"/>
      <c r="AY54" s="53"/>
      <c r="AZ54" s="53"/>
      <c r="BA54" s="53"/>
      <c r="BB54" s="53"/>
      <c r="BC54" s="53"/>
      <c r="BD54" s="53"/>
      <c r="BE54" s="53"/>
      <c r="BF54" s="53"/>
      <c r="BG54" s="53"/>
      <c r="BH54" s="53"/>
      <c r="BI54" s="53"/>
      <c r="BJ54" s="53"/>
      <c r="BK54" s="53"/>
      <c r="BL54" s="53"/>
      <c r="BM54" s="53"/>
      <c r="BN54" s="53"/>
    </row>
    <row r="55" spans="1:66" s="61" customFormat="1" ht="75" hidden="1">
      <c r="A55" s="128"/>
      <c r="B55" s="227"/>
      <c r="C55" s="227"/>
      <c r="D55" s="228" t="s">
        <v>480</v>
      </c>
      <c r="E55" s="102">
        <f t="shared" si="12"/>
        <v>0</v>
      </c>
      <c r="F55" s="102"/>
      <c r="G55" s="102"/>
      <c r="H55" s="102"/>
      <c r="I55" s="102"/>
      <c r="J55" s="102">
        <f>+L55+O55</f>
        <v>0</v>
      </c>
      <c r="K55" s="102"/>
      <c r="L55" s="102"/>
      <c r="M55" s="102"/>
      <c r="N55" s="102"/>
      <c r="O55" s="102"/>
      <c r="P55" s="102">
        <f>+E55+J55</f>
        <v>0</v>
      </c>
      <c r="Q55" s="151">
        <f t="shared" si="1"/>
        <v>0</v>
      </c>
      <c r="R55" s="50"/>
      <c r="S55" s="51"/>
      <c r="T55" s="51"/>
      <c r="U55" s="51"/>
      <c r="V55" s="51"/>
      <c r="W55" s="50"/>
      <c r="X55" s="52"/>
      <c r="Y55" s="52"/>
      <c r="Z55" s="52"/>
      <c r="AA55" s="52"/>
      <c r="AB55" s="52"/>
      <c r="AC55" s="52"/>
      <c r="AD55" s="52"/>
      <c r="AE55" s="52"/>
      <c r="AF55" s="52"/>
      <c r="AG55" s="52"/>
      <c r="AH55" s="52"/>
      <c r="AI55" s="52"/>
      <c r="AJ55" s="52"/>
      <c r="AK55" s="52"/>
      <c r="AL55" s="52"/>
      <c r="AM55" s="52"/>
      <c r="AN55" s="52"/>
      <c r="AO55" s="52"/>
      <c r="AP55" s="52"/>
      <c r="AQ55" s="52"/>
      <c r="AR55" s="52"/>
      <c r="AS55" s="53"/>
      <c r="AT55" s="53"/>
      <c r="AU55" s="53"/>
      <c r="AV55" s="53"/>
      <c r="AW55" s="53"/>
      <c r="AX55" s="53"/>
      <c r="AY55" s="53"/>
      <c r="AZ55" s="53"/>
      <c r="BA55" s="53"/>
      <c r="BB55" s="53"/>
      <c r="BC55" s="53"/>
      <c r="BD55" s="53"/>
      <c r="BE55" s="53"/>
      <c r="BF55" s="53"/>
      <c r="BG55" s="53"/>
      <c r="BH55" s="53"/>
      <c r="BI55" s="53"/>
      <c r="BJ55" s="53"/>
      <c r="BK55" s="53"/>
      <c r="BL55" s="53"/>
      <c r="BM55" s="53"/>
      <c r="BN55" s="53"/>
    </row>
    <row r="56" spans="1:66" s="61" customFormat="1" ht="195" hidden="1">
      <c r="A56" s="128"/>
      <c r="B56" s="227"/>
      <c r="C56" s="227"/>
      <c r="D56" s="228" t="s">
        <v>185</v>
      </c>
      <c r="E56" s="102">
        <f t="shared" si="12"/>
        <v>0</v>
      </c>
      <c r="F56" s="102"/>
      <c r="G56" s="102"/>
      <c r="H56" s="102"/>
      <c r="I56" s="102"/>
      <c r="J56" s="102">
        <f>+L56+O56</f>
        <v>0</v>
      </c>
      <c r="K56" s="102"/>
      <c r="L56" s="102"/>
      <c r="M56" s="102"/>
      <c r="N56" s="102"/>
      <c r="O56" s="102"/>
      <c r="P56" s="102">
        <f>+E56+J56</f>
        <v>0</v>
      </c>
      <c r="Q56" s="151">
        <f t="shared" si="1"/>
        <v>0</v>
      </c>
      <c r="R56" s="50"/>
      <c r="S56" s="51"/>
      <c r="T56" s="51"/>
      <c r="U56" s="51"/>
      <c r="V56" s="51"/>
      <c r="W56" s="50"/>
      <c r="X56" s="52"/>
      <c r="Y56" s="52"/>
      <c r="Z56" s="52"/>
      <c r="AA56" s="52"/>
      <c r="AB56" s="52"/>
      <c r="AC56" s="52"/>
      <c r="AD56" s="52"/>
      <c r="AE56" s="52"/>
      <c r="AF56" s="52"/>
      <c r="AG56" s="52"/>
      <c r="AH56" s="52"/>
      <c r="AI56" s="52"/>
      <c r="AJ56" s="52"/>
      <c r="AK56" s="52"/>
      <c r="AL56" s="52"/>
      <c r="AM56" s="52"/>
      <c r="AN56" s="52"/>
      <c r="AO56" s="52"/>
      <c r="AP56" s="52"/>
      <c r="AQ56" s="52"/>
      <c r="AR56" s="52"/>
      <c r="AS56" s="53"/>
      <c r="AT56" s="53"/>
      <c r="AU56" s="53"/>
      <c r="AV56" s="53"/>
      <c r="AW56" s="53"/>
      <c r="AX56" s="53"/>
      <c r="AY56" s="53"/>
      <c r="AZ56" s="53"/>
      <c r="BA56" s="53"/>
      <c r="BB56" s="53"/>
      <c r="BC56" s="53"/>
      <c r="BD56" s="53"/>
      <c r="BE56" s="53"/>
      <c r="BF56" s="53"/>
      <c r="BG56" s="53"/>
      <c r="BH56" s="53"/>
      <c r="BI56" s="53"/>
      <c r="BJ56" s="53"/>
      <c r="BK56" s="53"/>
      <c r="BL56" s="53"/>
      <c r="BM56" s="53"/>
      <c r="BN56" s="53"/>
    </row>
    <row r="57" spans="1:66" s="61" customFormat="1" ht="60" hidden="1">
      <c r="A57" s="128"/>
      <c r="B57" s="121"/>
      <c r="C57" s="121"/>
      <c r="D57" s="229" t="s">
        <v>49</v>
      </c>
      <c r="E57" s="106">
        <f t="shared" si="12"/>
        <v>0</v>
      </c>
      <c r="F57" s="106"/>
      <c r="G57" s="106"/>
      <c r="H57" s="106"/>
      <c r="I57" s="106"/>
      <c r="J57" s="106">
        <f>+L57+O57</f>
        <v>0</v>
      </c>
      <c r="K57" s="106"/>
      <c r="L57" s="106"/>
      <c r="M57" s="106"/>
      <c r="N57" s="106"/>
      <c r="O57" s="106"/>
      <c r="P57" s="106">
        <f>+E57+J57</f>
        <v>0</v>
      </c>
      <c r="Q57" s="151">
        <f t="shared" si="1"/>
        <v>0</v>
      </c>
      <c r="R57" s="50"/>
      <c r="S57" s="51"/>
      <c r="T57" s="51"/>
      <c r="U57" s="51"/>
      <c r="V57" s="51"/>
      <c r="W57" s="50"/>
      <c r="X57" s="52"/>
      <c r="Y57" s="52"/>
      <c r="Z57" s="52"/>
      <c r="AA57" s="52"/>
      <c r="AB57" s="52"/>
      <c r="AC57" s="52"/>
      <c r="AD57" s="52"/>
      <c r="AE57" s="52"/>
      <c r="AF57" s="52"/>
      <c r="AG57" s="52"/>
      <c r="AH57" s="52"/>
      <c r="AI57" s="52"/>
      <c r="AJ57" s="52"/>
      <c r="AK57" s="52"/>
      <c r="AL57" s="52"/>
      <c r="AM57" s="52"/>
      <c r="AN57" s="52"/>
      <c r="AO57" s="52"/>
      <c r="AP57" s="52"/>
      <c r="AQ57" s="52"/>
      <c r="AR57" s="52"/>
      <c r="AS57" s="53"/>
      <c r="AT57" s="53"/>
      <c r="AU57" s="53"/>
      <c r="AV57" s="53"/>
      <c r="AW57" s="53"/>
      <c r="AX57" s="53"/>
      <c r="AY57" s="53"/>
      <c r="AZ57" s="53"/>
      <c r="BA57" s="53"/>
      <c r="BB57" s="53"/>
      <c r="BC57" s="53"/>
      <c r="BD57" s="53"/>
      <c r="BE57" s="53"/>
      <c r="BF57" s="53"/>
      <c r="BG57" s="53"/>
      <c r="BH57" s="53"/>
      <c r="BI57" s="53"/>
      <c r="BJ57" s="53"/>
      <c r="BK57" s="53"/>
      <c r="BL57" s="53"/>
      <c r="BM57" s="53"/>
      <c r="BN57" s="53"/>
    </row>
    <row r="58" spans="1:66" s="61" customFormat="1" ht="24" hidden="1">
      <c r="A58" s="128"/>
      <c r="B58" s="128" t="s">
        <v>224</v>
      </c>
      <c r="C58" s="128"/>
      <c r="D58" s="176" t="s">
        <v>178</v>
      </c>
      <c r="E58" s="137">
        <f t="shared" si="12"/>
        <v>0</v>
      </c>
      <c r="F58" s="137"/>
      <c r="G58" s="137"/>
      <c r="H58" s="137"/>
      <c r="I58" s="137"/>
      <c r="J58" s="137">
        <f>+L58+O58</f>
        <v>0</v>
      </c>
      <c r="K58" s="137"/>
      <c r="L58" s="137"/>
      <c r="M58" s="137"/>
      <c r="N58" s="137"/>
      <c r="O58" s="137"/>
      <c r="P58" s="137">
        <f>+E58+J58</f>
        <v>0</v>
      </c>
      <c r="Q58" s="151">
        <f t="shared" si="1"/>
        <v>0</v>
      </c>
      <c r="R58" s="50"/>
      <c r="S58" s="51"/>
      <c r="T58" s="51"/>
      <c r="U58" s="51"/>
      <c r="V58" s="51"/>
      <c r="W58" s="50"/>
      <c r="X58" s="52"/>
      <c r="Y58" s="52"/>
      <c r="Z58" s="52"/>
      <c r="AA58" s="52"/>
      <c r="AB58" s="52"/>
      <c r="AC58" s="52"/>
      <c r="AD58" s="52"/>
      <c r="AE58" s="52"/>
      <c r="AF58" s="52"/>
      <c r="AG58" s="52"/>
      <c r="AH58" s="52"/>
      <c r="AI58" s="52"/>
      <c r="AJ58" s="52"/>
      <c r="AK58" s="52"/>
      <c r="AL58" s="52"/>
      <c r="AM58" s="52"/>
      <c r="AN58" s="52"/>
      <c r="AO58" s="52"/>
      <c r="AP58" s="52"/>
      <c r="AQ58" s="52"/>
      <c r="AR58" s="52"/>
      <c r="AS58" s="53"/>
      <c r="AT58" s="53"/>
      <c r="AU58" s="53"/>
      <c r="AV58" s="53"/>
      <c r="AW58" s="53"/>
      <c r="AX58" s="53"/>
      <c r="AY58" s="53"/>
      <c r="AZ58" s="53"/>
      <c r="BA58" s="53"/>
      <c r="BB58" s="53"/>
      <c r="BC58" s="53"/>
      <c r="BD58" s="53"/>
      <c r="BE58" s="53"/>
      <c r="BF58" s="53"/>
      <c r="BG58" s="53"/>
      <c r="BH58" s="53"/>
      <c r="BI58" s="53"/>
      <c r="BJ58" s="53"/>
      <c r="BK58" s="53"/>
      <c r="BL58" s="53"/>
      <c r="BM58" s="53"/>
      <c r="BN58" s="53"/>
    </row>
    <row r="59" spans="1:66" s="61" customFormat="1" ht="15.75" hidden="1">
      <c r="A59" s="128"/>
      <c r="B59" s="128"/>
      <c r="C59" s="128"/>
      <c r="D59" s="175" t="s">
        <v>371</v>
      </c>
      <c r="E59" s="105">
        <f t="shared" si="12"/>
        <v>0</v>
      </c>
      <c r="F59" s="105"/>
      <c r="G59" s="105"/>
      <c r="H59" s="105"/>
      <c r="I59" s="105"/>
      <c r="J59" s="105"/>
      <c r="K59" s="105"/>
      <c r="L59" s="105"/>
      <c r="M59" s="105"/>
      <c r="N59" s="105"/>
      <c r="O59" s="105"/>
      <c r="P59" s="105"/>
      <c r="Q59" s="151">
        <f t="shared" si="1"/>
        <v>0</v>
      </c>
      <c r="R59" s="50"/>
      <c r="S59" s="51"/>
      <c r="T59" s="51"/>
      <c r="U59" s="51"/>
      <c r="V59" s="51"/>
      <c r="W59" s="50"/>
      <c r="X59" s="52"/>
      <c r="Y59" s="52"/>
      <c r="Z59" s="52"/>
      <c r="AA59" s="52"/>
      <c r="AB59" s="52"/>
      <c r="AC59" s="52"/>
      <c r="AD59" s="52"/>
      <c r="AE59" s="52"/>
      <c r="AF59" s="52"/>
      <c r="AG59" s="52"/>
      <c r="AH59" s="52"/>
      <c r="AI59" s="52"/>
      <c r="AJ59" s="52"/>
      <c r="AK59" s="52"/>
      <c r="AL59" s="52"/>
      <c r="AM59" s="52"/>
      <c r="AN59" s="52"/>
      <c r="AO59" s="52"/>
      <c r="AP59" s="52"/>
      <c r="AQ59" s="52"/>
      <c r="AR59" s="52"/>
      <c r="AS59" s="53"/>
      <c r="AT59" s="53"/>
      <c r="AU59" s="53"/>
      <c r="AV59" s="53"/>
      <c r="AW59" s="53"/>
      <c r="AX59" s="53"/>
      <c r="AY59" s="53"/>
      <c r="AZ59" s="53"/>
      <c r="BA59" s="53"/>
      <c r="BB59" s="53"/>
      <c r="BC59" s="53"/>
      <c r="BD59" s="53"/>
      <c r="BE59" s="53"/>
      <c r="BF59" s="53"/>
      <c r="BG59" s="53"/>
      <c r="BH59" s="53"/>
      <c r="BI59" s="53"/>
      <c r="BJ59" s="53"/>
      <c r="BK59" s="53"/>
      <c r="BL59" s="53"/>
      <c r="BM59" s="53"/>
      <c r="BN59" s="53"/>
    </row>
    <row r="60" spans="1:66" s="61" customFormat="1" ht="75" hidden="1">
      <c r="A60" s="128"/>
      <c r="B60" s="128"/>
      <c r="C60" s="128"/>
      <c r="D60" s="228" t="s">
        <v>480</v>
      </c>
      <c r="E60" s="105">
        <f t="shared" si="12"/>
        <v>0</v>
      </c>
      <c r="F60" s="105"/>
      <c r="G60" s="105"/>
      <c r="H60" s="105"/>
      <c r="I60" s="105"/>
      <c r="J60" s="105"/>
      <c r="K60" s="105"/>
      <c r="L60" s="105"/>
      <c r="M60" s="105"/>
      <c r="N60" s="105"/>
      <c r="O60" s="105"/>
      <c r="P60" s="107">
        <f t="shared" ref="P60:P68" si="14">+E60+J60</f>
        <v>0</v>
      </c>
      <c r="Q60" s="151">
        <f t="shared" si="1"/>
        <v>0</v>
      </c>
      <c r="R60" s="50"/>
      <c r="S60" s="51"/>
      <c r="T60" s="51"/>
      <c r="U60" s="51"/>
      <c r="V60" s="51"/>
      <c r="W60" s="50"/>
      <c r="X60" s="52"/>
      <c r="Y60" s="52"/>
      <c r="Z60" s="52"/>
      <c r="AA60" s="52"/>
      <c r="AB60" s="52"/>
      <c r="AC60" s="52"/>
      <c r="AD60" s="52"/>
      <c r="AE60" s="52"/>
      <c r="AF60" s="52"/>
      <c r="AG60" s="52"/>
      <c r="AH60" s="52"/>
      <c r="AI60" s="52"/>
      <c r="AJ60" s="52"/>
      <c r="AK60" s="52"/>
      <c r="AL60" s="52"/>
      <c r="AM60" s="52"/>
      <c r="AN60" s="52"/>
      <c r="AO60" s="52"/>
      <c r="AP60" s="52"/>
      <c r="AQ60" s="52"/>
      <c r="AR60" s="52"/>
      <c r="AS60" s="53"/>
      <c r="AT60" s="53"/>
      <c r="AU60" s="53"/>
      <c r="AV60" s="53"/>
      <c r="AW60" s="53"/>
      <c r="AX60" s="53"/>
      <c r="AY60" s="53"/>
      <c r="AZ60" s="53"/>
      <c r="BA60" s="53"/>
      <c r="BB60" s="53"/>
      <c r="BC60" s="53"/>
      <c r="BD60" s="53"/>
      <c r="BE60" s="53"/>
      <c r="BF60" s="53"/>
      <c r="BG60" s="53"/>
      <c r="BH60" s="53"/>
      <c r="BI60" s="53"/>
      <c r="BJ60" s="53"/>
      <c r="BK60" s="53"/>
      <c r="BL60" s="53"/>
      <c r="BM60" s="53"/>
      <c r="BN60" s="53"/>
    </row>
    <row r="61" spans="1:66" s="61" customFormat="1" ht="75" hidden="1">
      <c r="A61" s="128"/>
      <c r="B61" s="128"/>
      <c r="C61" s="128"/>
      <c r="D61" s="228" t="s">
        <v>476</v>
      </c>
      <c r="E61" s="105">
        <f t="shared" si="12"/>
        <v>0</v>
      </c>
      <c r="F61" s="105"/>
      <c r="G61" s="105"/>
      <c r="H61" s="105"/>
      <c r="I61" s="105"/>
      <c r="J61" s="105"/>
      <c r="K61" s="105"/>
      <c r="L61" s="105"/>
      <c r="M61" s="105"/>
      <c r="N61" s="105"/>
      <c r="O61" s="105"/>
      <c r="P61" s="107">
        <f t="shared" si="14"/>
        <v>0</v>
      </c>
      <c r="Q61" s="151">
        <f t="shared" si="1"/>
        <v>0</v>
      </c>
      <c r="R61" s="50"/>
      <c r="S61" s="51"/>
      <c r="T61" s="51"/>
      <c r="U61" s="51"/>
      <c r="V61" s="51"/>
      <c r="W61" s="50"/>
      <c r="X61" s="52"/>
      <c r="Y61" s="52"/>
      <c r="Z61" s="52"/>
      <c r="AA61" s="52"/>
      <c r="AB61" s="52"/>
      <c r="AC61" s="52"/>
      <c r="AD61" s="52"/>
      <c r="AE61" s="52"/>
      <c r="AF61" s="52"/>
      <c r="AG61" s="52"/>
      <c r="AH61" s="52"/>
      <c r="AI61" s="52"/>
      <c r="AJ61" s="52"/>
      <c r="AK61" s="52"/>
      <c r="AL61" s="52"/>
      <c r="AM61" s="52"/>
      <c r="AN61" s="52"/>
      <c r="AO61" s="52"/>
      <c r="AP61" s="52"/>
      <c r="AQ61" s="52"/>
      <c r="AR61" s="52"/>
      <c r="AS61" s="53"/>
      <c r="AT61" s="53"/>
      <c r="AU61" s="53"/>
      <c r="AV61" s="53"/>
      <c r="AW61" s="53"/>
      <c r="AX61" s="53"/>
      <c r="AY61" s="53"/>
      <c r="AZ61" s="53"/>
      <c r="BA61" s="53"/>
      <c r="BB61" s="53"/>
      <c r="BC61" s="53"/>
      <c r="BD61" s="53"/>
      <c r="BE61" s="53"/>
      <c r="BF61" s="53"/>
      <c r="BG61" s="53"/>
      <c r="BH61" s="53"/>
      <c r="BI61" s="53"/>
      <c r="BJ61" s="53"/>
      <c r="BK61" s="53"/>
      <c r="BL61" s="53"/>
      <c r="BM61" s="53"/>
      <c r="BN61" s="53"/>
    </row>
    <row r="62" spans="1:66" s="61" customFormat="1" ht="60" hidden="1">
      <c r="A62" s="128"/>
      <c r="B62" s="128"/>
      <c r="C62" s="128"/>
      <c r="D62" s="175" t="s">
        <v>39</v>
      </c>
      <c r="E62" s="105">
        <f t="shared" si="12"/>
        <v>0</v>
      </c>
      <c r="F62" s="105"/>
      <c r="G62" s="105"/>
      <c r="H62" s="105"/>
      <c r="I62" s="105"/>
      <c r="J62" s="105"/>
      <c r="K62" s="105"/>
      <c r="L62" s="105"/>
      <c r="M62" s="105"/>
      <c r="N62" s="105"/>
      <c r="O62" s="105"/>
      <c r="P62" s="107">
        <f t="shared" si="14"/>
        <v>0</v>
      </c>
      <c r="Q62" s="151">
        <f t="shared" si="1"/>
        <v>0</v>
      </c>
      <c r="R62" s="50"/>
      <c r="S62" s="51"/>
      <c r="T62" s="51"/>
      <c r="U62" s="51"/>
      <c r="V62" s="51"/>
      <c r="W62" s="50"/>
      <c r="X62" s="52"/>
      <c r="Y62" s="52"/>
      <c r="Z62" s="52"/>
      <c r="AA62" s="52"/>
      <c r="AB62" s="52"/>
      <c r="AC62" s="52"/>
      <c r="AD62" s="52"/>
      <c r="AE62" s="52"/>
      <c r="AF62" s="52"/>
      <c r="AG62" s="52"/>
      <c r="AH62" s="52"/>
      <c r="AI62" s="52"/>
      <c r="AJ62" s="52"/>
      <c r="AK62" s="52"/>
      <c r="AL62" s="52"/>
      <c r="AM62" s="52"/>
      <c r="AN62" s="52"/>
      <c r="AO62" s="52"/>
      <c r="AP62" s="52"/>
      <c r="AQ62" s="52"/>
      <c r="AR62" s="52"/>
      <c r="AS62" s="53"/>
      <c r="AT62" s="53"/>
      <c r="AU62" s="53"/>
      <c r="AV62" s="53"/>
      <c r="AW62" s="53"/>
      <c r="AX62" s="53"/>
      <c r="AY62" s="53"/>
      <c r="AZ62" s="53"/>
      <c r="BA62" s="53"/>
      <c r="BB62" s="53"/>
      <c r="BC62" s="53"/>
      <c r="BD62" s="53"/>
      <c r="BE62" s="53"/>
      <c r="BF62" s="53"/>
      <c r="BG62" s="53"/>
      <c r="BH62" s="53"/>
      <c r="BI62" s="53"/>
      <c r="BJ62" s="53"/>
      <c r="BK62" s="53"/>
      <c r="BL62" s="53"/>
      <c r="BM62" s="53"/>
      <c r="BN62" s="53"/>
    </row>
    <row r="63" spans="1:66" s="61" customFormat="1" ht="24" hidden="1">
      <c r="A63" s="128"/>
      <c r="B63" s="128"/>
      <c r="C63" s="128"/>
      <c r="D63" s="176" t="s">
        <v>399</v>
      </c>
      <c r="E63" s="137">
        <f t="shared" si="12"/>
        <v>0</v>
      </c>
      <c r="F63" s="137"/>
      <c r="G63" s="137"/>
      <c r="H63" s="137"/>
      <c r="I63" s="137"/>
      <c r="J63" s="137"/>
      <c r="K63" s="137"/>
      <c r="L63" s="137"/>
      <c r="M63" s="137"/>
      <c r="N63" s="137"/>
      <c r="O63" s="137"/>
      <c r="P63" s="137">
        <f t="shared" si="14"/>
        <v>0</v>
      </c>
      <c r="Q63" s="151">
        <f t="shared" si="1"/>
        <v>0</v>
      </c>
      <c r="R63" s="50"/>
      <c r="S63" s="51"/>
      <c r="T63" s="51"/>
      <c r="U63" s="51"/>
      <c r="V63" s="51"/>
      <c r="W63" s="50"/>
      <c r="X63" s="52"/>
      <c r="Y63" s="52"/>
      <c r="Z63" s="52"/>
      <c r="AA63" s="52"/>
      <c r="AB63" s="52"/>
      <c r="AC63" s="52"/>
      <c r="AD63" s="52"/>
      <c r="AE63" s="52"/>
      <c r="AF63" s="52"/>
      <c r="AG63" s="52"/>
      <c r="AH63" s="52"/>
      <c r="AI63" s="52"/>
      <c r="AJ63" s="52"/>
      <c r="AK63" s="52"/>
      <c r="AL63" s="52"/>
      <c r="AM63" s="52"/>
      <c r="AN63" s="52"/>
      <c r="AO63" s="52"/>
      <c r="AP63" s="52"/>
      <c r="AQ63" s="52"/>
      <c r="AR63" s="52"/>
      <c r="AS63" s="53"/>
      <c r="AT63" s="53"/>
      <c r="AU63" s="53"/>
      <c r="AV63" s="53"/>
      <c r="AW63" s="53"/>
      <c r="AX63" s="53"/>
      <c r="AY63" s="53"/>
      <c r="AZ63" s="53"/>
      <c r="BA63" s="53"/>
      <c r="BB63" s="53"/>
      <c r="BC63" s="53"/>
      <c r="BD63" s="53"/>
      <c r="BE63" s="53"/>
      <c r="BF63" s="53"/>
      <c r="BG63" s="53"/>
      <c r="BH63" s="53"/>
      <c r="BI63" s="53"/>
      <c r="BJ63" s="53"/>
      <c r="BK63" s="53"/>
      <c r="BL63" s="53"/>
      <c r="BM63" s="53"/>
      <c r="BN63" s="53"/>
    </row>
    <row r="64" spans="1:66" s="61" customFormat="1" ht="15.75" hidden="1">
      <c r="A64" s="128"/>
      <c r="B64" s="128"/>
      <c r="C64" s="128"/>
      <c r="D64" s="176" t="s">
        <v>322</v>
      </c>
      <c r="E64" s="137">
        <f t="shared" si="12"/>
        <v>0</v>
      </c>
      <c r="F64" s="137"/>
      <c r="G64" s="137"/>
      <c r="H64" s="137"/>
      <c r="I64" s="137"/>
      <c r="J64" s="137"/>
      <c r="K64" s="137"/>
      <c r="L64" s="137"/>
      <c r="M64" s="137"/>
      <c r="N64" s="137"/>
      <c r="O64" s="137"/>
      <c r="P64" s="137">
        <f t="shared" si="14"/>
        <v>0</v>
      </c>
      <c r="Q64" s="151">
        <f t="shared" si="1"/>
        <v>0</v>
      </c>
      <c r="R64" s="50"/>
      <c r="S64" s="51"/>
      <c r="T64" s="51"/>
      <c r="U64" s="51"/>
      <c r="V64" s="51"/>
      <c r="W64" s="50"/>
      <c r="X64" s="52"/>
      <c r="Y64" s="52"/>
      <c r="Z64" s="52"/>
      <c r="AA64" s="52"/>
      <c r="AB64" s="52"/>
      <c r="AC64" s="52"/>
      <c r="AD64" s="52"/>
      <c r="AE64" s="52"/>
      <c r="AF64" s="52"/>
      <c r="AG64" s="52"/>
      <c r="AH64" s="52"/>
      <c r="AI64" s="52"/>
      <c r="AJ64" s="52"/>
      <c r="AK64" s="52"/>
      <c r="AL64" s="52"/>
      <c r="AM64" s="52"/>
      <c r="AN64" s="52"/>
      <c r="AO64" s="52"/>
      <c r="AP64" s="52"/>
      <c r="AQ64" s="52"/>
      <c r="AR64" s="52"/>
      <c r="AS64" s="53"/>
      <c r="AT64" s="53"/>
      <c r="AU64" s="53"/>
      <c r="AV64" s="53"/>
      <c r="AW64" s="53"/>
      <c r="AX64" s="53"/>
      <c r="AY64" s="53"/>
      <c r="AZ64" s="53"/>
      <c r="BA64" s="53"/>
      <c r="BB64" s="53"/>
      <c r="BC64" s="53"/>
      <c r="BD64" s="53"/>
      <c r="BE64" s="53"/>
      <c r="BF64" s="53"/>
      <c r="BG64" s="53"/>
      <c r="BH64" s="53"/>
      <c r="BI64" s="53"/>
      <c r="BJ64" s="53"/>
      <c r="BK64" s="53"/>
      <c r="BL64" s="53"/>
      <c r="BM64" s="53"/>
      <c r="BN64" s="53"/>
    </row>
    <row r="65" spans="1:66" s="61" customFormat="1" ht="36" hidden="1">
      <c r="A65" s="128"/>
      <c r="B65" s="128"/>
      <c r="C65" s="128"/>
      <c r="D65" s="176" t="s">
        <v>142</v>
      </c>
      <c r="E65" s="137">
        <f t="shared" si="12"/>
        <v>0</v>
      </c>
      <c r="F65" s="137"/>
      <c r="G65" s="137"/>
      <c r="H65" s="137"/>
      <c r="I65" s="137"/>
      <c r="J65" s="137"/>
      <c r="K65" s="137"/>
      <c r="L65" s="137"/>
      <c r="M65" s="137"/>
      <c r="N65" s="137"/>
      <c r="O65" s="137"/>
      <c r="P65" s="137">
        <f t="shared" si="14"/>
        <v>0</v>
      </c>
      <c r="Q65" s="151">
        <f t="shared" si="1"/>
        <v>0</v>
      </c>
      <c r="R65" s="50"/>
      <c r="S65" s="51"/>
      <c r="T65" s="51"/>
      <c r="U65" s="51"/>
      <c r="V65" s="51"/>
      <c r="W65" s="50"/>
      <c r="X65" s="52"/>
      <c r="Y65" s="52"/>
      <c r="Z65" s="52"/>
      <c r="AA65" s="52"/>
      <c r="AB65" s="52"/>
      <c r="AC65" s="52"/>
      <c r="AD65" s="52"/>
      <c r="AE65" s="52"/>
      <c r="AF65" s="52"/>
      <c r="AG65" s="52"/>
      <c r="AH65" s="52"/>
      <c r="AI65" s="52"/>
      <c r="AJ65" s="52"/>
      <c r="AK65" s="52"/>
      <c r="AL65" s="52"/>
      <c r="AM65" s="52"/>
      <c r="AN65" s="52"/>
      <c r="AO65" s="52"/>
      <c r="AP65" s="52"/>
      <c r="AQ65" s="52"/>
      <c r="AR65" s="52"/>
      <c r="AS65" s="53"/>
      <c r="AT65" s="53"/>
      <c r="AU65" s="53"/>
      <c r="AV65" s="53"/>
      <c r="AW65" s="53"/>
      <c r="AX65" s="53"/>
      <c r="AY65" s="53"/>
      <c r="AZ65" s="53"/>
      <c r="BA65" s="53"/>
      <c r="BB65" s="53"/>
      <c r="BC65" s="53"/>
      <c r="BD65" s="53"/>
      <c r="BE65" s="53"/>
      <c r="BF65" s="53"/>
      <c r="BG65" s="53"/>
      <c r="BH65" s="53"/>
      <c r="BI65" s="53"/>
      <c r="BJ65" s="53"/>
      <c r="BK65" s="53"/>
      <c r="BL65" s="53"/>
      <c r="BM65" s="53"/>
      <c r="BN65" s="53"/>
    </row>
    <row r="66" spans="1:66" s="61" customFormat="1" ht="48" hidden="1">
      <c r="A66" s="128"/>
      <c r="B66" s="128"/>
      <c r="C66" s="128"/>
      <c r="D66" s="176" t="s">
        <v>489</v>
      </c>
      <c r="E66" s="137">
        <f t="shared" si="12"/>
        <v>0</v>
      </c>
      <c r="F66" s="137"/>
      <c r="G66" s="137"/>
      <c r="H66" s="137"/>
      <c r="I66" s="137"/>
      <c r="J66" s="137"/>
      <c r="K66" s="137"/>
      <c r="L66" s="137"/>
      <c r="M66" s="137"/>
      <c r="N66" s="137"/>
      <c r="O66" s="137"/>
      <c r="P66" s="137">
        <f t="shared" si="14"/>
        <v>0</v>
      </c>
      <c r="Q66" s="151">
        <f t="shared" si="1"/>
        <v>0</v>
      </c>
      <c r="R66" s="50"/>
      <c r="S66" s="51"/>
      <c r="T66" s="51"/>
      <c r="U66" s="51"/>
      <c r="V66" s="51"/>
      <c r="W66" s="50"/>
      <c r="X66" s="52"/>
      <c r="Y66" s="52"/>
      <c r="Z66" s="52"/>
      <c r="AA66" s="52"/>
      <c r="AB66" s="52"/>
      <c r="AC66" s="52"/>
      <c r="AD66" s="52"/>
      <c r="AE66" s="52"/>
      <c r="AF66" s="52"/>
      <c r="AG66" s="52"/>
      <c r="AH66" s="52"/>
      <c r="AI66" s="52"/>
      <c r="AJ66" s="52"/>
      <c r="AK66" s="52"/>
      <c r="AL66" s="52"/>
      <c r="AM66" s="52"/>
      <c r="AN66" s="52"/>
      <c r="AO66" s="52"/>
      <c r="AP66" s="52"/>
      <c r="AQ66" s="52"/>
      <c r="AR66" s="52"/>
      <c r="AS66" s="53"/>
      <c r="AT66" s="53"/>
      <c r="AU66" s="53"/>
      <c r="AV66" s="53"/>
      <c r="AW66" s="53"/>
      <c r="AX66" s="53"/>
      <c r="AY66" s="53"/>
      <c r="AZ66" s="53"/>
      <c r="BA66" s="53"/>
      <c r="BB66" s="53"/>
      <c r="BC66" s="53"/>
      <c r="BD66" s="53"/>
      <c r="BE66" s="53"/>
      <c r="BF66" s="53"/>
      <c r="BG66" s="53"/>
      <c r="BH66" s="53"/>
      <c r="BI66" s="53"/>
      <c r="BJ66" s="53"/>
      <c r="BK66" s="53"/>
      <c r="BL66" s="53"/>
      <c r="BM66" s="53"/>
      <c r="BN66" s="53"/>
    </row>
    <row r="67" spans="1:66" s="61" customFormat="1" ht="48" hidden="1">
      <c r="A67" s="128"/>
      <c r="B67" s="128"/>
      <c r="C67" s="128"/>
      <c r="D67" s="230" t="s">
        <v>320</v>
      </c>
      <c r="E67" s="137">
        <f t="shared" si="12"/>
        <v>0</v>
      </c>
      <c r="F67" s="137"/>
      <c r="G67" s="137"/>
      <c r="H67" s="137"/>
      <c r="I67" s="137"/>
      <c r="J67" s="137"/>
      <c r="K67" s="137"/>
      <c r="L67" s="137"/>
      <c r="M67" s="137"/>
      <c r="N67" s="137"/>
      <c r="O67" s="137"/>
      <c r="P67" s="137">
        <f t="shared" si="14"/>
        <v>0</v>
      </c>
      <c r="Q67" s="151">
        <f t="shared" si="1"/>
        <v>0</v>
      </c>
      <c r="R67" s="50"/>
      <c r="S67" s="51"/>
      <c r="T67" s="51"/>
      <c r="U67" s="51"/>
      <c r="V67" s="51"/>
      <c r="W67" s="50"/>
      <c r="X67" s="52"/>
      <c r="Y67" s="52"/>
      <c r="Z67" s="52"/>
      <c r="AA67" s="52"/>
      <c r="AB67" s="52"/>
      <c r="AC67" s="52"/>
      <c r="AD67" s="52"/>
      <c r="AE67" s="52"/>
      <c r="AF67" s="52"/>
      <c r="AG67" s="52"/>
      <c r="AH67" s="52"/>
      <c r="AI67" s="52"/>
      <c r="AJ67" s="52"/>
      <c r="AK67" s="52"/>
      <c r="AL67" s="52"/>
      <c r="AM67" s="52"/>
      <c r="AN67" s="52"/>
      <c r="AO67" s="52"/>
      <c r="AP67" s="52"/>
      <c r="AQ67" s="52"/>
      <c r="AR67" s="52"/>
      <c r="AS67" s="53"/>
      <c r="AT67" s="53"/>
      <c r="AU67" s="53"/>
      <c r="AV67" s="53"/>
      <c r="AW67" s="53"/>
      <c r="AX67" s="53"/>
      <c r="AY67" s="53"/>
      <c r="AZ67" s="53"/>
      <c r="BA67" s="53"/>
      <c r="BB67" s="53"/>
      <c r="BC67" s="53"/>
      <c r="BD67" s="53"/>
      <c r="BE67" s="53"/>
      <c r="BF67" s="53"/>
      <c r="BG67" s="53"/>
      <c r="BH67" s="53"/>
      <c r="BI67" s="53"/>
      <c r="BJ67" s="53"/>
      <c r="BK67" s="53"/>
      <c r="BL67" s="53"/>
      <c r="BM67" s="53"/>
      <c r="BN67" s="53"/>
    </row>
    <row r="68" spans="1:66" s="61" customFormat="1" ht="56.25">
      <c r="A68" s="311" t="s">
        <v>595</v>
      </c>
      <c r="B68" s="311" t="s">
        <v>407</v>
      </c>
      <c r="C68" s="311" t="s">
        <v>253</v>
      </c>
      <c r="D68" s="269" t="s">
        <v>596</v>
      </c>
      <c r="E68" s="251">
        <f>F68</f>
        <v>4402</v>
      </c>
      <c r="F68" s="251">
        <v>4402</v>
      </c>
      <c r="G68" s="137"/>
      <c r="H68" s="137"/>
      <c r="I68" s="137"/>
      <c r="J68" s="137"/>
      <c r="K68" s="137"/>
      <c r="L68" s="137"/>
      <c r="M68" s="137"/>
      <c r="N68" s="137"/>
      <c r="O68" s="137"/>
      <c r="P68" s="250">
        <f t="shared" si="14"/>
        <v>4402</v>
      </c>
      <c r="Q68" s="151"/>
      <c r="R68" s="50"/>
      <c r="S68" s="51"/>
      <c r="T68" s="51"/>
      <c r="U68" s="51"/>
      <c r="V68" s="51"/>
      <c r="W68" s="50"/>
      <c r="X68" s="52"/>
      <c r="Y68" s="52"/>
      <c r="Z68" s="52"/>
      <c r="AA68" s="52"/>
      <c r="AB68" s="52"/>
      <c r="AC68" s="52"/>
      <c r="AD68" s="52"/>
      <c r="AE68" s="52"/>
      <c r="AF68" s="52"/>
      <c r="AG68" s="52"/>
      <c r="AH68" s="52"/>
      <c r="AI68" s="52"/>
      <c r="AJ68" s="52"/>
      <c r="AK68" s="52"/>
      <c r="AL68" s="52"/>
      <c r="AM68" s="52"/>
      <c r="AN68" s="52"/>
      <c r="AO68" s="52"/>
      <c r="AP68" s="52"/>
      <c r="AQ68" s="52"/>
      <c r="AR68" s="52"/>
      <c r="AS68" s="53"/>
      <c r="AT68" s="53"/>
      <c r="AU68" s="53"/>
      <c r="AV68" s="53"/>
      <c r="AW68" s="53"/>
      <c r="AX68" s="53"/>
      <c r="AY68" s="53"/>
      <c r="AZ68" s="53"/>
      <c r="BA68" s="53"/>
      <c r="BB68" s="53"/>
      <c r="BC68" s="53"/>
      <c r="BD68" s="53"/>
      <c r="BE68" s="53"/>
      <c r="BF68" s="53"/>
      <c r="BG68" s="53"/>
      <c r="BH68" s="53"/>
      <c r="BI68" s="53"/>
      <c r="BJ68" s="53"/>
      <c r="BK68" s="53"/>
      <c r="BL68" s="53"/>
      <c r="BM68" s="53"/>
      <c r="BN68" s="53"/>
    </row>
    <row r="69" spans="1:66" s="61" customFormat="1" ht="93.75">
      <c r="A69" s="259" t="s">
        <v>562</v>
      </c>
      <c r="B69" s="259" t="s">
        <v>407</v>
      </c>
      <c r="C69" s="259" t="s">
        <v>253</v>
      </c>
      <c r="D69" s="269" t="s">
        <v>475</v>
      </c>
      <c r="E69" s="251">
        <f>F69</f>
        <v>200000</v>
      </c>
      <c r="F69" s="251">
        <v>200000</v>
      </c>
      <c r="G69" s="105"/>
      <c r="H69" s="105"/>
      <c r="I69" s="105"/>
      <c r="J69" s="105"/>
      <c r="K69" s="105"/>
      <c r="L69" s="105"/>
      <c r="M69" s="105"/>
      <c r="N69" s="105"/>
      <c r="O69" s="105"/>
      <c r="P69" s="251">
        <f>+E69+J69</f>
        <v>200000</v>
      </c>
      <c r="Q69" s="151"/>
      <c r="R69" s="50"/>
      <c r="S69" s="51"/>
      <c r="T69" s="51"/>
      <c r="U69" s="51"/>
      <c r="V69" s="51"/>
      <c r="W69" s="50"/>
      <c r="X69" s="52"/>
      <c r="Y69" s="52"/>
      <c r="Z69" s="52"/>
      <c r="AA69" s="52"/>
      <c r="AB69" s="52"/>
      <c r="AC69" s="52"/>
      <c r="AD69" s="52"/>
      <c r="AE69" s="52"/>
      <c r="AF69" s="52"/>
      <c r="AG69" s="52"/>
      <c r="AH69" s="52"/>
      <c r="AI69" s="52"/>
      <c r="AJ69" s="52"/>
      <c r="AK69" s="52"/>
      <c r="AL69" s="52"/>
      <c r="AM69" s="52"/>
      <c r="AN69" s="52"/>
      <c r="AO69" s="52"/>
      <c r="AP69" s="52"/>
      <c r="AQ69" s="52"/>
      <c r="AR69" s="52"/>
      <c r="AS69" s="53"/>
      <c r="AT69" s="53"/>
      <c r="AU69" s="53"/>
      <c r="AV69" s="53"/>
      <c r="AW69" s="53"/>
      <c r="AX69" s="53"/>
      <c r="AY69" s="53"/>
      <c r="AZ69" s="53"/>
      <c r="BA69" s="53"/>
      <c r="BB69" s="53"/>
      <c r="BC69" s="53"/>
      <c r="BD69" s="53"/>
      <c r="BE69" s="53"/>
      <c r="BF69" s="53"/>
      <c r="BG69" s="53"/>
      <c r="BH69" s="53"/>
      <c r="BI69" s="53"/>
      <c r="BJ69" s="53"/>
      <c r="BK69" s="53"/>
      <c r="BL69" s="53"/>
      <c r="BM69" s="53"/>
      <c r="BN69" s="53"/>
    </row>
    <row r="70" spans="1:66" s="61" customFormat="1" ht="75">
      <c r="A70" s="259" t="s">
        <v>526</v>
      </c>
      <c r="B70" s="259" t="s">
        <v>0</v>
      </c>
      <c r="C70" s="259" t="s">
        <v>253</v>
      </c>
      <c r="D70" s="269" t="s">
        <v>495</v>
      </c>
      <c r="E70" s="251">
        <f>+F70+I70</f>
        <v>18900</v>
      </c>
      <c r="F70" s="251">
        <v>18900</v>
      </c>
      <c r="G70" s="251"/>
      <c r="H70" s="251"/>
      <c r="I70" s="251"/>
      <c r="J70" s="251">
        <f>+L70+O70</f>
        <v>0</v>
      </c>
      <c r="K70" s="251"/>
      <c r="L70" s="251"/>
      <c r="M70" s="251"/>
      <c r="N70" s="251"/>
      <c r="O70" s="251"/>
      <c r="P70" s="251">
        <f>+E70+J70</f>
        <v>18900</v>
      </c>
      <c r="Q70" s="151"/>
      <c r="R70" s="50"/>
      <c r="S70" s="51"/>
      <c r="T70" s="51"/>
      <c r="U70" s="51"/>
      <c r="V70" s="51"/>
      <c r="W70" s="50"/>
      <c r="X70" s="52"/>
      <c r="Y70" s="52"/>
      <c r="Z70" s="52"/>
      <c r="AA70" s="52"/>
      <c r="AB70" s="52"/>
      <c r="AC70" s="52"/>
      <c r="AD70" s="52"/>
      <c r="AE70" s="52"/>
      <c r="AF70" s="52"/>
      <c r="AG70" s="52"/>
      <c r="AH70" s="52"/>
      <c r="AI70" s="52"/>
      <c r="AJ70" s="52"/>
      <c r="AK70" s="52"/>
      <c r="AL70" s="52"/>
      <c r="AM70" s="52"/>
      <c r="AN70" s="52"/>
      <c r="AO70" s="52"/>
      <c r="AP70" s="52"/>
      <c r="AQ70" s="52"/>
      <c r="AR70" s="52"/>
      <c r="AS70" s="53"/>
      <c r="AT70" s="53"/>
      <c r="AU70" s="53"/>
      <c r="AV70" s="53"/>
      <c r="AW70" s="53"/>
      <c r="AX70" s="53"/>
      <c r="AY70" s="53"/>
      <c r="AZ70" s="53"/>
      <c r="BA70" s="53"/>
      <c r="BB70" s="53"/>
      <c r="BC70" s="53"/>
      <c r="BD70" s="53"/>
      <c r="BE70" s="53"/>
      <c r="BF70" s="53"/>
      <c r="BG70" s="53"/>
      <c r="BH70" s="53"/>
      <c r="BI70" s="53"/>
      <c r="BJ70" s="53"/>
      <c r="BK70" s="53"/>
      <c r="BL70" s="53"/>
      <c r="BM70" s="53"/>
      <c r="BN70" s="53"/>
    </row>
    <row r="71" spans="1:66" s="61" customFormat="1" ht="150">
      <c r="A71" s="313" t="s">
        <v>601</v>
      </c>
      <c r="B71" s="313" t="s">
        <v>60</v>
      </c>
      <c r="C71" s="313" t="s">
        <v>477</v>
      </c>
      <c r="D71" s="269" t="s">
        <v>184</v>
      </c>
      <c r="E71" s="251">
        <f>+F71+I71</f>
        <v>60000</v>
      </c>
      <c r="F71" s="251">
        <v>60000</v>
      </c>
      <c r="G71" s="251"/>
      <c r="H71" s="251"/>
      <c r="I71" s="251"/>
      <c r="J71" s="251"/>
      <c r="K71" s="251"/>
      <c r="L71" s="251"/>
      <c r="M71" s="251"/>
      <c r="N71" s="251"/>
      <c r="O71" s="251"/>
      <c r="P71" s="251">
        <f>+E71+J71</f>
        <v>60000</v>
      </c>
      <c r="Q71" s="151"/>
      <c r="R71" s="50"/>
      <c r="S71" s="51"/>
      <c r="T71" s="51"/>
      <c r="U71" s="51"/>
      <c r="V71" s="51"/>
      <c r="W71" s="50"/>
      <c r="X71" s="52"/>
      <c r="Y71" s="52"/>
      <c r="Z71" s="52"/>
      <c r="AA71" s="52"/>
      <c r="AB71" s="52"/>
      <c r="AC71" s="52"/>
      <c r="AD71" s="52"/>
      <c r="AE71" s="52"/>
      <c r="AF71" s="52"/>
      <c r="AG71" s="52"/>
      <c r="AH71" s="52"/>
      <c r="AI71" s="52"/>
      <c r="AJ71" s="52"/>
      <c r="AK71" s="52"/>
      <c r="AL71" s="52"/>
      <c r="AM71" s="52"/>
      <c r="AN71" s="52"/>
      <c r="AO71" s="52"/>
      <c r="AP71" s="52"/>
      <c r="AQ71" s="52"/>
      <c r="AR71" s="52"/>
      <c r="AS71" s="53"/>
      <c r="AT71" s="53"/>
      <c r="AU71" s="53"/>
      <c r="AV71" s="53"/>
      <c r="AW71" s="53"/>
      <c r="AX71" s="53"/>
      <c r="AY71" s="53"/>
      <c r="AZ71" s="53"/>
      <c r="BA71" s="53"/>
      <c r="BB71" s="53"/>
      <c r="BC71" s="53"/>
      <c r="BD71" s="53"/>
      <c r="BE71" s="53"/>
      <c r="BF71" s="53"/>
      <c r="BG71" s="53"/>
      <c r="BH71" s="53"/>
      <c r="BI71" s="53"/>
      <c r="BJ71" s="53"/>
      <c r="BK71" s="53"/>
      <c r="BL71" s="53"/>
      <c r="BM71" s="53"/>
      <c r="BN71" s="53"/>
    </row>
    <row r="72" spans="1:66" s="61" customFormat="1" ht="168.75">
      <c r="A72" s="302" t="s">
        <v>577</v>
      </c>
      <c r="B72" s="302" t="s">
        <v>579</v>
      </c>
      <c r="C72" s="302" t="s">
        <v>578</v>
      </c>
      <c r="D72" s="309" t="s">
        <v>580</v>
      </c>
      <c r="E72" s="251">
        <f>+F72+I72</f>
        <v>196000</v>
      </c>
      <c r="F72" s="251">
        <v>196000</v>
      </c>
      <c r="G72" s="251"/>
      <c r="H72" s="251"/>
      <c r="I72" s="251"/>
      <c r="J72" s="251"/>
      <c r="K72" s="251"/>
      <c r="L72" s="251"/>
      <c r="M72" s="251"/>
      <c r="N72" s="251"/>
      <c r="O72" s="251"/>
      <c r="P72" s="251">
        <f>+E72+J72</f>
        <v>196000</v>
      </c>
      <c r="Q72" s="151"/>
      <c r="R72" s="50"/>
      <c r="S72" s="51"/>
      <c r="T72" s="51"/>
      <c r="U72" s="51"/>
      <c r="V72" s="51"/>
      <c r="W72" s="50"/>
      <c r="X72" s="52"/>
      <c r="Y72" s="52"/>
      <c r="Z72" s="52"/>
      <c r="AA72" s="52"/>
      <c r="AB72" s="52"/>
      <c r="AC72" s="52"/>
      <c r="AD72" s="52"/>
      <c r="AE72" s="52"/>
      <c r="AF72" s="52"/>
      <c r="AG72" s="52"/>
      <c r="AH72" s="52"/>
      <c r="AI72" s="52"/>
      <c r="AJ72" s="52"/>
      <c r="AK72" s="52"/>
      <c r="AL72" s="52"/>
      <c r="AM72" s="52"/>
      <c r="AN72" s="52"/>
      <c r="AO72" s="52"/>
      <c r="AP72" s="52"/>
      <c r="AQ72" s="52"/>
      <c r="AR72" s="52"/>
      <c r="AS72" s="53"/>
      <c r="AT72" s="53"/>
      <c r="AU72" s="53"/>
      <c r="AV72" s="53"/>
      <c r="AW72" s="53"/>
      <c r="AX72" s="53"/>
      <c r="AY72" s="53"/>
      <c r="AZ72" s="53"/>
      <c r="BA72" s="53"/>
      <c r="BB72" s="53"/>
      <c r="BC72" s="53"/>
      <c r="BD72" s="53"/>
      <c r="BE72" s="53"/>
      <c r="BF72" s="53"/>
      <c r="BG72" s="53"/>
      <c r="BH72" s="53"/>
      <c r="BI72" s="53"/>
      <c r="BJ72" s="53"/>
      <c r="BK72" s="53"/>
      <c r="BL72" s="53"/>
      <c r="BM72" s="53"/>
      <c r="BN72" s="53"/>
    </row>
    <row r="73" spans="1:66" s="61" customFormat="1" ht="56.25">
      <c r="A73" s="254" t="s">
        <v>527</v>
      </c>
      <c r="B73" s="254" t="s">
        <v>369</v>
      </c>
      <c r="C73" s="254" t="s">
        <v>528</v>
      </c>
      <c r="D73" s="267" t="s">
        <v>110</v>
      </c>
      <c r="E73" s="251">
        <f>+F73+I73</f>
        <v>633935</v>
      </c>
      <c r="F73" s="251">
        <v>633935</v>
      </c>
      <c r="G73" s="251"/>
      <c r="H73" s="251"/>
      <c r="I73" s="251"/>
      <c r="J73" s="251">
        <f>+L73+O73</f>
        <v>0</v>
      </c>
      <c r="K73" s="251"/>
      <c r="L73" s="251"/>
      <c r="M73" s="251"/>
      <c r="N73" s="251"/>
      <c r="O73" s="251"/>
      <c r="P73" s="251">
        <f>+E73+J73</f>
        <v>633935</v>
      </c>
      <c r="Q73" s="151"/>
      <c r="R73" s="50"/>
      <c r="S73" s="51"/>
      <c r="T73" s="51"/>
      <c r="U73" s="51"/>
      <c r="V73" s="51"/>
      <c r="W73" s="50"/>
      <c r="X73" s="52"/>
      <c r="Y73" s="52"/>
      <c r="Z73" s="52"/>
      <c r="AA73" s="52"/>
      <c r="AB73" s="52"/>
      <c r="AC73" s="52"/>
      <c r="AD73" s="52"/>
      <c r="AE73" s="52"/>
      <c r="AF73" s="52"/>
      <c r="AG73" s="52"/>
      <c r="AH73" s="52"/>
      <c r="AI73" s="52"/>
      <c r="AJ73" s="52"/>
      <c r="AK73" s="52"/>
      <c r="AL73" s="52"/>
      <c r="AM73" s="52"/>
      <c r="AN73" s="52"/>
      <c r="AO73" s="52"/>
      <c r="AP73" s="52"/>
      <c r="AQ73" s="52"/>
      <c r="AR73" s="52"/>
      <c r="AS73" s="53"/>
      <c r="AT73" s="53"/>
      <c r="AU73" s="53"/>
      <c r="AV73" s="53"/>
      <c r="AW73" s="53"/>
      <c r="AX73" s="53"/>
      <c r="AY73" s="53"/>
      <c r="AZ73" s="53"/>
      <c r="BA73" s="53"/>
      <c r="BB73" s="53"/>
      <c r="BC73" s="53"/>
      <c r="BD73" s="53"/>
      <c r="BE73" s="53"/>
      <c r="BF73" s="53"/>
      <c r="BG73" s="53"/>
      <c r="BH73" s="53"/>
      <c r="BI73" s="53"/>
      <c r="BJ73" s="53"/>
      <c r="BK73" s="53"/>
      <c r="BL73" s="53"/>
      <c r="BM73" s="53"/>
      <c r="BN73" s="53"/>
    </row>
    <row r="74" spans="1:66" s="61" customFormat="1" ht="37.5">
      <c r="A74" s="281" t="s">
        <v>543</v>
      </c>
      <c r="B74" s="281" t="s">
        <v>546</v>
      </c>
      <c r="C74" s="281" t="s">
        <v>547</v>
      </c>
      <c r="D74" s="301" t="s">
        <v>545</v>
      </c>
      <c r="E74" s="251">
        <f>F74</f>
        <v>8948240</v>
      </c>
      <c r="F74" s="264">
        <v>8948240</v>
      </c>
      <c r="G74" s="251"/>
      <c r="H74" s="251">
        <v>1457551</v>
      </c>
      <c r="I74" s="251"/>
      <c r="J74" s="265">
        <f>K74</f>
        <v>1300000</v>
      </c>
      <c r="K74" s="265">
        <f>O74</f>
        <v>1300000</v>
      </c>
      <c r="L74" s="251"/>
      <c r="M74" s="251"/>
      <c r="N74" s="251"/>
      <c r="O74" s="251">
        <v>1300000</v>
      </c>
      <c r="P74" s="250">
        <f t="shared" ref="P74:P84" si="15">+E74+J74</f>
        <v>10248240</v>
      </c>
      <c r="Q74" s="151"/>
      <c r="R74" s="50"/>
      <c r="S74" s="51"/>
      <c r="T74" s="51"/>
      <c r="U74" s="51"/>
      <c r="V74" s="51"/>
      <c r="W74" s="50"/>
      <c r="X74" s="52"/>
      <c r="Y74" s="52"/>
      <c r="Z74" s="52"/>
      <c r="AA74" s="52"/>
      <c r="AB74" s="52"/>
      <c r="AC74" s="52"/>
      <c r="AD74" s="52"/>
      <c r="AE74" s="52"/>
      <c r="AF74" s="52"/>
      <c r="AG74" s="52"/>
      <c r="AH74" s="52"/>
      <c r="AI74" s="52"/>
      <c r="AJ74" s="52"/>
      <c r="AK74" s="52"/>
      <c r="AL74" s="52"/>
      <c r="AM74" s="52"/>
      <c r="AN74" s="52"/>
      <c r="AO74" s="52"/>
      <c r="AP74" s="52"/>
      <c r="AQ74" s="52"/>
      <c r="AR74" s="52"/>
      <c r="AS74" s="53"/>
      <c r="AT74" s="53"/>
      <c r="AU74" s="53"/>
      <c r="AV74" s="53"/>
      <c r="AW74" s="53"/>
      <c r="AX74" s="53"/>
      <c r="AY74" s="53"/>
      <c r="AZ74" s="53"/>
      <c r="BA74" s="53"/>
      <c r="BB74" s="53"/>
      <c r="BC74" s="53"/>
      <c r="BD74" s="53"/>
      <c r="BE74" s="53"/>
      <c r="BF74" s="53"/>
      <c r="BG74" s="53"/>
      <c r="BH74" s="53"/>
      <c r="BI74" s="53"/>
      <c r="BJ74" s="53"/>
      <c r="BK74" s="53"/>
      <c r="BL74" s="53"/>
      <c r="BM74" s="53"/>
      <c r="BN74" s="53"/>
    </row>
    <row r="75" spans="1:66" s="61" customFormat="1" ht="37.5">
      <c r="A75" s="281" t="s">
        <v>534</v>
      </c>
      <c r="B75" s="281" t="s">
        <v>540</v>
      </c>
      <c r="C75" s="281" t="s">
        <v>539</v>
      </c>
      <c r="D75" s="270" t="s">
        <v>535</v>
      </c>
      <c r="E75" s="264">
        <f>F75</f>
        <v>300000</v>
      </c>
      <c r="F75" s="264">
        <v>300000</v>
      </c>
      <c r="G75" s="251"/>
      <c r="H75" s="251"/>
      <c r="I75" s="251"/>
      <c r="J75" s="265">
        <v>0</v>
      </c>
      <c r="K75" s="251"/>
      <c r="L75" s="251"/>
      <c r="M75" s="251"/>
      <c r="N75" s="251"/>
      <c r="O75" s="251"/>
      <c r="P75" s="250">
        <f t="shared" si="15"/>
        <v>300000</v>
      </c>
      <c r="Q75" s="151"/>
      <c r="R75" s="50"/>
      <c r="S75" s="51"/>
      <c r="T75" s="51"/>
      <c r="U75" s="51"/>
      <c r="V75" s="51"/>
      <c r="W75" s="50"/>
      <c r="X75" s="52"/>
      <c r="Y75" s="52"/>
      <c r="Z75" s="52"/>
      <c r="AA75" s="52"/>
      <c r="AB75" s="52"/>
      <c r="AC75" s="52"/>
      <c r="AD75" s="52"/>
      <c r="AE75" s="52"/>
      <c r="AF75" s="52"/>
      <c r="AG75" s="52"/>
      <c r="AH75" s="52"/>
      <c r="AI75" s="52"/>
      <c r="AJ75" s="52"/>
      <c r="AK75" s="52"/>
      <c r="AL75" s="52"/>
      <c r="AM75" s="52"/>
      <c r="AN75" s="52"/>
      <c r="AO75" s="52"/>
      <c r="AP75" s="52"/>
      <c r="AQ75" s="52"/>
      <c r="AR75" s="52"/>
      <c r="AS75" s="53"/>
      <c r="AT75" s="53"/>
      <c r="AU75" s="53"/>
      <c r="AV75" s="53"/>
      <c r="AW75" s="53"/>
      <c r="AX75" s="53"/>
      <c r="AY75" s="53"/>
      <c r="AZ75" s="53"/>
      <c r="BA75" s="53"/>
      <c r="BB75" s="53"/>
      <c r="BC75" s="53"/>
      <c r="BD75" s="53"/>
      <c r="BE75" s="53"/>
      <c r="BF75" s="53"/>
      <c r="BG75" s="53"/>
      <c r="BH75" s="53"/>
      <c r="BI75" s="53"/>
      <c r="BJ75" s="53"/>
      <c r="BK75" s="53"/>
      <c r="BL75" s="53"/>
      <c r="BM75" s="53"/>
      <c r="BN75" s="53"/>
    </row>
    <row r="76" spans="1:66" s="61" customFormat="1" ht="56.25">
      <c r="A76" s="263" t="s">
        <v>560</v>
      </c>
      <c r="B76" s="276" t="s">
        <v>107</v>
      </c>
      <c r="C76" s="263" t="s">
        <v>256</v>
      </c>
      <c r="D76" s="294" t="s">
        <v>561</v>
      </c>
      <c r="E76" s="106"/>
      <c r="F76" s="102"/>
      <c r="G76" s="141"/>
      <c r="H76" s="141"/>
      <c r="I76" s="141"/>
      <c r="J76" s="265">
        <f>K76</f>
        <v>1500000</v>
      </c>
      <c r="K76" s="265">
        <f>O76</f>
        <v>1500000</v>
      </c>
      <c r="L76" s="265"/>
      <c r="M76" s="265"/>
      <c r="N76" s="265"/>
      <c r="O76" s="265">
        <v>1500000</v>
      </c>
      <c r="P76" s="250">
        <f t="shared" si="15"/>
        <v>1500000</v>
      </c>
      <c r="Q76" s="151"/>
      <c r="R76" s="50"/>
      <c r="S76" s="51"/>
      <c r="T76" s="51"/>
      <c r="U76" s="51"/>
      <c r="V76" s="51"/>
      <c r="W76" s="50"/>
      <c r="X76" s="52"/>
      <c r="Y76" s="52"/>
      <c r="Z76" s="52"/>
      <c r="AA76" s="52"/>
      <c r="AB76" s="52"/>
      <c r="AC76" s="52"/>
      <c r="AD76" s="52"/>
      <c r="AE76" s="52"/>
      <c r="AF76" s="52"/>
      <c r="AG76" s="52"/>
      <c r="AH76" s="52"/>
      <c r="AI76" s="52"/>
      <c r="AJ76" s="52"/>
      <c r="AK76" s="52"/>
      <c r="AL76" s="52"/>
      <c r="AM76" s="52"/>
      <c r="AN76" s="52"/>
      <c r="AO76" s="52"/>
      <c r="AP76" s="52"/>
      <c r="AQ76" s="52"/>
      <c r="AR76" s="52"/>
      <c r="AS76" s="53"/>
      <c r="AT76" s="53"/>
      <c r="AU76" s="53"/>
      <c r="AV76" s="53"/>
      <c r="AW76" s="53"/>
      <c r="AX76" s="53"/>
      <c r="AY76" s="53"/>
      <c r="AZ76" s="53"/>
      <c r="BA76" s="53"/>
      <c r="BB76" s="53"/>
      <c r="BC76" s="53"/>
      <c r="BD76" s="53"/>
      <c r="BE76" s="53"/>
      <c r="BF76" s="53"/>
      <c r="BG76" s="53"/>
      <c r="BH76" s="53"/>
      <c r="BI76" s="53"/>
      <c r="BJ76" s="53"/>
      <c r="BK76" s="53"/>
      <c r="BL76" s="53"/>
      <c r="BM76" s="53"/>
      <c r="BN76" s="53"/>
    </row>
    <row r="77" spans="1:66" s="61" customFormat="1" ht="61.5" customHeight="1">
      <c r="A77" s="263" t="s">
        <v>558</v>
      </c>
      <c r="B77" s="276" t="s">
        <v>430</v>
      </c>
      <c r="C77" s="263" t="s">
        <v>256</v>
      </c>
      <c r="D77" s="288" t="s">
        <v>431</v>
      </c>
      <c r="E77" s="103">
        <v>0</v>
      </c>
      <c r="F77" s="287"/>
      <c r="G77" s="289"/>
      <c r="H77" s="289"/>
      <c r="I77" s="289"/>
      <c r="J77" s="265">
        <f t="shared" ref="J77" si="16">K77</f>
        <v>400000</v>
      </c>
      <c r="K77" s="265">
        <f t="shared" ref="K77" si="17">O77</f>
        <v>400000</v>
      </c>
      <c r="L77" s="287"/>
      <c r="M77" s="287"/>
      <c r="N77" s="287"/>
      <c r="O77" s="287">
        <v>400000</v>
      </c>
      <c r="P77" s="250">
        <f t="shared" si="15"/>
        <v>400000</v>
      </c>
      <c r="Q77" s="151"/>
      <c r="R77" s="50"/>
      <c r="S77" s="51"/>
      <c r="T77" s="51"/>
      <c r="U77" s="51"/>
      <c r="V77" s="51"/>
      <c r="W77" s="50"/>
      <c r="X77" s="52"/>
      <c r="Y77" s="52"/>
      <c r="Z77" s="52"/>
      <c r="AA77" s="52"/>
      <c r="AB77" s="52"/>
      <c r="AC77" s="52"/>
      <c r="AD77" s="52"/>
      <c r="AE77" s="52"/>
      <c r="AF77" s="52"/>
      <c r="AG77" s="52"/>
      <c r="AH77" s="52"/>
      <c r="AI77" s="52"/>
      <c r="AJ77" s="52"/>
      <c r="AK77" s="52"/>
      <c r="AL77" s="52"/>
      <c r="AM77" s="52"/>
      <c r="AN77" s="52"/>
      <c r="AO77" s="52"/>
      <c r="AP77" s="52"/>
      <c r="AQ77" s="52"/>
      <c r="AR77" s="52"/>
      <c r="AS77" s="53"/>
      <c r="AT77" s="53"/>
      <c r="AU77" s="53"/>
      <c r="AV77" s="53"/>
      <c r="AW77" s="53"/>
      <c r="AX77" s="53"/>
      <c r="AY77" s="53"/>
      <c r="AZ77" s="53"/>
      <c r="BA77" s="53"/>
      <c r="BB77" s="53"/>
      <c r="BC77" s="53"/>
      <c r="BD77" s="53"/>
      <c r="BE77" s="53"/>
      <c r="BF77" s="53"/>
      <c r="BG77" s="53"/>
      <c r="BH77" s="53"/>
      <c r="BI77" s="53"/>
      <c r="BJ77" s="53"/>
      <c r="BK77" s="53"/>
      <c r="BL77" s="53"/>
      <c r="BM77" s="53"/>
      <c r="BN77" s="53"/>
    </row>
    <row r="78" spans="1:66" s="61" customFormat="1" ht="93.75">
      <c r="A78" s="281" t="s">
        <v>536</v>
      </c>
      <c r="B78" s="260" t="s">
        <v>109</v>
      </c>
      <c r="C78" s="281" t="s">
        <v>537</v>
      </c>
      <c r="D78" s="269" t="s">
        <v>449</v>
      </c>
      <c r="E78" s="251">
        <f t="shared" ref="E78" si="18">+F78+I78</f>
        <v>796500</v>
      </c>
      <c r="F78" s="253">
        <v>796500</v>
      </c>
      <c r="G78" s="253"/>
      <c r="H78" s="253"/>
      <c r="I78" s="253"/>
      <c r="J78" s="265">
        <f t="shared" ref="J78" si="19">K78</f>
        <v>4475703</v>
      </c>
      <c r="K78" s="265">
        <f t="shared" ref="K78" si="20">O78</f>
        <v>4475703</v>
      </c>
      <c r="L78" s="253"/>
      <c r="M78" s="253"/>
      <c r="N78" s="253"/>
      <c r="O78" s="253">
        <f>4756548+319155-600000</f>
        <v>4475703</v>
      </c>
      <c r="P78" s="250">
        <f t="shared" si="15"/>
        <v>5272203</v>
      </c>
      <c r="Q78" s="151"/>
      <c r="R78" s="50"/>
      <c r="S78" s="51"/>
      <c r="T78" s="51"/>
      <c r="U78" s="51"/>
      <c r="V78" s="51"/>
      <c r="W78" s="50"/>
      <c r="X78" s="52"/>
      <c r="Y78" s="52"/>
      <c r="Z78" s="52"/>
      <c r="AA78" s="52"/>
      <c r="AB78" s="52"/>
      <c r="AC78" s="52"/>
      <c r="AD78" s="52"/>
      <c r="AE78" s="52"/>
      <c r="AF78" s="52"/>
      <c r="AG78" s="52"/>
      <c r="AH78" s="52"/>
      <c r="AI78" s="52"/>
      <c r="AJ78" s="52"/>
      <c r="AK78" s="52"/>
      <c r="AL78" s="52"/>
      <c r="AM78" s="52"/>
      <c r="AN78" s="52"/>
      <c r="AO78" s="52"/>
      <c r="AP78" s="52"/>
      <c r="AQ78" s="52"/>
      <c r="AR78" s="52"/>
      <c r="AS78" s="53"/>
      <c r="AT78" s="53"/>
      <c r="AU78" s="53"/>
      <c r="AV78" s="53"/>
      <c r="AW78" s="53"/>
      <c r="AX78" s="53"/>
      <c r="AY78" s="53"/>
      <c r="AZ78" s="53"/>
      <c r="BA78" s="53"/>
      <c r="BB78" s="53"/>
      <c r="BC78" s="53"/>
      <c r="BD78" s="53"/>
      <c r="BE78" s="53"/>
      <c r="BF78" s="53"/>
      <c r="BG78" s="53"/>
      <c r="BH78" s="53"/>
      <c r="BI78" s="53"/>
      <c r="BJ78" s="53"/>
      <c r="BK78" s="53"/>
      <c r="BL78" s="53"/>
      <c r="BM78" s="53"/>
      <c r="BN78" s="53"/>
    </row>
    <row r="79" spans="1:66" s="61" customFormat="1" ht="75">
      <c r="A79" s="279" t="s">
        <v>448</v>
      </c>
      <c r="B79" s="260" t="s">
        <v>94</v>
      </c>
      <c r="C79" s="279" t="s">
        <v>563</v>
      </c>
      <c r="D79" s="269" t="s">
        <v>564</v>
      </c>
      <c r="E79" s="253">
        <f>F79</f>
        <v>58000</v>
      </c>
      <c r="F79" s="253">
        <f>50000+8000</f>
        <v>58000</v>
      </c>
      <c r="G79" s="253"/>
      <c r="H79" s="253"/>
      <c r="I79" s="253"/>
      <c r="J79" s="265">
        <f>K79</f>
        <v>0</v>
      </c>
      <c r="K79" s="253"/>
      <c r="L79" s="253"/>
      <c r="M79" s="253"/>
      <c r="N79" s="253"/>
      <c r="O79" s="253"/>
      <c r="P79" s="250">
        <f t="shared" si="15"/>
        <v>58000</v>
      </c>
      <c r="Q79" s="151"/>
      <c r="R79" s="50"/>
      <c r="S79" s="51"/>
      <c r="T79" s="51"/>
      <c r="U79" s="51"/>
      <c r="V79" s="51"/>
      <c r="W79" s="50"/>
      <c r="X79" s="52"/>
      <c r="Y79" s="52"/>
      <c r="Z79" s="52"/>
      <c r="AA79" s="52"/>
      <c r="AB79" s="52"/>
      <c r="AC79" s="52"/>
      <c r="AD79" s="52"/>
      <c r="AE79" s="52"/>
      <c r="AF79" s="52"/>
      <c r="AG79" s="52"/>
      <c r="AH79" s="52"/>
      <c r="AI79" s="52"/>
      <c r="AJ79" s="52"/>
      <c r="AK79" s="52"/>
      <c r="AL79" s="52"/>
      <c r="AM79" s="52"/>
      <c r="AN79" s="52"/>
      <c r="AO79" s="52"/>
      <c r="AP79" s="52"/>
      <c r="AQ79" s="52"/>
      <c r="AR79" s="52"/>
      <c r="AS79" s="53"/>
      <c r="AT79" s="53"/>
      <c r="AU79" s="53"/>
      <c r="AV79" s="53"/>
      <c r="AW79" s="53"/>
      <c r="AX79" s="53"/>
      <c r="AY79" s="53"/>
      <c r="AZ79" s="53"/>
      <c r="BA79" s="53"/>
      <c r="BB79" s="53"/>
      <c r="BC79" s="53"/>
      <c r="BD79" s="53"/>
      <c r="BE79" s="53"/>
      <c r="BF79" s="53"/>
      <c r="BG79" s="53"/>
      <c r="BH79" s="53"/>
      <c r="BI79" s="53"/>
      <c r="BJ79" s="53"/>
      <c r="BK79" s="53"/>
      <c r="BL79" s="53"/>
      <c r="BM79" s="53"/>
      <c r="BN79" s="53"/>
    </row>
    <row r="80" spans="1:66" s="61" customFormat="1" ht="56.25" hidden="1">
      <c r="A80" s="297" t="s">
        <v>575</v>
      </c>
      <c r="B80" s="260" t="s">
        <v>427</v>
      </c>
      <c r="C80" s="297" t="s">
        <v>576</v>
      </c>
      <c r="D80" s="269" t="s">
        <v>491</v>
      </c>
      <c r="E80" s="253"/>
      <c r="F80" s="253"/>
      <c r="G80" s="253"/>
      <c r="H80" s="253"/>
      <c r="I80" s="253"/>
      <c r="J80" s="265">
        <f>K80+L80</f>
        <v>0</v>
      </c>
      <c r="K80" s="253"/>
      <c r="L80" s="253">
        <v>0</v>
      </c>
      <c r="M80" s="253"/>
      <c r="N80" s="253"/>
      <c r="O80" s="253"/>
      <c r="P80" s="250">
        <f t="shared" si="15"/>
        <v>0</v>
      </c>
      <c r="Q80" s="151"/>
      <c r="R80" s="50"/>
      <c r="S80" s="51"/>
      <c r="T80" s="51"/>
      <c r="U80" s="51"/>
      <c r="V80" s="51"/>
      <c r="W80" s="50"/>
      <c r="X80" s="52"/>
      <c r="Y80" s="52"/>
      <c r="Z80" s="52"/>
      <c r="AA80" s="52"/>
      <c r="AB80" s="52"/>
      <c r="AC80" s="52"/>
      <c r="AD80" s="52"/>
      <c r="AE80" s="52"/>
      <c r="AF80" s="52"/>
      <c r="AG80" s="52"/>
      <c r="AH80" s="52"/>
      <c r="AI80" s="52"/>
      <c r="AJ80" s="52"/>
      <c r="AK80" s="52"/>
      <c r="AL80" s="52"/>
      <c r="AM80" s="52"/>
      <c r="AN80" s="52"/>
      <c r="AO80" s="52"/>
      <c r="AP80" s="52"/>
      <c r="AQ80" s="52"/>
      <c r="AR80" s="52"/>
      <c r="AS80" s="53"/>
      <c r="AT80" s="53"/>
      <c r="AU80" s="53"/>
      <c r="AV80" s="53"/>
      <c r="AW80" s="53"/>
      <c r="AX80" s="53"/>
      <c r="AY80" s="53"/>
      <c r="AZ80" s="53"/>
      <c r="BA80" s="53"/>
      <c r="BB80" s="53"/>
      <c r="BC80" s="53"/>
      <c r="BD80" s="53"/>
      <c r="BE80" s="53"/>
      <c r="BF80" s="53"/>
      <c r="BG80" s="53"/>
      <c r="BH80" s="53"/>
      <c r="BI80" s="53"/>
      <c r="BJ80" s="53"/>
      <c r="BK80" s="53"/>
      <c r="BL80" s="53"/>
      <c r="BM80" s="53"/>
      <c r="BN80" s="53"/>
    </row>
    <row r="81" spans="1:66" s="61" customFormat="1" ht="56.25">
      <c r="A81" s="312" t="s">
        <v>575</v>
      </c>
      <c r="B81" s="276" t="s">
        <v>427</v>
      </c>
      <c r="C81" s="312" t="s">
        <v>576</v>
      </c>
      <c r="D81" s="272" t="s">
        <v>491</v>
      </c>
      <c r="E81" s="292"/>
      <c r="F81" s="292"/>
      <c r="G81" s="292"/>
      <c r="H81" s="292"/>
      <c r="I81" s="292"/>
      <c r="J81" s="265">
        <f>K81+L81</f>
        <v>570000</v>
      </c>
      <c r="K81" s="250">
        <f>O81</f>
        <v>570000</v>
      </c>
      <c r="L81" s="292"/>
      <c r="M81" s="292"/>
      <c r="N81" s="292"/>
      <c r="O81" s="292">
        <v>570000</v>
      </c>
      <c r="P81" s="103">
        <f t="shared" si="15"/>
        <v>570000</v>
      </c>
      <c r="Q81" s="151"/>
      <c r="R81" s="50"/>
      <c r="S81" s="51"/>
      <c r="T81" s="51"/>
      <c r="U81" s="51"/>
      <c r="V81" s="51"/>
      <c r="W81" s="50"/>
      <c r="X81" s="52"/>
      <c r="Y81" s="52"/>
      <c r="Z81" s="52"/>
      <c r="AA81" s="52"/>
      <c r="AB81" s="52"/>
      <c r="AC81" s="52"/>
      <c r="AD81" s="52"/>
      <c r="AE81" s="52"/>
      <c r="AF81" s="52"/>
      <c r="AG81" s="52"/>
      <c r="AH81" s="52"/>
      <c r="AI81" s="52"/>
      <c r="AJ81" s="52"/>
      <c r="AK81" s="52"/>
      <c r="AL81" s="52"/>
      <c r="AM81" s="52"/>
      <c r="AN81" s="52"/>
      <c r="AO81" s="52"/>
      <c r="AP81" s="52"/>
      <c r="AQ81" s="52"/>
      <c r="AR81" s="52"/>
      <c r="AS81" s="53"/>
      <c r="AT81" s="53"/>
      <c r="AU81" s="53"/>
      <c r="AV81" s="53"/>
      <c r="AW81" s="53"/>
      <c r="AX81" s="53"/>
      <c r="AY81" s="53"/>
      <c r="AZ81" s="53"/>
      <c r="BA81" s="53"/>
      <c r="BB81" s="53"/>
      <c r="BC81" s="53"/>
      <c r="BD81" s="53"/>
      <c r="BE81" s="53"/>
      <c r="BF81" s="53"/>
      <c r="BG81" s="53"/>
      <c r="BH81" s="53"/>
      <c r="BI81" s="53"/>
      <c r="BJ81" s="53"/>
      <c r="BK81" s="53"/>
      <c r="BL81" s="53"/>
      <c r="BM81" s="53"/>
      <c r="BN81" s="53"/>
    </row>
    <row r="82" spans="1:66" s="61" customFormat="1" ht="37.5">
      <c r="A82" s="277" t="s">
        <v>559</v>
      </c>
      <c r="B82" s="260" t="s">
        <v>458</v>
      </c>
      <c r="C82" s="277" t="s">
        <v>359</v>
      </c>
      <c r="D82" s="269" t="s">
        <v>96</v>
      </c>
      <c r="E82" s="253"/>
      <c r="F82" s="253"/>
      <c r="G82" s="253"/>
      <c r="H82" s="253"/>
      <c r="I82" s="253"/>
      <c r="J82" s="265">
        <f>K82+L82</f>
        <v>28143</v>
      </c>
      <c r="K82" s="265"/>
      <c r="L82" s="292">
        <v>28143</v>
      </c>
      <c r="M82" s="253"/>
      <c r="N82" s="253"/>
      <c r="O82" s="253"/>
      <c r="P82" s="250">
        <f t="shared" si="15"/>
        <v>28143</v>
      </c>
      <c r="Q82" s="151"/>
      <c r="R82" s="50"/>
      <c r="S82" s="51"/>
      <c r="T82" s="51"/>
      <c r="U82" s="51"/>
      <c r="V82" s="51"/>
      <c r="W82" s="50"/>
      <c r="X82" s="52"/>
      <c r="Y82" s="52"/>
      <c r="Z82" s="52"/>
      <c r="AA82" s="52"/>
      <c r="AB82" s="52"/>
      <c r="AC82" s="52"/>
      <c r="AD82" s="52"/>
      <c r="AE82" s="52"/>
      <c r="AF82" s="52"/>
      <c r="AG82" s="52"/>
      <c r="AH82" s="52"/>
      <c r="AI82" s="52"/>
      <c r="AJ82" s="52"/>
      <c r="AK82" s="52"/>
      <c r="AL82" s="52"/>
      <c r="AM82" s="52"/>
      <c r="AN82" s="52"/>
      <c r="AO82" s="52"/>
      <c r="AP82" s="52"/>
      <c r="AQ82" s="52"/>
      <c r="AR82" s="52"/>
      <c r="AS82" s="53"/>
      <c r="AT82" s="53"/>
      <c r="AU82" s="53"/>
      <c r="AV82" s="53"/>
      <c r="AW82" s="53"/>
      <c r="AX82" s="53"/>
      <c r="AY82" s="53"/>
      <c r="AZ82" s="53"/>
      <c r="BA82" s="53"/>
      <c r="BB82" s="53"/>
      <c r="BC82" s="53"/>
      <c r="BD82" s="53"/>
      <c r="BE82" s="53"/>
      <c r="BF82" s="53"/>
      <c r="BG82" s="53"/>
      <c r="BH82" s="53"/>
      <c r="BI82" s="53"/>
      <c r="BJ82" s="53"/>
      <c r="BK82" s="53"/>
      <c r="BL82" s="53"/>
      <c r="BM82" s="53"/>
      <c r="BN82" s="53"/>
    </row>
    <row r="83" spans="1:66" s="61" customFormat="1" ht="109.5" customHeight="1">
      <c r="A83" s="318" t="s">
        <v>598</v>
      </c>
      <c r="B83" s="276" t="s">
        <v>597</v>
      </c>
      <c r="C83" s="276" t="s">
        <v>612</v>
      </c>
      <c r="D83" s="319" t="s">
        <v>615</v>
      </c>
      <c r="E83" s="251">
        <f>F83</f>
        <v>2450000</v>
      </c>
      <c r="F83" s="251">
        <v>2450000</v>
      </c>
      <c r="G83" s="251"/>
      <c r="H83" s="251"/>
      <c r="I83" s="251"/>
      <c r="J83" s="265">
        <f>K83+L83</f>
        <v>50000</v>
      </c>
      <c r="K83" s="250">
        <f>O83</f>
        <v>50000</v>
      </c>
      <c r="L83" s="283"/>
      <c r="M83" s="283"/>
      <c r="N83" s="283"/>
      <c r="O83" s="251">
        <v>50000</v>
      </c>
      <c r="P83" s="250">
        <f t="shared" si="15"/>
        <v>2500000</v>
      </c>
      <c r="Q83" s="151"/>
      <c r="R83" s="50"/>
      <c r="S83" s="51"/>
      <c r="T83" s="51"/>
      <c r="U83" s="51"/>
      <c r="V83" s="51"/>
      <c r="W83" s="50"/>
      <c r="X83" s="52"/>
      <c r="Y83" s="52"/>
      <c r="Z83" s="52"/>
      <c r="AA83" s="52"/>
      <c r="AB83" s="52"/>
      <c r="AC83" s="52"/>
      <c r="AD83" s="52"/>
      <c r="AE83" s="52"/>
      <c r="AF83" s="52"/>
      <c r="AG83" s="52"/>
      <c r="AH83" s="52"/>
      <c r="AI83" s="52"/>
      <c r="AJ83" s="52"/>
      <c r="AK83" s="52"/>
      <c r="AL83" s="52"/>
      <c r="AM83" s="52"/>
      <c r="AN83" s="52"/>
      <c r="AO83" s="52"/>
      <c r="AP83" s="52"/>
      <c r="AQ83" s="52"/>
      <c r="AR83" s="52"/>
      <c r="AS83" s="53"/>
      <c r="AT83" s="53"/>
      <c r="AU83" s="53"/>
      <c r="AV83" s="53"/>
      <c r="AW83" s="53"/>
      <c r="AX83" s="53"/>
      <c r="AY83" s="53"/>
      <c r="AZ83" s="53"/>
      <c r="BA83" s="53"/>
      <c r="BB83" s="53"/>
      <c r="BC83" s="53"/>
      <c r="BD83" s="53"/>
      <c r="BE83" s="53"/>
      <c r="BF83" s="53"/>
      <c r="BG83" s="53"/>
      <c r="BH83" s="53"/>
      <c r="BI83" s="53"/>
      <c r="BJ83" s="53"/>
      <c r="BK83" s="53"/>
      <c r="BL83" s="53"/>
      <c r="BM83" s="53"/>
      <c r="BN83" s="53"/>
    </row>
    <row r="84" spans="1:66" ht="18.75">
      <c r="A84" s="260" t="s">
        <v>520</v>
      </c>
      <c r="B84" s="254" t="s">
        <v>522</v>
      </c>
      <c r="C84" s="254" t="s">
        <v>523</v>
      </c>
      <c r="D84" s="267" t="s">
        <v>524</v>
      </c>
      <c r="E84" s="251">
        <f t="shared" ref="E84:E134" si="21">+F84+I84</f>
        <v>10735121</v>
      </c>
      <c r="F84" s="251">
        <v>10735121</v>
      </c>
      <c r="G84" s="251">
        <v>6394610</v>
      </c>
      <c r="H84" s="251">
        <f>111567+244043+952460+18000</f>
        <v>1326070</v>
      </c>
      <c r="I84" s="262"/>
      <c r="J84" s="265">
        <f>K84+L84</f>
        <v>596496</v>
      </c>
      <c r="K84" s="265">
        <f>O84</f>
        <v>73000</v>
      </c>
      <c r="L84" s="251">
        <v>523496</v>
      </c>
      <c r="M84" s="262"/>
      <c r="N84" s="262"/>
      <c r="O84" s="251">
        <v>73000</v>
      </c>
      <c r="P84" s="250">
        <f t="shared" si="15"/>
        <v>11331617</v>
      </c>
      <c r="Q84" s="151">
        <f t="shared" ref="Q84:Q117" si="22">+P84</f>
        <v>11331617</v>
      </c>
      <c r="S84" s="40">
        <f>SUM(E85:E115)</f>
        <v>84368428</v>
      </c>
      <c r="T84" s="40"/>
      <c r="U84" s="40"/>
      <c r="V84" s="40"/>
    </row>
    <row r="85" spans="1:66" ht="90" hidden="1">
      <c r="A85" s="123" t="s">
        <v>308</v>
      </c>
      <c r="B85" s="128">
        <v>70201</v>
      </c>
      <c r="C85" s="128" t="s">
        <v>103</v>
      </c>
      <c r="D85" s="179" t="s">
        <v>104</v>
      </c>
      <c r="E85" s="137">
        <f>+F85+I85</f>
        <v>0</v>
      </c>
      <c r="F85" s="137"/>
      <c r="G85" s="137"/>
      <c r="H85" s="137"/>
      <c r="I85" s="137"/>
      <c r="J85" s="137">
        <f t="shared" ref="J85:J116" si="23">+L85+O85</f>
        <v>175500</v>
      </c>
      <c r="K85" s="137"/>
      <c r="L85" s="137"/>
      <c r="M85" s="137"/>
      <c r="N85" s="137"/>
      <c r="O85" s="137">
        <v>175500</v>
      </c>
      <c r="P85" s="137">
        <v>175500</v>
      </c>
      <c r="Q85" s="151">
        <f t="shared" si="22"/>
        <v>175500</v>
      </c>
      <c r="R85" s="2"/>
      <c r="S85" s="3"/>
      <c r="T85" s="3"/>
      <c r="U85" s="3"/>
      <c r="V85" s="3"/>
      <c r="W85" s="2"/>
      <c r="X85" s="2"/>
      <c r="Y85" s="2"/>
      <c r="Z85" s="2"/>
      <c r="AA85" s="5"/>
      <c r="AB85" s="5"/>
      <c r="AC85" s="5"/>
      <c r="AD85" s="5"/>
      <c r="AE85" s="5"/>
      <c r="AF85" s="5"/>
      <c r="AG85" s="5"/>
      <c r="AH85" s="5"/>
      <c r="AI85" s="5"/>
      <c r="AJ85" s="5"/>
      <c r="AK85" s="5"/>
      <c r="AL85" s="5"/>
      <c r="AM85" s="5"/>
      <c r="AN85" s="5"/>
      <c r="AO85" s="5"/>
      <c r="AP85" s="5"/>
      <c r="AQ85" s="5"/>
      <c r="AR85" s="5"/>
    </row>
    <row r="86" spans="1:66" ht="45" hidden="1">
      <c r="A86" s="128"/>
      <c r="B86" s="128"/>
      <c r="C86" s="127"/>
      <c r="D86" s="182" t="s">
        <v>395</v>
      </c>
      <c r="E86" s="164">
        <f t="shared" si="21"/>
        <v>0</v>
      </c>
      <c r="F86" s="164"/>
      <c r="G86" s="164"/>
      <c r="H86" s="164"/>
      <c r="I86" s="164"/>
      <c r="J86" s="119">
        <f t="shared" si="23"/>
        <v>0</v>
      </c>
      <c r="K86" s="164"/>
      <c r="L86" s="164"/>
      <c r="M86" s="164"/>
      <c r="N86" s="164"/>
      <c r="O86" s="119"/>
      <c r="P86" s="119">
        <f t="shared" ref="P86:P106" si="24">+E86+J86</f>
        <v>0</v>
      </c>
      <c r="Q86" s="151">
        <f t="shared" si="22"/>
        <v>0</v>
      </c>
      <c r="R86" s="2"/>
      <c r="S86" s="64"/>
      <c r="T86" s="64"/>
      <c r="U86" s="64"/>
      <c r="V86" s="64"/>
      <c r="W86" s="2"/>
      <c r="X86" s="2"/>
      <c r="Y86" s="2"/>
      <c r="Z86" s="2"/>
      <c r="AA86" s="5"/>
      <c r="AB86" s="5"/>
      <c r="AC86" s="5"/>
      <c r="AD86" s="5"/>
      <c r="AE86" s="5"/>
      <c r="AF86" s="5"/>
      <c r="AG86" s="5"/>
      <c r="AH86" s="5"/>
      <c r="AI86" s="5"/>
      <c r="AJ86" s="5"/>
      <c r="AK86" s="5"/>
      <c r="AL86" s="5"/>
      <c r="AM86" s="5"/>
      <c r="AN86" s="5"/>
      <c r="AO86" s="5"/>
      <c r="AP86" s="5"/>
      <c r="AQ86" s="5"/>
      <c r="AR86" s="5"/>
    </row>
    <row r="87" spans="1:66" ht="63" hidden="1">
      <c r="A87" s="133" t="s">
        <v>270</v>
      </c>
      <c r="B87" s="133" t="s">
        <v>271</v>
      </c>
      <c r="C87" s="133" t="s">
        <v>309</v>
      </c>
      <c r="D87" s="175" t="s">
        <v>310</v>
      </c>
      <c r="E87" s="105">
        <f>+F87+I87</f>
        <v>0</v>
      </c>
      <c r="F87" s="105"/>
      <c r="G87" s="105"/>
      <c r="H87" s="105"/>
      <c r="I87" s="105"/>
      <c r="J87" s="105">
        <f>+L87+O87</f>
        <v>0</v>
      </c>
      <c r="K87" s="105"/>
      <c r="L87" s="105"/>
      <c r="M87" s="105"/>
      <c r="N87" s="105"/>
      <c r="O87" s="105"/>
      <c r="P87" s="105">
        <f>+E87+J87</f>
        <v>0</v>
      </c>
      <c r="Q87" s="151">
        <f t="shared" si="22"/>
        <v>0</v>
      </c>
      <c r="R87" s="2"/>
      <c r="S87" s="64"/>
      <c r="T87" s="64"/>
      <c r="U87" s="64"/>
      <c r="V87" s="64"/>
      <c r="W87" s="2"/>
      <c r="X87" s="2"/>
      <c r="Y87" s="2"/>
      <c r="Z87" s="2"/>
      <c r="AA87" s="5"/>
      <c r="AB87" s="5"/>
      <c r="AC87" s="5"/>
      <c r="AD87" s="5"/>
      <c r="AE87" s="5"/>
      <c r="AF87" s="5"/>
      <c r="AG87" s="5"/>
      <c r="AH87" s="5"/>
      <c r="AI87" s="5"/>
      <c r="AJ87" s="5"/>
      <c r="AK87" s="5"/>
      <c r="AL87" s="5"/>
      <c r="AM87" s="5"/>
      <c r="AN87" s="5"/>
      <c r="AO87" s="5"/>
      <c r="AP87" s="5"/>
      <c r="AQ87" s="5"/>
      <c r="AR87" s="5"/>
    </row>
    <row r="88" spans="1:66" ht="56.25">
      <c r="A88" s="314" t="s">
        <v>521</v>
      </c>
      <c r="B88" s="315" t="s">
        <v>552</v>
      </c>
      <c r="C88" s="315"/>
      <c r="D88" s="316" t="s">
        <v>591</v>
      </c>
      <c r="E88" s="317">
        <f>E89</f>
        <v>15644314</v>
      </c>
      <c r="F88" s="317">
        <f>F89</f>
        <v>15644314</v>
      </c>
      <c r="G88" s="317">
        <f t="shared" ref="G88:P88" si="25">G89</f>
        <v>8500000</v>
      </c>
      <c r="H88" s="317">
        <f t="shared" si="25"/>
        <v>3222339</v>
      </c>
      <c r="I88" s="307">
        <f t="shared" si="25"/>
        <v>0</v>
      </c>
      <c r="J88" s="307">
        <f t="shared" si="25"/>
        <v>1841183</v>
      </c>
      <c r="K88" s="307">
        <f t="shared" si="25"/>
        <v>1647000</v>
      </c>
      <c r="L88" s="307">
        <f t="shared" si="25"/>
        <v>194183</v>
      </c>
      <c r="M88" s="307">
        <f t="shared" si="25"/>
        <v>0</v>
      </c>
      <c r="N88" s="307">
        <f t="shared" si="25"/>
        <v>0</v>
      </c>
      <c r="O88" s="307">
        <f t="shared" si="25"/>
        <v>1647000</v>
      </c>
      <c r="P88" s="307">
        <f t="shared" si="25"/>
        <v>17485497</v>
      </c>
      <c r="Q88" s="151"/>
      <c r="R88" s="2"/>
      <c r="S88" s="64"/>
      <c r="T88" s="64"/>
      <c r="U88" s="64"/>
      <c r="V88" s="64"/>
      <c r="W88" s="2"/>
      <c r="X88" s="2"/>
      <c r="Y88" s="2"/>
      <c r="Z88" s="2"/>
      <c r="AA88" s="5"/>
      <c r="AB88" s="5"/>
      <c r="AC88" s="5"/>
      <c r="AD88" s="5"/>
      <c r="AE88" s="5"/>
      <c r="AF88" s="5"/>
      <c r="AG88" s="5"/>
      <c r="AH88" s="5"/>
      <c r="AI88" s="5"/>
      <c r="AJ88" s="5"/>
      <c r="AK88" s="5"/>
      <c r="AL88" s="5"/>
      <c r="AM88" s="5"/>
      <c r="AN88" s="5"/>
      <c r="AO88" s="5"/>
      <c r="AP88" s="5"/>
      <c r="AQ88" s="5"/>
      <c r="AR88" s="5"/>
    </row>
    <row r="89" spans="1:66" ht="56.25">
      <c r="A89" s="260" t="s">
        <v>582</v>
      </c>
      <c r="B89" s="254" t="s">
        <v>583</v>
      </c>
      <c r="C89" s="254" t="s">
        <v>103</v>
      </c>
      <c r="D89" s="267" t="s">
        <v>584</v>
      </c>
      <c r="E89" s="251">
        <f t="shared" si="21"/>
        <v>15644314</v>
      </c>
      <c r="F89" s="251">
        <f>15629959+14355</f>
        <v>15644314</v>
      </c>
      <c r="G89" s="251">
        <v>8500000</v>
      </c>
      <c r="H89" s="251">
        <f>154298+582551+2444960+40530</f>
        <v>3222339</v>
      </c>
      <c r="I89" s="251"/>
      <c r="J89" s="265">
        <f>K89+L89</f>
        <v>1841183</v>
      </c>
      <c r="K89" s="250">
        <f>O89</f>
        <v>1647000</v>
      </c>
      <c r="L89" s="251">
        <v>194183</v>
      </c>
      <c r="M89" s="251"/>
      <c r="N89" s="251"/>
      <c r="O89" s="251">
        <f>1500000+147000</f>
        <v>1647000</v>
      </c>
      <c r="P89" s="250">
        <f t="shared" ref="P89" si="26">+E89+J89</f>
        <v>17485497</v>
      </c>
      <c r="Q89" s="151">
        <f t="shared" si="22"/>
        <v>17485497</v>
      </c>
      <c r="S89" s="40"/>
      <c r="T89" s="40"/>
      <c r="U89" s="40"/>
      <c r="V89" s="40"/>
    </row>
    <row r="90" spans="1:66" ht="73.150000000000006" hidden="1" customHeight="1">
      <c r="A90" s="133" t="s">
        <v>362</v>
      </c>
      <c r="B90" s="133" t="s">
        <v>478</v>
      </c>
      <c r="C90" s="133" t="s">
        <v>484</v>
      </c>
      <c r="D90" s="175" t="s">
        <v>252</v>
      </c>
      <c r="E90" s="105">
        <f t="shared" si="21"/>
        <v>0</v>
      </c>
      <c r="F90" s="105"/>
      <c r="G90" s="105"/>
      <c r="H90" s="105"/>
      <c r="I90" s="105"/>
      <c r="J90" s="105">
        <f t="shared" si="23"/>
        <v>175500</v>
      </c>
      <c r="K90" s="105"/>
      <c r="L90" s="105"/>
      <c r="M90" s="105"/>
      <c r="N90" s="105"/>
      <c r="O90" s="251">
        <v>175500</v>
      </c>
      <c r="P90" s="105">
        <f t="shared" si="24"/>
        <v>175500</v>
      </c>
      <c r="Q90" s="151">
        <f t="shared" si="22"/>
        <v>175500</v>
      </c>
      <c r="S90" s="40"/>
      <c r="T90" s="40"/>
      <c r="U90" s="40"/>
      <c r="V90" s="40"/>
    </row>
    <row r="91" spans="1:66" ht="76.900000000000006" hidden="1" customHeight="1">
      <c r="A91" s="159" t="s">
        <v>304</v>
      </c>
      <c r="B91" s="160">
        <v>1060</v>
      </c>
      <c r="C91" s="159" t="s">
        <v>82</v>
      </c>
      <c r="D91" s="183" t="s">
        <v>499</v>
      </c>
      <c r="E91" s="106">
        <f t="shared" si="21"/>
        <v>0</v>
      </c>
      <c r="F91" s="106"/>
      <c r="G91" s="106"/>
      <c r="H91" s="106"/>
      <c r="I91" s="106"/>
      <c r="J91" s="106">
        <f t="shared" si="23"/>
        <v>0</v>
      </c>
      <c r="K91" s="106"/>
      <c r="L91" s="106"/>
      <c r="M91" s="106"/>
      <c r="N91" s="106"/>
      <c r="O91" s="106"/>
      <c r="P91" s="106">
        <f t="shared" si="24"/>
        <v>0</v>
      </c>
      <c r="Q91" s="151">
        <f t="shared" si="22"/>
        <v>0</v>
      </c>
      <c r="S91" s="40"/>
      <c r="T91" s="40"/>
      <c r="U91" s="40"/>
      <c r="V91" s="40"/>
    </row>
    <row r="92" spans="1:66" ht="65.25" customHeight="1">
      <c r="A92" s="314" t="s">
        <v>585</v>
      </c>
      <c r="B92" s="315" t="s">
        <v>586</v>
      </c>
      <c r="C92" s="315"/>
      <c r="D92" s="316" t="s">
        <v>592</v>
      </c>
      <c r="E92" s="317">
        <f>E93</f>
        <v>26539900</v>
      </c>
      <c r="F92" s="317">
        <f>F93</f>
        <v>26539900</v>
      </c>
      <c r="G92" s="317">
        <f>G93</f>
        <v>21754000</v>
      </c>
      <c r="H92" s="317"/>
      <c r="I92" s="307"/>
      <c r="J92" s="265"/>
      <c r="K92" s="250"/>
      <c r="L92" s="307"/>
      <c r="M92" s="307"/>
      <c r="N92" s="307"/>
      <c r="O92" s="307"/>
      <c r="P92" s="307">
        <f>P93</f>
        <v>26539900</v>
      </c>
      <c r="Q92" s="151"/>
      <c r="S92" s="40"/>
      <c r="T92" s="40"/>
      <c r="U92" s="40"/>
      <c r="V92" s="40"/>
    </row>
    <row r="93" spans="1:66" ht="65.25" customHeight="1">
      <c r="A93" s="260" t="s">
        <v>587</v>
      </c>
      <c r="B93" s="306" t="s">
        <v>588</v>
      </c>
      <c r="C93" s="306" t="s">
        <v>103</v>
      </c>
      <c r="D93" s="267" t="s">
        <v>584</v>
      </c>
      <c r="E93" s="251">
        <f t="shared" ref="E93" si="27">+F93+I93</f>
        <v>26539900</v>
      </c>
      <c r="F93" s="251">
        <v>26539900</v>
      </c>
      <c r="G93" s="251">
        <v>21754000</v>
      </c>
      <c r="H93" s="251"/>
      <c r="I93" s="251"/>
      <c r="J93" s="265"/>
      <c r="K93" s="250"/>
      <c r="L93" s="251"/>
      <c r="M93" s="251"/>
      <c r="N93" s="251"/>
      <c r="O93" s="251"/>
      <c r="P93" s="250">
        <f t="shared" ref="P93" si="28">+E93+J93</f>
        <v>26539900</v>
      </c>
      <c r="Q93" s="151"/>
      <c r="S93" s="40"/>
      <c r="T93" s="40"/>
      <c r="U93" s="40"/>
      <c r="V93" s="40"/>
    </row>
    <row r="94" spans="1:66" ht="40.5" hidden="1">
      <c r="A94" s="128"/>
      <c r="B94" s="128"/>
      <c r="C94" s="132"/>
      <c r="D94" s="218" t="s">
        <v>191</v>
      </c>
      <c r="E94" s="113">
        <f t="shared" si="21"/>
        <v>0</v>
      </c>
      <c r="F94" s="113"/>
      <c r="G94" s="113"/>
      <c r="H94" s="113"/>
      <c r="I94" s="113"/>
      <c r="J94" s="165"/>
      <c r="K94" s="113"/>
      <c r="L94" s="113"/>
      <c r="M94" s="113"/>
      <c r="N94" s="113"/>
      <c r="O94" s="113"/>
      <c r="P94" s="113">
        <f t="shared" si="24"/>
        <v>0</v>
      </c>
      <c r="Q94" s="151">
        <f t="shared" si="22"/>
        <v>0</v>
      </c>
      <c r="S94" s="40"/>
      <c r="T94" s="40"/>
      <c r="U94" s="40"/>
      <c r="V94" s="40"/>
    </row>
    <row r="95" spans="1:66" ht="140.44999999999999" hidden="1" customHeight="1">
      <c r="A95" s="133"/>
      <c r="B95" s="133"/>
      <c r="C95" s="133"/>
      <c r="D95" s="175"/>
      <c r="E95" s="105"/>
      <c r="F95" s="105"/>
      <c r="G95" s="105"/>
      <c r="H95" s="105"/>
      <c r="I95" s="105"/>
      <c r="J95" s="105">
        <f t="shared" si="23"/>
        <v>10150000</v>
      </c>
      <c r="K95" s="105">
        <v>10000000</v>
      </c>
      <c r="L95" s="105">
        <v>150000</v>
      </c>
      <c r="M95" s="105"/>
      <c r="N95" s="105">
        <v>2000</v>
      </c>
      <c r="O95" s="105">
        <v>10000000</v>
      </c>
      <c r="P95" s="105">
        <f t="shared" si="24"/>
        <v>10150000</v>
      </c>
      <c r="Q95" s="151">
        <f t="shared" si="22"/>
        <v>10150000</v>
      </c>
      <c r="S95" s="40"/>
      <c r="T95" s="40"/>
      <c r="U95" s="40"/>
      <c r="V95" s="40"/>
    </row>
    <row r="96" spans="1:66" ht="79.5" hidden="1" customHeight="1">
      <c r="A96" s="133" t="s">
        <v>314</v>
      </c>
      <c r="B96" s="133" t="s">
        <v>315</v>
      </c>
      <c r="C96" s="133" t="s">
        <v>316</v>
      </c>
      <c r="D96" s="160" t="s">
        <v>317</v>
      </c>
      <c r="E96" s="105">
        <f t="shared" si="21"/>
        <v>0</v>
      </c>
      <c r="F96" s="105"/>
      <c r="G96" s="105"/>
      <c r="H96" s="105"/>
      <c r="I96" s="105"/>
      <c r="J96" s="105">
        <f t="shared" si="23"/>
        <v>0</v>
      </c>
      <c r="K96" s="105"/>
      <c r="L96" s="105"/>
      <c r="M96" s="105"/>
      <c r="N96" s="105"/>
      <c r="O96" s="105"/>
      <c r="P96" s="105">
        <f t="shared" si="24"/>
        <v>0</v>
      </c>
      <c r="Q96" s="151">
        <f t="shared" si="22"/>
        <v>0</v>
      </c>
      <c r="S96" s="40"/>
      <c r="T96" s="40"/>
      <c r="U96" s="40"/>
      <c r="V96" s="40"/>
    </row>
    <row r="97" spans="1:66" ht="65.45" hidden="1" customHeight="1">
      <c r="A97" s="133"/>
      <c r="B97" s="133"/>
      <c r="C97" s="133"/>
      <c r="D97" s="160"/>
      <c r="E97" s="105"/>
      <c r="F97" s="105"/>
      <c r="G97" s="105"/>
      <c r="H97" s="105"/>
      <c r="I97" s="105"/>
      <c r="J97" s="105">
        <f t="shared" si="23"/>
        <v>2200000</v>
      </c>
      <c r="K97" s="105"/>
      <c r="L97" s="105">
        <v>2122000</v>
      </c>
      <c r="M97" s="105">
        <v>902000</v>
      </c>
      <c r="N97" s="105">
        <v>103600</v>
      </c>
      <c r="O97" s="105">
        <v>78000</v>
      </c>
      <c r="P97" s="105">
        <f t="shared" si="24"/>
        <v>2200000</v>
      </c>
      <c r="Q97" s="151">
        <f t="shared" si="22"/>
        <v>2200000</v>
      </c>
      <c r="S97" s="40"/>
      <c r="T97" s="40"/>
      <c r="U97" s="40"/>
      <c r="V97" s="40"/>
    </row>
    <row r="98" spans="1:66" ht="30" hidden="1">
      <c r="A98" s="128"/>
      <c r="B98" s="128"/>
      <c r="C98" s="127"/>
      <c r="D98" s="175" t="s">
        <v>467</v>
      </c>
      <c r="E98" s="105">
        <f t="shared" si="21"/>
        <v>0</v>
      </c>
      <c r="F98" s="105"/>
      <c r="G98" s="105"/>
      <c r="H98" s="105"/>
      <c r="I98" s="105"/>
      <c r="J98" s="105">
        <f t="shared" si="23"/>
        <v>0</v>
      </c>
      <c r="K98" s="105"/>
      <c r="L98" s="105"/>
      <c r="M98" s="105"/>
      <c r="N98" s="105"/>
      <c r="O98" s="105"/>
      <c r="P98" s="105">
        <f t="shared" si="24"/>
        <v>0</v>
      </c>
      <c r="Q98" s="151">
        <f t="shared" si="22"/>
        <v>0</v>
      </c>
      <c r="S98" s="40"/>
      <c r="T98" s="40"/>
      <c r="U98" s="40"/>
      <c r="V98" s="40"/>
    </row>
    <row r="99" spans="1:66" ht="78" hidden="1" customHeight="1">
      <c r="A99" s="133"/>
      <c r="B99" s="133"/>
      <c r="C99" s="133"/>
      <c r="D99" s="214"/>
      <c r="E99" s="105"/>
      <c r="F99" s="105"/>
      <c r="G99" s="105"/>
      <c r="H99" s="105"/>
      <c r="I99" s="105"/>
      <c r="J99" s="105">
        <f>+L99+O99</f>
        <v>33252000</v>
      </c>
      <c r="K99" s="105"/>
      <c r="L99" s="105">
        <v>32027900</v>
      </c>
      <c r="M99" s="105">
        <v>4685170</v>
      </c>
      <c r="N99" s="105">
        <v>3601560</v>
      </c>
      <c r="O99" s="105">
        <v>1224100</v>
      </c>
      <c r="P99" s="105">
        <f t="shared" si="24"/>
        <v>33252000</v>
      </c>
      <c r="Q99" s="151">
        <f t="shared" si="22"/>
        <v>33252000</v>
      </c>
      <c r="S99" s="40"/>
      <c r="T99" s="40"/>
      <c r="U99" s="40"/>
      <c r="V99" s="40"/>
    </row>
    <row r="100" spans="1:66" ht="27" hidden="1">
      <c r="A100" s="122"/>
      <c r="B100" s="122" t="s">
        <v>276</v>
      </c>
      <c r="C100" s="122"/>
      <c r="D100" s="177" t="s">
        <v>380</v>
      </c>
      <c r="E100" s="106">
        <f t="shared" si="21"/>
        <v>0</v>
      </c>
      <c r="F100" s="106"/>
      <c r="G100" s="106"/>
      <c r="H100" s="106"/>
      <c r="I100" s="106"/>
      <c r="J100" s="113">
        <f t="shared" si="23"/>
        <v>0</v>
      </c>
      <c r="K100" s="106"/>
      <c r="L100" s="106"/>
      <c r="M100" s="106"/>
      <c r="N100" s="106"/>
      <c r="O100" s="106"/>
      <c r="P100" s="113">
        <f t="shared" si="24"/>
        <v>0</v>
      </c>
      <c r="Q100" s="151">
        <f t="shared" si="22"/>
        <v>0</v>
      </c>
      <c r="S100" s="40"/>
      <c r="T100" s="40"/>
      <c r="U100" s="40"/>
      <c r="V100" s="40"/>
    </row>
    <row r="101" spans="1:66" ht="74.25" hidden="1" customHeight="1">
      <c r="A101" s="133" t="s">
        <v>311</v>
      </c>
      <c r="B101" s="133" t="s">
        <v>312</v>
      </c>
      <c r="C101" s="133" t="s">
        <v>313</v>
      </c>
      <c r="D101" s="175" t="s">
        <v>83</v>
      </c>
      <c r="E101" s="105">
        <f>+F101+I101</f>
        <v>0</v>
      </c>
      <c r="F101" s="105"/>
      <c r="G101" s="105"/>
      <c r="H101" s="105"/>
      <c r="I101" s="105"/>
      <c r="J101" s="105">
        <f>+L101+O101</f>
        <v>0</v>
      </c>
      <c r="K101" s="105"/>
      <c r="L101" s="105"/>
      <c r="M101" s="105"/>
      <c r="N101" s="105"/>
      <c r="O101" s="105"/>
      <c r="P101" s="105">
        <f>+E101+J101</f>
        <v>0</v>
      </c>
      <c r="Q101" s="151">
        <f t="shared" si="22"/>
        <v>0</v>
      </c>
      <c r="S101" s="40"/>
      <c r="T101" s="40"/>
      <c r="U101" s="40"/>
      <c r="V101" s="40"/>
    </row>
    <row r="102" spans="1:66" ht="64.900000000000006" hidden="1" customHeight="1">
      <c r="A102" s="133"/>
      <c r="B102" s="133"/>
      <c r="C102" s="133"/>
      <c r="D102" s="175"/>
      <c r="E102" s="105"/>
      <c r="F102" s="105"/>
      <c r="G102" s="105"/>
      <c r="H102" s="105"/>
      <c r="I102" s="105"/>
      <c r="J102" s="105">
        <f t="shared" si="23"/>
        <v>16045000</v>
      </c>
      <c r="K102" s="105"/>
      <c r="L102" s="105">
        <v>16045000</v>
      </c>
      <c r="M102" s="105"/>
      <c r="N102" s="105"/>
      <c r="O102" s="105"/>
      <c r="P102" s="105">
        <f t="shared" si="24"/>
        <v>16045000</v>
      </c>
      <c r="Q102" s="151">
        <f t="shared" si="22"/>
        <v>16045000</v>
      </c>
      <c r="S102" s="40"/>
      <c r="T102" s="40"/>
      <c r="U102" s="40"/>
      <c r="V102" s="40"/>
    </row>
    <row r="103" spans="1:66" ht="60" hidden="1">
      <c r="A103" s="121" t="s">
        <v>305</v>
      </c>
      <c r="B103" s="121" t="s">
        <v>85</v>
      </c>
      <c r="C103" s="121" t="s">
        <v>84</v>
      </c>
      <c r="D103" s="179" t="s">
        <v>86</v>
      </c>
      <c r="E103" s="106">
        <f t="shared" si="21"/>
        <v>0</v>
      </c>
      <c r="F103" s="106"/>
      <c r="G103" s="106"/>
      <c r="H103" s="106"/>
      <c r="I103" s="106"/>
      <c r="J103" s="106">
        <f t="shared" si="23"/>
        <v>0</v>
      </c>
      <c r="K103" s="106"/>
      <c r="L103" s="106"/>
      <c r="M103" s="106"/>
      <c r="N103" s="106"/>
      <c r="O103" s="106"/>
      <c r="P103" s="106">
        <f t="shared" si="24"/>
        <v>0</v>
      </c>
      <c r="Q103" s="151">
        <f t="shared" si="22"/>
        <v>0</v>
      </c>
      <c r="S103" s="40"/>
      <c r="T103" s="40"/>
      <c r="U103" s="40"/>
      <c r="V103" s="40"/>
      <c r="AS103" s="2"/>
      <c r="AT103" s="2"/>
      <c r="AU103" s="2"/>
      <c r="AV103" s="2"/>
      <c r="AW103" s="2"/>
      <c r="AX103" s="2"/>
      <c r="AY103" s="2"/>
      <c r="AZ103" s="2"/>
      <c r="BA103" s="2"/>
      <c r="BB103" s="2"/>
      <c r="BC103" s="2"/>
      <c r="BD103" s="2"/>
      <c r="BE103" s="2"/>
      <c r="BF103" s="2"/>
      <c r="BG103" s="2"/>
      <c r="BH103" s="2"/>
      <c r="BI103" s="2"/>
      <c r="BJ103" s="2"/>
      <c r="BK103" s="2"/>
      <c r="BL103" s="2"/>
      <c r="BM103" s="2"/>
      <c r="BN103" s="2"/>
    </row>
    <row r="104" spans="1:66" ht="90" hidden="1" customHeight="1">
      <c r="A104" s="157"/>
      <c r="B104" s="158"/>
      <c r="C104" s="133"/>
      <c r="D104" s="175"/>
      <c r="E104" s="105"/>
      <c r="F104" s="105"/>
      <c r="G104" s="105"/>
      <c r="H104" s="105"/>
      <c r="I104" s="105"/>
      <c r="J104" s="105">
        <f t="shared" si="23"/>
        <v>500000</v>
      </c>
      <c r="K104" s="105"/>
      <c r="L104" s="105">
        <v>500000</v>
      </c>
      <c r="M104" s="105"/>
      <c r="N104" s="105"/>
      <c r="O104" s="105"/>
      <c r="P104" s="105">
        <f t="shared" si="24"/>
        <v>500000</v>
      </c>
      <c r="Q104" s="151">
        <f t="shared" si="22"/>
        <v>500000</v>
      </c>
      <c r="S104" s="40"/>
      <c r="T104" s="40"/>
      <c r="U104" s="40"/>
      <c r="V104" s="40"/>
    </row>
    <row r="105" spans="1:66" ht="55.9" hidden="1" customHeight="1">
      <c r="A105" s="157"/>
      <c r="B105" s="158"/>
      <c r="C105" s="157"/>
      <c r="D105" s="160"/>
      <c r="E105" s="105"/>
      <c r="F105" s="105"/>
      <c r="G105" s="105"/>
      <c r="H105" s="105"/>
      <c r="I105" s="105"/>
      <c r="J105" s="105">
        <f t="shared" si="23"/>
        <v>500000</v>
      </c>
      <c r="K105" s="105"/>
      <c r="L105" s="105">
        <v>500000</v>
      </c>
      <c r="M105" s="105">
        <v>289500</v>
      </c>
      <c r="N105" s="105">
        <v>10200</v>
      </c>
      <c r="O105" s="105"/>
      <c r="P105" s="105">
        <f t="shared" si="24"/>
        <v>500000</v>
      </c>
      <c r="Q105" s="151">
        <f t="shared" si="22"/>
        <v>500000</v>
      </c>
      <c r="S105" s="40"/>
      <c r="T105" s="40"/>
      <c r="U105" s="40"/>
      <c r="V105" s="40"/>
    </row>
    <row r="106" spans="1:66" ht="74.45" hidden="1" customHeight="1">
      <c r="A106" s="157"/>
      <c r="B106" s="158"/>
      <c r="C106" s="133"/>
      <c r="D106" s="160"/>
      <c r="E106" s="105"/>
      <c r="F106" s="105"/>
      <c r="G106" s="105"/>
      <c r="H106" s="105"/>
      <c r="I106" s="105"/>
      <c r="J106" s="105">
        <f t="shared" si="23"/>
        <v>200000</v>
      </c>
      <c r="K106" s="105"/>
      <c r="L106" s="105">
        <v>200000</v>
      </c>
      <c r="M106" s="105">
        <v>101000</v>
      </c>
      <c r="N106" s="105">
        <v>3500</v>
      </c>
      <c r="O106" s="105"/>
      <c r="P106" s="105">
        <f t="shared" si="24"/>
        <v>200000</v>
      </c>
      <c r="Q106" s="151">
        <f t="shared" si="22"/>
        <v>200000</v>
      </c>
      <c r="S106" s="40"/>
      <c r="T106" s="40"/>
      <c r="U106" s="40"/>
      <c r="V106" s="40"/>
    </row>
    <row r="107" spans="1:66" ht="74.45" hidden="1" customHeight="1">
      <c r="A107" s="157"/>
      <c r="B107" s="158"/>
      <c r="C107" s="133"/>
      <c r="D107" s="160"/>
      <c r="E107" s="105"/>
      <c r="F107" s="105"/>
      <c r="G107" s="105"/>
      <c r="H107" s="105"/>
      <c r="I107" s="105"/>
      <c r="J107" s="105">
        <f t="shared" ref="J107:J112" si="29">+L107+O107</f>
        <v>0</v>
      </c>
      <c r="K107" s="105"/>
      <c r="L107" s="105"/>
      <c r="M107" s="105"/>
      <c r="N107" s="105"/>
      <c r="O107" s="105"/>
      <c r="P107" s="105">
        <f>+E107+J107</f>
        <v>0</v>
      </c>
      <c r="Q107" s="151">
        <f t="shared" si="22"/>
        <v>0</v>
      </c>
      <c r="S107" s="40"/>
      <c r="T107" s="40"/>
      <c r="U107" s="40"/>
      <c r="V107" s="40"/>
    </row>
    <row r="108" spans="1:66" ht="45" hidden="1">
      <c r="A108" s="159" t="s">
        <v>325</v>
      </c>
      <c r="B108" s="126" t="s">
        <v>303</v>
      </c>
      <c r="C108" s="159" t="s">
        <v>9</v>
      </c>
      <c r="D108" s="160" t="s">
        <v>98</v>
      </c>
      <c r="E108" s="105">
        <f t="shared" si="21"/>
        <v>0</v>
      </c>
      <c r="F108" s="105"/>
      <c r="G108" s="105">
        <f>246200-246200</f>
        <v>0</v>
      </c>
      <c r="H108" s="105">
        <f>32100-32100</f>
        <v>0</v>
      </c>
      <c r="I108" s="105"/>
      <c r="J108" s="105">
        <f t="shared" si="29"/>
        <v>0</v>
      </c>
      <c r="K108" s="105"/>
      <c r="L108" s="105"/>
      <c r="M108" s="105"/>
      <c r="N108" s="105"/>
      <c r="O108" s="105"/>
      <c r="P108" s="105">
        <f t="shared" ref="P108:P126" si="30">+E108+J108</f>
        <v>0</v>
      </c>
      <c r="Q108" s="151">
        <f t="shared" si="22"/>
        <v>0</v>
      </c>
      <c r="S108" s="40"/>
      <c r="T108" s="40"/>
      <c r="U108" s="40"/>
      <c r="V108" s="40"/>
    </row>
    <row r="109" spans="1:66" ht="45" hidden="1">
      <c r="A109" s="159" t="s">
        <v>326</v>
      </c>
      <c r="B109" s="126" t="s">
        <v>87</v>
      </c>
      <c r="C109" s="159" t="s">
        <v>10</v>
      </c>
      <c r="D109" s="160" t="s">
        <v>405</v>
      </c>
      <c r="E109" s="105">
        <f t="shared" si="21"/>
        <v>0</v>
      </c>
      <c r="F109" s="105"/>
      <c r="G109" s="105"/>
      <c r="H109" s="105"/>
      <c r="I109" s="105"/>
      <c r="J109" s="105">
        <f t="shared" si="29"/>
        <v>0</v>
      </c>
      <c r="K109" s="105"/>
      <c r="L109" s="105"/>
      <c r="M109" s="105"/>
      <c r="N109" s="105"/>
      <c r="O109" s="105"/>
      <c r="P109" s="105">
        <f t="shared" si="30"/>
        <v>0</v>
      </c>
      <c r="Q109" s="151">
        <f t="shared" si="22"/>
        <v>0</v>
      </c>
      <c r="S109" s="40"/>
      <c r="T109" s="40"/>
      <c r="U109" s="40"/>
      <c r="V109" s="40"/>
    </row>
    <row r="110" spans="1:66" ht="30" hidden="1">
      <c r="A110" s="159" t="s">
        <v>327</v>
      </c>
      <c r="B110" s="126" t="s">
        <v>58</v>
      </c>
      <c r="C110" s="159" t="s">
        <v>346</v>
      </c>
      <c r="D110" s="160" t="s">
        <v>59</v>
      </c>
      <c r="E110" s="105">
        <f t="shared" si="21"/>
        <v>0</v>
      </c>
      <c r="F110" s="105"/>
      <c r="G110" s="105"/>
      <c r="H110" s="105"/>
      <c r="I110" s="105"/>
      <c r="J110" s="105">
        <f t="shared" si="29"/>
        <v>0</v>
      </c>
      <c r="K110" s="105"/>
      <c r="L110" s="105"/>
      <c r="M110" s="105"/>
      <c r="N110" s="105"/>
      <c r="O110" s="105"/>
      <c r="P110" s="105">
        <f t="shared" si="30"/>
        <v>0</v>
      </c>
      <c r="Q110" s="151">
        <f t="shared" si="22"/>
        <v>0</v>
      </c>
      <c r="S110" s="40"/>
      <c r="T110" s="40"/>
      <c r="U110" s="40"/>
      <c r="V110" s="40"/>
    </row>
    <row r="111" spans="1:66" ht="90" hidden="1">
      <c r="A111" s="127" t="s">
        <v>329</v>
      </c>
      <c r="B111" s="127" t="s">
        <v>60</v>
      </c>
      <c r="C111" s="127" t="s">
        <v>11</v>
      </c>
      <c r="D111" s="175" t="s">
        <v>184</v>
      </c>
      <c r="E111" s="105">
        <f>+F111+I111</f>
        <v>0</v>
      </c>
      <c r="F111" s="105"/>
      <c r="G111" s="105"/>
      <c r="H111" s="105"/>
      <c r="I111" s="105"/>
      <c r="J111" s="105">
        <f t="shared" si="29"/>
        <v>0</v>
      </c>
      <c r="K111" s="105"/>
      <c r="L111" s="105"/>
      <c r="M111" s="105"/>
      <c r="N111" s="105"/>
      <c r="O111" s="105"/>
      <c r="P111" s="105">
        <f>+E111+J111</f>
        <v>0</v>
      </c>
      <c r="Q111" s="151">
        <f t="shared" si="22"/>
        <v>0</v>
      </c>
      <c r="S111" s="40"/>
      <c r="T111" s="40"/>
      <c r="U111" s="40"/>
      <c r="V111" s="40"/>
    </row>
    <row r="112" spans="1:66" ht="23.45" hidden="1" customHeight="1">
      <c r="A112" s="127" t="s">
        <v>328</v>
      </c>
      <c r="B112" s="127" t="s">
        <v>263</v>
      </c>
      <c r="C112" s="127" t="s">
        <v>345</v>
      </c>
      <c r="D112" s="175" t="s">
        <v>447</v>
      </c>
      <c r="E112" s="105">
        <f t="shared" si="21"/>
        <v>0</v>
      </c>
      <c r="F112" s="105"/>
      <c r="G112" s="105"/>
      <c r="H112" s="105"/>
      <c r="I112" s="105"/>
      <c r="J112" s="105">
        <f t="shared" si="29"/>
        <v>0</v>
      </c>
      <c r="K112" s="105">
        <f>17100-17100</f>
        <v>0</v>
      </c>
      <c r="L112" s="105">
        <f>17100-17100</f>
        <v>0</v>
      </c>
      <c r="M112" s="105">
        <v>0</v>
      </c>
      <c r="N112" s="105">
        <v>0</v>
      </c>
      <c r="O112" s="105">
        <f>3000-3000</f>
        <v>0</v>
      </c>
      <c r="P112" s="105">
        <f t="shared" si="30"/>
        <v>0</v>
      </c>
      <c r="Q112" s="151">
        <f t="shared" si="22"/>
        <v>0</v>
      </c>
      <c r="S112" s="40"/>
      <c r="T112" s="40"/>
      <c r="U112" s="40"/>
      <c r="V112" s="40"/>
    </row>
    <row r="113" spans="1:66" ht="48" hidden="1" customHeight="1">
      <c r="A113" s="133"/>
      <c r="B113" s="133"/>
      <c r="C113" s="133"/>
      <c r="D113" s="175"/>
      <c r="E113" s="105"/>
      <c r="F113" s="105"/>
      <c r="G113" s="105"/>
      <c r="H113" s="105"/>
      <c r="I113" s="105"/>
      <c r="J113" s="105">
        <f t="shared" si="23"/>
        <v>11500</v>
      </c>
      <c r="K113" s="105"/>
      <c r="L113" s="105">
        <v>11500</v>
      </c>
      <c r="M113" s="105"/>
      <c r="N113" s="105">
        <v>4000</v>
      </c>
      <c r="O113" s="105"/>
      <c r="P113" s="105">
        <f t="shared" si="30"/>
        <v>11500</v>
      </c>
      <c r="Q113" s="151">
        <f t="shared" si="22"/>
        <v>11500</v>
      </c>
      <c r="S113" s="40"/>
      <c r="T113" s="40"/>
      <c r="U113" s="40"/>
      <c r="V113" s="40"/>
    </row>
    <row r="114" spans="1:66" ht="45" hidden="1">
      <c r="A114" s="127" t="s">
        <v>330</v>
      </c>
      <c r="B114" s="127" t="s">
        <v>14</v>
      </c>
      <c r="C114" s="127" t="s">
        <v>151</v>
      </c>
      <c r="D114" s="175" t="s">
        <v>343</v>
      </c>
      <c r="E114" s="105">
        <f t="shared" si="21"/>
        <v>0</v>
      </c>
      <c r="F114" s="105"/>
      <c r="G114" s="105"/>
      <c r="H114" s="105"/>
      <c r="I114" s="105"/>
      <c r="J114" s="105">
        <f t="shared" si="23"/>
        <v>0</v>
      </c>
      <c r="K114" s="105"/>
      <c r="L114" s="105"/>
      <c r="M114" s="105"/>
      <c r="N114" s="105"/>
      <c r="O114" s="105"/>
      <c r="P114" s="105">
        <f t="shared" si="30"/>
        <v>0</v>
      </c>
      <c r="Q114" s="151">
        <f t="shared" si="22"/>
        <v>0</v>
      </c>
      <c r="S114" s="40"/>
      <c r="T114" s="40"/>
      <c r="U114" s="40"/>
      <c r="V114" s="40"/>
    </row>
    <row r="115" spans="1:66" ht="45" hidden="1">
      <c r="A115" s="121" t="s">
        <v>331</v>
      </c>
      <c r="B115" s="121" t="s">
        <v>390</v>
      </c>
      <c r="C115" s="121" t="s">
        <v>152</v>
      </c>
      <c r="D115" s="179" t="s">
        <v>391</v>
      </c>
      <c r="E115" s="137">
        <f t="shared" si="21"/>
        <v>0</v>
      </c>
      <c r="F115" s="137"/>
      <c r="G115" s="137"/>
      <c r="H115" s="137"/>
      <c r="I115" s="137"/>
      <c r="J115" s="137">
        <f t="shared" si="23"/>
        <v>0</v>
      </c>
      <c r="K115" s="137"/>
      <c r="L115" s="137"/>
      <c r="M115" s="137"/>
      <c r="N115" s="137"/>
      <c r="O115" s="137"/>
      <c r="P115" s="137">
        <f t="shared" si="30"/>
        <v>0</v>
      </c>
      <c r="Q115" s="151">
        <f t="shared" si="22"/>
        <v>0</v>
      </c>
      <c r="S115" s="40"/>
      <c r="T115" s="40"/>
      <c r="U115" s="40"/>
      <c r="V115" s="40"/>
    </row>
    <row r="116" spans="1:66" ht="30" hidden="1" outlineLevel="1">
      <c r="A116" s="121" t="s">
        <v>332</v>
      </c>
      <c r="B116" s="121" t="s">
        <v>89</v>
      </c>
      <c r="C116" s="121" t="s">
        <v>144</v>
      </c>
      <c r="D116" s="185" t="s">
        <v>90</v>
      </c>
      <c r="E116" s="106">
        <f t="shared" si="21"/>
        <v>0</v>
      </c>
      <c r="F116" s="106"/>
      <c r="G116" s="106"/>
      <c r="H116" s="106"/>
      <c r="I116" s="106"/>
      <c r="J116" s="106">
        <f t="shared" si="23"/>
        <v>0</v>
      </c>
      <c r="K116" s="106"/>
      <c r="L116" s="106"/>
      <c r="M116" s="106"/>
      <c r="N116" s="106"/>
      <c r="O116" s="106"/>
      <c r="P116" s="106">
        <f t="shared" si="30"/>
        <v>0</v>
      </c>
      <c r="Q116" s="151">
        <f t="shared" si="22"/>
        <v>0</v>
      </c>
      <c r="R116" s="2"/>
      <c r="S116" s="3"/>
      <c r="T116" s="3"/>
      <c r="U116" s="3"/>
      <c r="V116" s="3"/>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c r="BC116" s="2"/>
      <c r="BD116" s="2"/>
      <c r="BE116" s="2"/>
      <c r="BF116" s="2"/>
      <c r="BG116" s="2"/>
      <c r="BH116" s="2"/>
      <c r="BI116" s="2"/>
      <c r="BJ116" s="2"/>
      <c r="BK116" s="2"/>
      <c r="BL116" s="2"/>
      <c r="BM116" s="2"/>
      <c r="BN116" s="2"/>
    </row>
    <row r="117" spans="1:66" ht="30" hidden="1" outlineLevel="1">
      <c r="A117" s="159" t="s">
        <v>333</v>
      </c>
      <c r="B117" s="145">
        <v>7321</v>
      </c>
      <c r="C117" s="159" t="s">
        <v>91</v>
      </c>
      <c r="D117" s="186" t="s">
        <v>92</v>
      </c>
      <c r="E117" s="106">
        <f t="shared" si="21"/>
        <v>0</v>
      </c>
      <c r="F117" s="106"/>
      <c r="G117" s="106"/>
      <c r="H117" s="106"/>
      <c r="I117" s="106"/>
      <c r="J117" s="106">
        <f t="shared" ref="J117:J126" si="31">+L117+O117</f>
        <v>0</v>
      </c>
      <c r="K117" s="106"/>
      <c r="L117" s="106"/>
      <c r="M117" s="106"/>
      <c r="N117" s="106"/>
      <c r="O117" s="106"/>
      <c r="P117" s="106">
        <f t="shared" si="30"/>
        <v>0</v>
      </c>
      <c r="Q117" s="151">
        <f t="shared" si="22"/>
        <v>0</v>
      </c>
      <c r="R117" s="2"/>
      <c r="S117" s="64"/>
      <c r="T117" s="64"/>
      <c r="U117" s="64"/>
      <c r="V117" s="64"/>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2"/>
      <c r="BE117" s="2"/>
      <c r="BF117" s="2"/>
      <c r="BG117" s="2"/>
      <c r="BH117" s="2"/>
      <c r="BI117" s="2"/>
      <c r="BJ117" s="2"/>
      <c r="BK117" s="2"/>
      <c r="BL117" s="2"/>
      <c r="BM117" s="2"/>
      <c r="BN117" s="2"/>
    </row>
    <row r="118" spans="1:66" ht="67.150000000000006" hidden="1" customHeight="1" outlineLevel="1">
      <c r="A118" s="159" t="s">
        <v>25</v>
      </c>
      <c r="B118" s="145">
        <v>7363</v>
      </c>
      <c r="C118" s="121" t="s">
        <v>127</v>
      </c>
      <c r="D118" s="235" t="s">
        <v>19</v>
      </c>
      <c r="E118" s="106">
        <f>+F118+I118</f>
        <v>0</v>
      </c>
      <c r="F118" s="106"/>
      <c r="G118" s="106"/>
      <c r="H118" s="106"/>
      <c r="I118" s="106"/>
      <c r="J118" s="106">
        <f>+L118+O118</f>
        <v>0</v>
      </c>
      <c r="K118" s="106"/>
      <c r="L118" s="106"/>
      <c r="M118" s="106"/>
      <c r="N118" s="106"/>
      <c r="O118" s="106"/>
      <c r="P118" s="106">
        <f>+E118+J118</f>
        <v>0</v>
      </c>
      <c r="Q118" s="151">
        <f t="shared" ref="Q118:Q149" si="32">+P118</f>
        <v>0</v>
      </c>
      <c r="R118" s="2"/>
      <c r="S118" s="64"/>
      <c r="T118" s="64"/>
      <c r="U118" s="64"/>
      <c r="V118" s="64"/>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c r="BA118" s="2"/>
      <c r="BB118" s="2"/>
      <c r="BC118" s="2"/>
      <c r="BD118" s="2"/>
      <c r="BE118" s="2"/>
      <c r="BF118" s="2"/>
      <c r="BG118" s="2"/>
      <c r="BH118" s="2"/>
      <c r="BI118" s="2"/>
      <c r="BJ118" s="2"/>
      <c r="BK118" s="2"/>
      <c r="BL118" s="2"/>
      <c r="BM118" s="2"/>
      <c r="BN118" s="2"/>
    </row>
    <row r="119" spans="1:66" ht="50.45" hidden="1" customHeight="1" outlineLevel="1">
      <c r="A119" s="126" t="s">
        <v>74</v>
      </c>
      <c r="B119" s="126" t="s">
        <v>357</v>
      </c>
      <c r="C119" s="127" t="s">
        <v>75</v>
      </c>
      <c r="D119" s="226" t="s">
        <v>367</v>
      </c>
      <c r="E119" s="106">
        <f>+F119+I119</f>
        <v>0</v>
      </c>
      <c r="F119" s="106"/>
      <c r="G119" s="106"/>
      <c r="H119" s="106"/>
      <c r="I119" s="106"/>
      <c r="J119" s="105">
        <f>+L119+O119</f>
        <v>0</v>
      </c>
      <c r="K119" s="106"/>
      <c r="L119" s="106"/>
      <c r="M119" s="106"/>
      <c r="N119" s="106"/>
      <c r="O119" s="105"/>
      <c r="P119" s="105">
        <f>+E119+J119</f>
        <v>0</v>
      </c>
      <c r="Q119" s="151">
        <f t="shared" si="32"/>
        <v>0</v>
      </c>
      <c r="R119" s="2"/>
      <c r="S119" s="64"/>
      <c r="T119" s="64"/>
      <c r="U119" s="64"/>
      <c r="V119" s="64"/>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c r="BA119" s="2"/>
      <c r="BB119" s="2"/>
      <c r="BC119" s="2"/>
      <c r="BD119" s="2"/>
      <c r="BE119" s="2"/>
      <c r="BF119" s="2"/>
      <c r="BG119" s="2"/>
      <c r="BH119" s="2"/>
      <c r="BI119" s="2"/>
      <c r="BJ119" s="2"/>
      <c r="BK119" s="2"/>
      <c r="BL119" s="2"/>
      <c r="BM119" s="2"/>
      <c r="BN119" s="2"/>
    </row>
    <row r="120" spans="1:66" ht="30" hidden="1" outlineLevel="1">
      <c r="A120" s="126" t="s">
        <v>336</v>
      </c>
      <c r="B120" s="126" t="s">
        <v>97</v>
      </c>
      <c r="C120" s="126" t="s">
        <v>483</v>
      </c>
      <c r="D120" s="161" t="s">
        <v>445</v>
      </c>
      <c r="E120" s="106">
        <f>+F120+I120</f>
        <v>0</v>
      </c>
      <c r="F120" s="106"/>
      <c r="G120" s="106"/>
      <c r="H120" s="106"/>
      <c r="I120" s="106"/>
      <c r="J120" s="105">
        <f t="shared" si="31"/>
        <v>0</v>
      </c>
      <c r="K120" s="106"/>
      <c r="L120" s="106"/>
      <c r="M120" s="106"/>
      <c r="N120" s="106"/>
      <c r="O120" s="105"/>
      <c r="P120" s="105">
        <f>+E120+J120</f>
        <v>0</v>
      </c>
      <c r="Q120" s="151">
        <f t="shared" si="32"/>
        <v>0</v>
      </c>
      <c r="R120" s="2"/>
      <c r="S120" s="64"/>
      <c r="T120" s="64"/>
      <c r="U120" s="64"/>
      <c r="V120" s="64"/>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c r="BN120" s="2"/>
    </row>
    <row r="121" spans="1:66" ht="45" hidden="1" outlineLevel="1">
      <c r="A121" s="121" t="s">
        <v>334</v>
      </c>
      <c r="B121" s="121" t="s">
        <v>94</v>
      </c>
      <c r="C121" s="121" t="s">
        <v>93</v>
      </c>
      <c r="D121" s="185" t="s">
        <v>240</v>
      </c>
      <c r="E121" s="106">
        <f t="shared" si="21"/>
        <v>0</v>
      </c>
      <c r="F121" s="106"/>
      <c r="G121" s="106"/>
      <c r="H121" s="106"/>
      <c r="I121" s="106"/>
      <c r="J121" s="106">
        <f t="shared" si="31"/>
        <v>0</v>
      </c>
      <c r="K121" s="106"/>
      <c r="L121" s="106"/>
      <c r="M121" s="106"/>
      <c r="N121" s="106"/>
      <c r="O121" s="106"/>
      <c r="P121" s="106">
        <f t="shared" si="30"/>
        <v>0</v>
      </c>
      <c r="Q121" s="151">
        <f t="shared" si="32"/>
        <v>0</v>
      </c>
      <c r="R121" s="2"/>
      <c r="S121" s="64"/>
      <c r="T121" s="64"/>
      <c r="U121" s="64"/>
      <c r="V121" s="64"/>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row>
    <row r="122" spans="1:66" ht="30" hidden="1" outlineLevel="1">
      <c r="A122" s="121" t="s">
        <v>335</v>
      </c>
      <c r="B122" s="121" t="s">
        <v>458</v>
      </c>
      <c r="C122" s="121" t="s">
        <v>95</v>
      </c>
      <c r="D122" s="187" t="s">
        <v>96</v>
      </c>
      <c r="E122" s="106">
        <f t="shared" si="21"/>
        <v>0</v>
      </c>
      <c r="F122" s="106"/>
      <c r="G122" s="106"/>
      <c r="H122" s="106"/>
      <c r="I122" s="106"/>
      <c r="J122" s="106">
        <f t="shared" si="31"/>
        <v>0</v>
      </c>
      <c r="K122" s="106"/>
      <c r="L122" s="106"/>
      <c r="M122" s="106"/>
      <c r="N122" s="106"/>
      <c r="O122" s="106"/>
      <c r="P122" s="106">
        <f t="shared" si="30"/>
        <v>0</v>
      </c>
      <c r="Q122" s="151">
        <f t="shared" si="32"/>
        <v>0</v>
      </c>
      <c r="R122" s="2"/>
      <c r="S122" s="64"/>
      <c r="T122" s="64"/>
      <c r="U122" s="64"/>
      <c r="V122" s="64"/>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c r="BA122" s="2"/>
      <c r="BB122" s="2"/>
      <c r="BC122" s="2"/>
      <c r="BD122" s="2"/>
      <c r="BE122" s="2"/>
      <c r="BF122" s="2"/>
      <c r="BG122" s="2"/>
      <c r="BH122" s="2"/>
      <c r="BI122" s="2"/>
      <c r="BJ122" s="2"/>
      <c r="BK122" s="2"/>
      <c r="BL122" s="2"/>
      <c r="BM122" s="2"/>
      <c r="BN122" s="2"/>
    </row>
    <row r="123" spans="1:66" ht="15" hidden="1" outlineLevel="1">
      <c r="A123" s="127"/>
      <c r="B123" s="127"/>
      <c r="C123" s="127"/>
      <c r="D123" s="160"/>
      <c r="E123" s="106"/>
      <c r="F123" s="106"/>
      <c r="G123" s="106"/>
      <c r="H123" s="106"/>
      <c r="I123" s="106"/>
      <c r="J123" s="106">
        <f>+L123+O123</f>
        <v>0</v>
      </c>
      <c r="K123" s="106"/>
      <c r="L123" s="106"/>
      <c r="M123" s="106"/>
      <c r="N123" s="106"/>
      <c r="O123" s="106"/>
      <c r="P123" s="106">
        <f>+E123+J123</f>
        <v>0</v>
      </c>
      <c r="Q123" s="151">
        <f t="shared" si="32"/>
        <v>0</v>
      </c>
      <c r="R123" s="2"/>
      <c r="S123" s="64"/>
      <c r="T123" s="64"/>
      <c r="U123" s="64"/>
      <c r="V123" s="64"/>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c r="BA123" s="2"/>
      <c r="BB123" s="2"/>
      <c r="BC123" s="2"/>
      <c r="BD123" s="2"/>
      <c r="BE123" s="2"/>
      <c r="BF123" s="2"/>
      <c r="BG123" s="2"/>
      <c r="BH123" s="2"/>
      <c r="BI123" s="2"/>
      <c r="BJ123" s="2"/>
      <c r="BK123" s="2"/>
      <c r="BL123" s="2"/>
      <c r="BM123" s="2"/>
      <c r="BN123" s="2"/>
    </row>
    <row r="124" spans="1:66" ht="96.75" hidden="1" customHeight="1" outlineLevel="1">
      <c r="A124" s="127"/>
      <c r="B124" s="127"/>
      <c r="C124" s="127"/>
      <c r="D124" s="160"/>
      <c r="E124" s="106"/>
      <c r="F124" s="106"/>
      <c r="G124" s="106"/>
      <c r="H124" s="106"/>
      <c r="I124" s="106"/>
      <c r="J124" s="106">
        <f>+L124+O124</f>
        <v>0</v>
      </c>
      <c r="K124" s="106"/>
      <c r="L124" s="106"/>
      <c r="M124" s="106"/>
      <c r="N124" s="106"/>
      <c r="O124" s="106"/>
      <c r="P124" s="106">
        <f>+E124+J124</f>
        <v>0</v>
      </c>
      <c r="Q124" s="151">
        <f t="shared" si="32"/>
        <v>0</v>
      </c>
      <c r="R124" s="2"/>
      <c r="S124" s="64"/>
      <c r="T124" s="64"/>
      <c r="U124" s="64"/>
      <c r="V124" s="64"/>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c r="BA124" s="2"/>
      <c r="BB124" s="2"/>
      <c r="BC124" s="2"/>
      <c r="BD124" s="2"/>
      <c r="BE124" s="2"/>
      <c r="BF124" s="2"/>
      <c r="BG124" s="2"/>
      <c r="BH124" s="2"/>
      <c r="BI124" s="2"/>
      <c r="BJ124" s="2"/>
      <c r="BK124" s="2"/>
      <c r="BL124" s="2"/>
      <c r="BM124" s="2"/>
      <c r="BN124" s="2"/>
    </row>
    <row r="125" spans="1:66" ht="30" hidden="1" outlineLevel="1">
      <c r="A125" s="127" t="s">
        <v>337</v>
      </c>
      <c r="B125" s="127" t="s">
        <v>80</v>
      </c>
      <c r="C125" s="127" t="s">
        <v>143</v>
      </c>
      <c r="D125" s="160" t="s">
        <v>81</v>
      </c>
      <c r="E125" s="106">
        <f t="shared" si="21"/>
        <v>0</v>
      </c>
      <c r="F125" s="106"/>
      <c r="G125" s="106"/>
      <c r="H125" s="106"/>
      <c r="I125" s="106"/>
      <c r="J125" s="106">
        <f t="shared" si="31"/>
        <v>0</v>
      </c>
      <c r="K125" s="106"/>
      <c r="L125" s="106"/>
      <c r="M125" s="106"/>
      <c r="N125" s="106"/>
      <c r="O125" s="106"/>
      <c r="P125" s="106">
        <f t="shared" si="30"/>
        <v>0</v>
      </c>
      <c r="Q125" s="151">
        <f t="shared" si="32"/>
        <v>0</v>
      </c>
      <c r="R125" s="2"/>
      <c r="S125" s="64"/>
      <c r="T125" s="64"/>
      <c r="U125" s="64"/>
      <c r="V125" s="64"/>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row>
    <row r="126" spans="1:66" ht="33" hidden="1" customHeight="1" outlineLevel="1">
      <c r="A126" s="127"/>
      <c r="B126" s="127"/>
      <c r="C126" s="127"/>
      <c r="D126" s="160"/>
      <c r="E126" s="105"/>
      <c r="F126" s="106"/>
      <c r="G126" s="106"/>
      <c r="H126" s="106"/>
      <c r="I126" s="106"/>
      <c r="J126" s="105">
        <f t="shared" si="31"/>
        <v>5000000</v>
      </c>
      <c r="K126" s="106">
        <f>20000000-10000000-5000000</f>
        <v>5000000</v>
      </c>
      <c r="L126" s="106"/>
      <c r="M126" s="106"/>
      <c r="N126" s="106"/>
      <c r="O126" s="106">
        <f>20000000-10000000-5000000</f>
        <v>5000000</v>
      </c>
      <c r="P126" s="105">
        <f t="shared" si="30"/>
        <v>5000000</v>
      </c>
      <c r="Q126" s="151">
        <f t="shared" si="32"/>
        <v>5000000</v>
      </c>
      <c r="R126" s="2"/>
      <c r="S126" s="64"/>
      <c r="T126" s="64"/>
      <c r="U126" s="64"/>
      <c r="V126" s="64"/>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row>
    <row r="127" spans="1:66" ht="41.45" hidden="1" customHeight="1">
      <c r="A127" s="213"/>
      <c r="B127" s="213"/>
      <c r="C127" s="213"/>
      <c r="D127" s="99"/>
      <c r="E127" s="104"/>
      <c r="F127" s="104"/>
      <c r="G127" s="104"/>
      <c r="H127" s="104"/>
      <c r="I127" s="104"/>
      <c r="J127" s="104" t="e">
        <f>J128+J129+J131+J137+J146+J147+J148+J149+J150+J152+J157+J159+J160+J161+J162+#REF!+J170+J175+#REF!+J177+J178+J173+J172+J130+J176</f>
        <v>#REF!</v>
      </c>
      <c r="K127" s="104" t="e">
        <f>K128+K129+K131+K137+K146+K147+K148+K149+K150+K152+K157+K159+K160+K161+K162+#REF!+K170+K175+#REF!+K177+K178+K173+K172+K130+K176</f>
        <v>#REF!</v>
      </c>
      <c r="L127" s="104" t="e">
        <f>L128+L129+L131+L137+L146+L147+L148+L149+L150+L152+L157+L159+L160+L161+L162+#REF!+L170+L175+#REF!+L177+L178+L173+L172+L130+L176</f>
        <v>#REF!</v>
      </c>
      <c r="M127" s="104" t="e">
        <f>M128+M129+M131+M137+M146+M147+M148+M149+M150+M152+M157+M159+M160+M161+M162+#REF!+M170+M175+#REF!+M177+M178+M173+M172+M130+M176</f>
        <v>#REF!</v>
      </c>
      <c r="N127" s="104" t="e">
        <f>N128+N129+N131+N137+N146+N147+N148+N149+N150+N152+N157+N159+N160+N161+N162+#REF!+N170+N175+#REF!+N177+N178+N173+N172+N130+N176</f>
        <v>#REF!</v>
      </c>
      <c r="O127" s="104" t="e">
        <f>O128+O129+O131+O137+O146+O147+O148+O149+O150+O152+O157+O159+O160+O161+O162+#REF!+O170+O175+#REF!+O177+O178+O173+O172+O130+O176</f>
        <v>#REF!</v>
      </c>
      <c r="P127" s="104" t="e">
        <f>+E127+J127</f>
        <v>#REF!</v>
      </c>
      <c r="Q127" s="151" t="e">
        <f t="shared" si="32"/>
        <v>#REF!</v>
      </c>
      <c r="S127" s="40">
        <f>SUM(E131:E170)</f>
        <v>0</v>
      </c>
      <c r="T127" s="40"/>
      <c r="U127" s="40"/>
      <c r="V127" s="40"/>
    </row>
    <row r="128" spans="1:66" ht="75" hidden="1" customHeight="1">
      <c r="A128" s="133"/>
      <c r="B128" s="133"/>
      <c r="C128" s="133"/>
      <c r="D128" s="175"/>
      <c r="E128" s="105"/>
      <c r="F128" s="105"/>
      <c r="G128" s="105"/>
      <c r="H128" s="105"/>
      <c r="I128" s="105"/>
      <c r="J128" s="105">
        <f t="shared" ref="J128:J164" si="33">+L128+O128</f>
        <v>15032500</v>
      </c>
      <c r="K128" s="105"/>
      <c r="L128" s="105">
        <v>15032500</v>
      </c>
      <c r="M128" s="105"/>
      <c r="N128" s="105"/>
      <c r="O128" s="105"/>
      <c r="P128" s="105">
        <f t="shared" ref="P128:P137" si="34">+E128+J128</f>
        <v>15032500</v>
      </c>
      <c r="Q128" s="151">
        <f t="shared" si="32"/>
        <v>15032500</v>
      </c>
      <c r="S128" s="40"/>
      <c r="T128" s="40"/>
      <c r="U128" s="40"/>
      <c r="V128" s="40"/>
    </row>
    <row r="129" spans="1:23" ht="66" hidden="1" customHeight="1">
      <c r="A129" s="133"/>
      <c r="B129" s="133"/>
      <c r="C129" s="133"/>
      <c r="D129" s="175"/>
      <c r="E129" s="105"/>
      <c r="F129" s="105"/>
      <c r="G129" s="105"/>
      <c r="H129" s="105"/>
      <c r="I129" s="105"/>
      <c r="J129" s="105">
        <f t="shared" si="33"/>
        <v>1600000</v>
      </c>
      <c r="K129" s="105"/>
      <c r="L129" s="105">
        <v>1300000</v>
      </c>
      <c r="M129" s="105"/>
      <c r="N129" s="105"/>
      <c r="O129" s="105">
        <v>300000</v>
      </c>
      <c r="P129" s="105">
        <f t="shared" si="34"/>
        <v>1600000</v>
      </c>
      <c r="Q129" s="151">
        <f t="shared" si="32"/>
        <v>1600000</v>
      </c>
      <c r="S129" s="40"/>
      <c r="T129" s="40"/>
      <c r="U129" s="40"/>
      <c r="V129" s="40"/>
    </row>
    <row r="130" spans="1:23" ht="66" hidden="1" customHeight="1">
      <c r="A130" s="133" t="s">
        <v>288</v>
      </c>
      <c r="B130" s="133" t="s">
        <v>289</v>
      </c>
      <c r="C130" s="133" t="s">
        <v>290</v>
      </c>
      <c r="D130" s="175" t="s">
        <v>291</v>
      </c>
      <c r="E130" s="105">
        <f t="shared" si="21"/>
        <v>0</v>
      </c>
      <c r="F130" s="105"/>
      <c r="G130" s="105"/>
      <c r="H130" s="105"/>
      <c r="I130" s="105"/>
      <c r="J130" s="105">
        <f t="shared" si="33"/>
        <v>0</v>
      </c>
      <c r="K130" s="105"/>
      <c r="L130" s="105"/>
      <c r="M130" s="105"/>
      <c r="N130" s="105"/>
      <c r="O130" s="105"/>
      <c r="P130" s="105">
        <f>+E130+J130</f>
        <v>0</v>
      </c>
      <c r="Q130" s="151">
        <f t="shared" si="32"/>
        <v>0</v>
      </c>
      <c r="S130" s="40"/>
      <c r="T130" s="40"/>
      <c r="U130" s="40"/>
      <c r="V130" s="40"/>
    </row>
    <row r="131" spans="1:23" ht="46.9" hidden="1" customHeight="1">
      <c r="A131" s="133"/>
      <c r="B131" s="133"/>
      <c r="C131" s="133"/>
      <c r="D131" s="175"/>
      <c r="E131" s="105"/>
      <c r="F131" s="105"/>
      <c r="G131" s="105"/>
      <c r="H131" s="105"/>
      <c r="I131" s="105"/>
      <c r="J131" s="105">
        <f t="shared" si="33"/>
        <v>23000000</v>
      </c>
      <c r="K131" s="105">
        <f>10000000+13000000</f>
        <v>23000000</v>
      </c>
      <c r="L131" s="105"/>
      <c r="M131" s="105"/>
      <c r="N131" s="105"/>
      <c r="O131" s="105">
        <f>10000000+13000000</f>
        <v>23000000</v>
      </c>
      <c r="P131" s="105">
        <f t="shared" si="34"/>
        <v>23000000</v>
      </c>
      <c r="Q131" s="151">
        <f t="shared" si="32"/>
        <v>23000000</v>
      </c>
      <c r="S131" s="40"/>
      <c r="T131" s="40"/>
      <c r="U131" s="40"/>
      <c r="V131" s="40"/>
    </row>
    <row r="132" spans="1:23" ht="38.25" hidden="1">
      <c r="A132" s="128"/>
      <c r="B132" s="128"/>
      <c r="C132" s="134"/>
      <c r="D132" s="184" t="s">
        <v>249</v>
      </c>
      <c r="E132" s="137">
        <f t="shared" si="21"/>
        <v>0</v>
      </c>
      <c r="F132" s="137"/>
      <c r="G132" s="137"/>
      <c r="H132" s="137"/>
      <c r="I132" s="137"/>
      <c r="J132" s="137"/>
      <c r="K132" s="137"/>
      <c r="L132" s="137"/>
      <c r="M132" s="137"/>
      <c r="N132" s="137"/>
      <c r="O132" s="137"/>
      <c r="P132" s="137">
        <f t="shared" si="34"/>
        <v>0</v>
      </c>
      <c r="Q132" s="151">
        <f t="shared" si="32"/>
        <v>0</v>
      </c>
      <c r="S132" s="40"/>
      <c r="T132" s="40"/>
      <c r="U132" s="40"/>
      <c r="V132" s="40"/>
    </row>
    <row r="133" spans="1:23" ht="25.5" hidden="1">
      <c r="A133" s="128"/>
      <c r="B133" s="128"/>
      <c r="C133" s="134"/>
      <c r="D133" s="184" t="s">
        <v>36</v>
      </c>
      <c r="E133" s="137">
        <f t="shared" si="21"/>
        <v>0</v>
      </c>
      <c r="F133" s="137"/>
      <c r="G133" s="137"/>
      <c r="H133" s="137"/>
      <c r="I133" s="137"/>
      <c r="J133" s="137"/>
      <c r="K133" s="137"/>
      <c r="L133" s="137"/>
      <c r="M133" s="137"/>
      <c r="N133" s="137"/>
      <c r="O133" s="137"/>
      <c r="P133" s="137">
        <f t="shared" si="34"/>
        <v>0</v>
      </c>
      <c r="Q133" s="151">
        <f t="shared" si="32"/>
        <v>0</v>
      </c>
      <c r="S133" s="40"/>
      <c r="T133" s="40"/>
      <c r="U133" s="40"/>
      <c r="V133" s="40"/>
    </row>
    <row r="134" spans="1:23" ht="38.25" hidden="1">
      <c r="A134" s="128"/>
      <c r="B134" s="128"/>
      <c r="C134" s="134"/>
      <c r="D134" s="184" t="s">
        <v>192</v>
      </c>
      <c r="E134" s="137">
        <f t="shared" si="21"/>
        <v>0</v>
      </c>
      <c r="F134" s="137"/>
      <c r="G134" s="137"/>
      <c r="H134" s="137"/>
      <c r="I134" s="137"/>
      <c r="J134" s="137"/>
      <c r="K134" s="137"/>
      <c r="L134" s="137"/>
      <c r="M134" s="137"/>
      <c r="N134" s="137"/>
      <c r="O134" s="137"/>
      <c r="P134" s="137">
        <f t="shared" si="34"/>
        <v>0</v>
      </c>
      <c r="Q134" s="151">
        <f t="shared" si="32"/>
        <v>0</v>
      </c>
      <c r="S134" s="40"/>
      <c r="T134" s="40"/>
      <c r="U134" s="40"/>
      <c r="V134" s="40"/>
    </row>
    <row r="135" spans="1:23" ht="38.25" hidden="1">
      <c r="A135" s="128"/>
      <c r="B135" s="128"/>
      <c r="C135" s="134"/>
      <c r="D135" s="184" t="s">
        <v>245</v>
      </c>
      <c r="E135" s="137">
        <f t="shared" ref="E135:E181" si="35">+F135+I135</f>
        <v>0</v>
      </c>
      <c r="F135" s="137"/>
      <c r="G135" s="137"/>
      <c r="H135" s="137"/>
      <c r="I135" s="137"/>
      <c r="J135" s="137"/>
      <c r="K135" s="137"/>
      <c r="L135" s="137"/>
      <c r="M135" s="137"/>
      <c r="N135" s="137"/>
      <c r="O135" s="137"/>
      <c r="P135" s="137">
        <f t="shared" si="34"/>
        <v>0</v>
      </c>
      <c r="Q135" s="151">
        <f t="shared" si="32"/>
        <v>0</v>
      </c>
      <c r="S135" s="40"/>
      <c r="T135" s="40"/>
      <c r="U135" s="40"/>
      <c r="V135" s="40"/>
    </row>
    <row r="136" spans="1:23" ht="15.75" hidden="1">
      <c r="A136" s="128"/>
      <c r="B136" s="128"/>
      <c r="C136" s="132"/>
      <c r="D136" s="177"/>
      <c r="E136" s="113">
        <f t="shared" si="35"/>
        <v>0</v>
      </c>
      <c r="F136" s="113"/>
      <c r="G136" s="113"/>
      <c r="H136" s="113"/>
      <c r="I136" s="113"/>
      <c r="J136" s="113"/>
      <c r="K136" s="113"/>
      <c r="L136" s="113"/>
      <c r="M136" s="113"/>
      <c r="N136" s="113"/>
      <c r="O136" s="113"/>
      <c r="P136" s="113">
        <f t="shared" si="34"/>
        <v>0</v>
      </c>
      <c r="Q136" s="151">
        <f t="shared" si="32"/>
        <v>0</v>
      </c>
      <c r="S136" s="40"/>
      <c r="T136" s="40"/>
      <c r="U136" s="40"/>
      <c r="V136" s="40"/>
    </row>
    <row r="137" spans="1:23" ht="44.45" hidden="1" customHeight="1">
      <c r="A137" s="133"/>
      <c r="B137" s="133"/>
      <c r="C137" s="133"/>
      <c r="D137" s="175"/>
      <c r="E137" s="105"/>
      <c r="F137" s="105"/>
      <c r="G137" s="105"/>
      <c r="H137" s="105"/>
      <c r="I137" s="105"/>
      <c r="J137" s="105">
        <f t="shared" si="33"/>
        <v>67908200</v>
      </c>
      <c r="K137" s="105">
        <f>32285000+14500000</f>
        <v>46785000</v>
      </c>
      <c r="L137" s="105">
        <v>16671100</v>
      </c>
      <c r="M137" s="105"/>
      <c r="N137" s="105"/>
      <c r="O137" s="105">
        <f>4452100+32285000+14500000</f>
        <v>51237100</v>
      </c>
      <c r="P137" s="105">
        <f t="shared" si="34"/>
        <v>67908200</v>
      </c>
      <c r="Q137" s="151">
        <f t="shared" si="32"/>
        <v>67908200</v>
      </c>
      <c r="S137" s="40"/>
      <c r="T137" s="40"/>
      <c r="U137" s="40"/>
      <c r="V137" s="40"/>
    </row>
    <row r="138" spans="1:23" ht="15" hidden="1">
      <c r="A138" s="140"/>
      <c r="B138" s="140"/>
      <c r="C138" s="140"/>
      <c r="D138" s="175" t="s">
        <v>401</v>
      </c>
      <c r="E138" s="141">
        <f t="shared" si="35"/>
        <v>0</v>
      </c>
      <c r="F138" s="141"/>
      <c r="G138" s="141"/>
      <c r="H138" s="141"/>
      <c r="I138" s="141"/>
      <c r="J138" s="166"/>
      <c r="K138" s="141"/>
      <c r="L138" s="141"/>
      <c r="M138" s="141"/>
      <c r="N138" s="141"/>
      <c r="O138" s="141"/>
      <c r="P138" s="141"/>
      <c r="Q138" s="151">
        <f t="shared" si="32"/>
        <v>0</v>
      </c>
      <c r="S138" s="40"/>
      <c r="T138" s="40"/>
      <c r="U138" s="40"/>
      <c r="V138" s="40"/>
    </row>
    <row r="139" spans="1:23" ht="45" hidden="1">
      <c r="A139" s="140"/>
      <c r="B139" s="140"/>
      <c r="C139" s="140"/>
      <c r="D139" s="175" t="s">
        <v>259</v>
      </c>
      <c r="E139" s="102">
        <f t="shared" si="35"/>
        <v>0</v>
      </c>
      <c r="F139" s="102"/>
      <c r="G139" s="102"/>
      <c r="H139" s="102"/>
      <c r="I139" s="102"/>
      <c r="J139" s="105">
        <f t="shared" si="33"/>
        <v>0</v>
      </c>
      <c r="K139" s="102"/>
      <c r="L139" s="102"/>
      <c r="M139" s="102"/>
      <c r="N139" s="102"/>
      <c r="O139" s="102"/>
      <c r="P139" s="102">
        <f t="shared" ref="P139:P179" si="36">+E139+J139</f>
        <v>0</v>
      </c>
      <c r="Q139" s="151">
        <f t="shared" si="32"/>
        <v>0</v>
      </c>
      <c r="R139" s="11"/>
      <c r="S139" s="16"/>
      <c r="T139" s="16"/>
      <c r="U139" s="16"/>
      <c r="V139" s="16"/>
      <c r="W139" s="11"/>
    </row>
    <row r="140" spans="1:23" ht="51" hidden="1">
      <c r="A140" s="128"/>
      <c r="B140" s="128"/>
      <c r="C140" s="134"/>
      <c r="D140" s="184" t="s">
        <v>73</v>
      </c>
      <c r="E140" s="137">
        <f t="shared" si="35"/>
        <v>0</v>
      </c>
      <c r="F140" s="137"/>
      <c r="G140" s="137"/>
      <c r="H140" s="137"/>
      <c r="I140" s="137"/>
      <c r="J140" s="167">
        <f t="shared" si="33"/>
        <v>0</v>
      </c>
      <c r="K140" s="137"/>
      <c r="L140" s="137"/>
      <c r="M140" s="137"/>
      <c r="N140" s="137"/>
      <c r="O140" s="137"/>
      <c r="P140" s="137">
        <f t="shared" si="36"/>
        <v>0</v>
      </c>
      <c r="Q140" s="151">
        <f t="shared" si="32"/>
        <v>0</v>
      </c>
      <c r="R140" s="11"/>
      <c r="S140" s="16"/>
      <c r="T140" s="16"/>
      <c r="U140" s="16"/>
      <c r="V140" s="16"/>
      <c r="W140" s="11"/>
    </row>
    <row r="141" spans="1:23" ht="24" hidden="1">
      <c r="A141" s="128"/>
      <c r="B141" s="128"/>
      <c r="C141" s="128"/>
      <c r="D141" s="176" t="s">
        <v>411</v>
      </c>
      <c r="E141" s="137">
        <f t="shared" si="35"/>
        <v>0</v>
      </c>
      <c r="F141" s="137"/>
      <c r="G141" s="137"/>
      <c r="H141" s="137"/>
      <c r="I141" s="137"/>
      <c r="J141" s="168">
        <f t="shared" si="33"/>
        <v>0</v>
      </c>
      <c r="K141" s="137"/>
      <c r="L141" s="137"/>
      <c r="M141" s="137"/>
      <c r="N141" s="137"/>
      <c r="O141" s="137"/>
      <c r="P141" s="113">
        <f t="shared" si="36"/>
        <v>0</v>
      </c>
      <c r="Q141" s="151">
        <f t="shared" si="32"/>
        <v>0</v>
      </c>
      <c r="R141" s="11"/>
      <c r="S141" s="16"/>
      <c r="T141" s="16"/>
      <c r="U141" s="16"/>
      <c r="V141" s="16"/>
      <c r="W141" s="11"/>
    </row>
    <row r="142" spans="1:23" ht="25.5" hidden="1">
      <c r="A142" s="128"/>
      <c r="B142" s="128"/>
      <c r="C142" s="134"/>
      <c r="D142" s="184" t="s">
        <v>181</v>
      </c>
      <c r="E142" s="137">
        <f t="shared" si="35"/>
        <v>0</v>
      </c>
      <c r="F142" s="137"/>
      <c r="G142" s="137"/>
      <c r="H142" s="137"/>
      <c r="I142" s="137"/>
      <c r="J142" s="167">
        <f t="shared" si="33"/>
        <v>0</v>
      </c>
      <c r="K142" s="137"/>
      <c r="L142" s="137"/>
      <c r="M142" s="137"/>
      <c r="N142" s="137"/>
      <c r="O142" s="137"/>
      <c r="P142" s="137">
        <f t="shared" si="36"/>
        <v>0</v>
      </c>
      <c r="Q142" s="151">
        <f t="shared" si="32"/>
        <v>0</v>
      </c>
      <c r="R142" s="11"/>
      <c r="S142" s="16"/>
      <c r="T142" s="16"/>
      <c r="U142" s="16"/>
      <c r="V142" s="16"/>
      <c r="W142" s="11"/>
    </row>
    <row r="143" spans="1:23" ht="24" hidden="1">
      <c r="A143" s="128"/>
      <c r="B143" s="128"/>
      <c r="C143" s="128"/>
      <c r="D143" s="176" t="s">
        <v>469</v>
      </c>
      <c r="E143" s="137">
        <f t="shared" si="35"/>
        <v>0</v>
      </c>
      <c r="F143" s="137"/>
      <c r="G143" s="137"/>
      <c r="H143" s="137"/>
      <c r="I143" s="137"/>
      <c r="J143" s="168">
        <f t="shared" si="33"/>
        <v>0</v>
      </c>
      <c r="K143" s="137"/>
      <c r="L143" s="137"/>
      <c r="M143" s="137"/>
      <c r="N143" s="137"/>
      <c r="O143" s="137"/>
      <c r="P143" s="113">
        <f t="shared" si="36"/>
        <v>0</v>
      </c>
      <c r="Q143" s="151">
        <f t="shared" si="32"/>
        <v>0</v>
      </c>
      <c r="R143" s="11"/>
      <c r="S143" s="16"/>
      <c r="T143" s="16"/>
      <c r="U143" s="16"/>
      <c r="V143" s="16"/>
      <c r="W143" s="11"/>
    </row>
    <row r="144" spans="1:23" ht="38.25" hidden="1">
      <c r="A144" s="128"/>
      <c r="B144" s="128"/>
      <c r="C144" s="134"/>
      <c r="D144" s="184" t="s">
        <v>378</v>
      </c>
      <c r="E144" s="137">
        <f t="shared" si="35"/>
        <v>0</v>
      </c>
      <c r="F144" s="137"/>
      <c r="G144" s="137"/>
      <c r="H144" s="137"/>
      <c r="I144" s="137"/>
      <c r="J144" s="167">
        <f t="shared" si="33"/>
        <v>0</v>
      </c>
      <c r="K144" s="137"/>
      <c r="L144" s="137"/>
      <c r="M144" s="137"/>
      <c r="N144" s="137"/>
      <c r="O144" s="137"/>
      <c r="P144" s="137">
        <f t="shared" si="36"/>
        <v>0</v>
      </c>
      <c r="Q144" s="151">
        <f t="shared" si="32"/>
        <v>0</v>
      </c>
      <c r="R144" s="11"/>
      <c r="S144" s="16"/>
      <c r="T144" s="16"/>
      <c r="U144" s="16"/>
      <c r="V144" s="16"/>
      <c r="W144" s="11"/>
    </row>
    <row r="145" spans="1:23" ht="15.75" hidden="1">
      <c r="A145" s="128"/>
      <c r="B145" s="128"/>
      <c r="C145" s="128"/>
      <c r="D145" s="176"/>
      <c r="E145" s="137">
        <f t="shared" si="35"/>
        <v>0</v>
      </c>
      <c r="F145" s="137"/>
      <c r="G145" s="137"/>
      <c r="H145" s="137"/>
      <c r="I145" s="137"/>
      <c r="J145" s="168">
        <f t="shared" si="33"/>
        <v>0</v>
      </c>
      <c r="K145" s="137"/>
      <c r="L145" s="137"/>
      <c r="M145" s="137"/>
      <c r="N145" s="137"/>
      <c r="O145" s="137"/>
      <c r="P145" s="113">
        <f t="shared" si="36"/>
        <v>0</v>
      </c>
      <c r="Q145" s="151">
        <f t="shared" si="32"/>
        <v>0</v>
      </c>
      <c r="R145" s="11"/>
      <c r="S145" s="16"/>
      <c r="T145" s="16"/>
      <c r="U145" s="16"/>
      <c r="V145" s="16"/>
      <c r="W145" s="11"/>
    </row>
    <row r="146" spans="1:23" ht="55.9" hidden="1" customHeight="1">
      <c r="A146" s="133"/>
      <c r="B146" s="133"/>
      <c r="C146" s="133"/>
      <c r="D146" s="139"/>
      <c r="E146" s="105"/>
      <c r="F146" s="105"/>
      <c r="G146" s="105"/>
      <c r="H146" s="105"/>
      <c r="I146" s="105"/>
      <c r="J146" s="105">
        <f t="shared" si="33"/>
        <v>8939000</v>
      </c>
      <c r="K146" s="105">
        <v>1000000</v>
      </c>
      <c r="L146" s="105">
        <v>939000</v>
      </c>
      <c r="M146" s="105"/>
      <c r="N146" s="105"/>
      <c r="O146" s="105">
        <f>7000000+1000000</f>
        <v>8000000</v>
      </c>
      <c r="P146" s="105">
        <f t="shared" si="36"/>
        <v>8939000</v>
      </c>
      <c r="Q146" s="151">
        <f t="shared" si="32"/>
        <v>8939000</v>
      </c>
      <c r="R146" s="11"/>
      <c r="S146" s="16"/>
      <c r="T146" s="16"/>
      <c r="U146" s="16"/>
      <c r="V146" s="16"/>
      <c r="W146" s="11"/>
    </row>
    <row r="147" spans="1:23" ht="46.15" hidden="1" customHeight="1">
      <c r="A147" s="133"/>
      <c r="B147" s="133"/>
      <c r="C147" s="133"/>
      <c r="D147" s="175"/>
      <c r="E147" s="105"/>
      <c r="F147" s="105"/>
      <c r="G147" s="105"/>
      <c r="H147" s="105"/>
      <c r="I147" s="105"/>
      <c r="J147" s="105">
        <f t="shared" si="33"/>
        <v>225000</v>
      </c>
      <c r="K147" s="105">
        <v>125000</v>
      </c>
      <c r="L147" s="105">
        <v>100000</v>
      </c>
      <c r="M147" s="105"/>
      <c r="N147" s="105"/>
      <c r="O147" s="105">
        <v>125000</v>
      </c>
      <c r="P147" s="105">
        <f t="shared" si="36"/>
        <v>225000</v>
      </c>
      <c r="Q147" s="151">
        <f t="shared" si="32"/>
        <v>225000</v>
      </c>
      <c r="S147" s="40"/>
      <c r="T147" s="40"/>
      <c r="U147" s="40"/>
      <c r="V147" s="40"/>
    </row>
    <row r="148" spans="1:23" ht="63.6" hidden="1" customHeight="1">
      <c r="A148" s="133"/>
      <c r="B148" s="133"/>
      <c r="C148" s="133"/>
      <c r="D148" s="144"/>
      <c r="E148" s="105"/>
      <c r="F148" s="105"/>
      <c r="G148" s="105"/>
      <c r="H148" s="105"/>
      <c r="I148" s="105"/>
      <c r="J148" s="105">
        <f t="shared" si="33"/>
        <v>1100000</v>
      </c>
      <c r="K148" s="105">
        <v>200000</v>
      </c>
      <c r="L148" s="105">
        <v>670000</v>
      </c>
      <c r="M148" s="105"/>
      <c r="N148" s="105"/>
      <c r="O148" s="105">
        <f>230000+200000</f>
        <v>430000</v>
      </c>
      <c r="P148" s="105">
        <f t="shared" si="36"/>
        <v>1100000</v>
      </c>
      <c r="Q148" s="151">
        <f t="shared" si="32"/>
        <v>1100000</v>
      </c>
      <c r="S148" s="40"/>
      <c r="T148" s="40"/>
      <c r="U148" s="40"/>
      <c r="V148" s="40"/>
    </row>
    <row r="149" spans="1:23" ht="42" hidden="1" customHeight="1">
      <c r="A149" s="133"/>
      <c r="B149" s="133"/>
      <c r="C149" s="133"/>
      <c r="D149" s="175"/>
      <c r="E149" s="105"/>
      <c r="F149" s="105"/>
      <c r="G149" s="105"/>
      <c r="H149" s="105"/>
      <c r="I149" s="105"/>
      <c r="J149" s="105">
        <f t="shared" si="33"/>
        <v>6381400</v>
      </c>
      <c r="K149" s="105">
        <v>500000</v>
      </c>
      <c r="L149" s="105">
        <v>3871400</v>
      </c>
      <c r="M149" s="105"/>
      <c r="N149" s="105"/>
      <c r="O149" s="105">
        <f>2010000+500000</f>
        <v>2510000</v>
      </c>
      <c r="P149" s="105">
        <f t="shared" si="36"/>
        <v>6381400</v>
      </c>
      <c r="Q149" s="151">
        <f t="shared" si="32"/>
        <v>6381400</v>
      </c>
      <c r="S149" s="40"/>
      <c r="T149" s="40"/>
      <c r="U149" s="40"/>
      <c r="V149" s="40"/>
    </row>
    <row r="150" spans="1:23" ht="42" hidden="1" customHeight="1">
      <c r="A150" s="133"/>
      <c r="B150" s="133"/>
      <c r="C150" s="133"/>
      <c r="D150" s="139"/>
      <c r="E150" s="105"/>
      <c r="F150" s="105"/>
      <c r="G150" s="105"/>
      <c r="H150" s="105"/>
      <c r="I150" s="105"/>
      <c r="J150" s="105">
        <f t="shared" si="33"/>
        <v>1600000</v>
      </c>
      <c r="K150" s="105">
        <v>1000000</v>
      </c>
      <c r="L150" s="105">
        <v>600000</v>
      </c>
      <c r="M150" s="105"/>
      <c r="N150" s="105"/>
      <c r="O150" s="105">
        <v>1000000</v>
      </c>
      <c r="P150" s="105">
        <f t="shared" si="36"/>
        <v>1600000</v>
      </c>
      <c r="Q150" s="151">
        <f t="shared" ref="Q150:Q181" si="37">+P150</f>
        <v>1600000</v>
      </c>
      <c r="S150" s="40"/>
      <c r="T150" s="40"/>
      <c r="U150" s="40"/>
      <c r="V150" s="40"/>
    </row>
    <row r="151" spans="1:23" ht="51" hidden="1">
      <c r="A151" s="128"/>
      <c r="B151" s="128"/>
      <c r="C151" s="134"/>
      <c r="D151" s="184" t="s">
        <v>29</v>
      </c>
      <c r="E151" s="137">
        <f t="shared" si="35"/>
        <v>0</v>
      </c>
      <c r="F151" s="137"/>
      <c r="G151" s="137"/>
      <c r="H151" s="137"/>
      <c r="I151" s="137"/>
      <c r="J151" s="137">
        <f t="shared" si="33"/>
        <v>0</v>
      </c>
      <c r="K151" s="137"/>
      <c r="L151" s="137"/>
      <c r="M151" s="137"/>
      <c r="N151" s="137"/>
      <c r="O151" s="137"/>
      <c r="P151" s="137">
        <f t="shared" si="36"/>
        <v>0</v>
      </c>
      <c r="Q151" s="151">
        <f t="shared" si="37"/>
        <v>0</v>
      </c>
      <c r="S151" s="40"/>
      <c r="T151" s="40"/>
      <c r="U151" s="40"/>
      <c r="V151" s="40"/>
    </row>
    <row r="152" spans="1:23" ht="46.9" hidden="1" customHeight="1">
      <c r="A152" s="133"/>
      <c r="B152" s="133"/>
      <c r="C152" s="133"/>
      <c r="D152" s="175"/>
      <c r="E152" s="105"/>
      <c r="F152" s="105"/>
      <c r="G152" s="105"/>
      <c r="H152" s="105"/>
      <c r="I152" s="105"/>
      <c r="J152" s="105">
        <f t="shared" si="33"/>
        <v>10800000</v>
      </c>
      <c r="K152" s="105">
        <f>3800000+6500000</f>
        <v>10300000</v>
      </c>
      <c r="L152" s="105">
        <v>440000</v>
      </c>
      <c r="M152" s="105"/>
      <c r="N152" s="105"/>
      <c r="O152" s="105">
        <f>60000+3800000+6500000</f>
        <v>10360000</v>
      </c>
      <c r="P152" s="105">
        <f t="shared" si="36"/>
        <v>10800000</v>
      </c>
      <c r="Q152" s="151">
        <f t="shared" si="37"/>
        <v>10800000</v>
      </c>
      <c r="S152" s="40"/>
      <c r="T152" s="40"/>
      <c r="U152" s="40"/>
      <c r="V152" s="40"/>
    </row>
    <row r="153" spans="1:23" ht="15.75" hidden="1">
      <c r="A153" s="128"/>
      <c r="B153" s="128"/>
      <c r="C153" s="134"/>
      <c r="D153" s="184" t="s">
        <v>182</v>
      </c>
      <c r="E153" s="137">
        <f t="shared" si="35"/>
        <v>0</v>
      </c>
      <c r="F153" s="137"/>
      <c r="G153" s="137"/>
      <c r="H153" s="137"/>
      <c r="I153" s="137"/>
      <c r="J153" s="137">
        <f t="shared" si="33"/>
        <v>0</v>
      </c>
      <c r="K153" s="137"/>
      <c r="L153" s="137"/>
      <c r="M153" s="137"/>
      <c r="N153" s="137"/>
      <c r="O153" s="137"/>
      <c r="P153" s="137">
        <f t="shared" si="36"/>
        <v>0</v>
      </c>
      <c r="Q153" s="151">
        <f t="shared" si="37"/>
        <v>0</v>
      </c>
      <c r="S153" s="40"/>
      <c r="T153" s="40"/>
      <c r="U153" s="40"/>
      <c r="V153" s="40"/>
    </row>
    <row r="154" spans="1:23" ht="51" hidden="1">
      <c r="A154" s="128"/>
      <c r="B154" s="128"/>
      <c r="C154" s="134"/>
      <c r="D154" s="184" t="s">
        <v>214</v>
      </c>
      <c r="E154" s="137">
        <f t="shared" si="35"/>
        <v>0</v>
      </c>
      <c r="F154" s="137"/>
      <c r="G154" s="137"/>
      <c r="H154" s="137"/>
      <c r="I154" s="137"/>
      <c r="J154" s="137">
        <f t="shared" si="33"/>
        <v>0</v>
      </c>
      <c r="K154" s="137"/>
      <c r="L154" s="137"/>
      <c r="M154" s="137"/>
      <c r="N154" s="137"/>
      <c r="O154" s="137"/>
      <c r="P154" s="137">
        <f t="shared" si="36"/>
        <v>0</v>
      </c>
      <c r="Q154" s="151">
        <f t="shared" si="37"/>
        <v>0</v>
      </c>
      <c r="S154" s="40"/>
      <c r="T154" s="40"/>
      <c r="U154" s="40"/>
      <c r="V154" s="40"/>
    </row>
    <row r="155" spans="1:23" ht="51" hidden="1">
      <c r="A155" s="128"/>
      <c r="B155" s="128"/>
      <c r="C155" s="134"/>
      <c r="D155" s="184" t="s">
        <v>29</v>
      </c>
      <c r="E155" s="137">
        <f t="shared" si="35"/>
        <v>0</v>
      </c>
      <c r="F155" s="137"/>
      <c r="G155" s="137"/>
      <c r="H155" s="137"/>
      <c r="I155" s="137"/>
      <c r="J155" s="137">
        <f t="shared" si="33"/>
        <v>0</v>
      </c>
      <c r="K155" s="137"/>
      <c r="L155" s="137"/>
      <c r="M155" s="137"/>
      <c r="N155" s="137"/>
      <c r="O155" s="137"/>
      <c r="P155" s="137">
        <f t="shared" si="36"/>
        <v>0</v>
      </c>
      <c r="Q155" s="151">
        <f t="shared" si="37"/>
        <v>0</v>
      </c>
      <c r="S155" s="40"/>
      <c r="T155" s="40"/>
      <c r="U155" s="40"/>
      <c r="V155" s="40"/>
    </row>
    <row r="156" spans="1:23" ht="30" hidden="1">
      <c r="A156" s="127"/>
      <c r="B156" s="127" t="s">
        <v>515</v>
      </c>
      <c r="C156" s="127"/>
      <c r="D156" s="175" t="s">
        <v>248</v>
      </c>
      <c r="E156" s="105">
        <f t="shared" si="35"/>
        <v>0</v>
      </c>
      <c r="F156" s="105"/>
      <c r="G156" s="105"/>
      <c r="H156" s="105"/>
      <c r="I156" s="105"/>
      <c r="J156" s="105">
        <f t="shared" si="33"/>
        <v>0</v>
      </c>
      <c r="K156" s="105"/>
      <c r="L156" s="105"/>
      <c r="M156" s="105"/>
      <c r="N156" s="105"/>
      <c r="O156" s="105"/>
      <c r="P156" s="105">
        <f t="shared" si="36"/>
        <v>0</v>
      </c>
      <c r="Q156" s="151">
        <f t="shared" si="37"/>
        <v>0</v>
      </c>
      <c r="S156" s="40"/>
      <c r="T156" s="40"/>
      <c r="U156" s="40"/>
      <c r="V156" s="40"/>
    </row>
    <row r="157" spans="1:23" ht="51" hidden="1" customHeight="1">
      <c r="A157" s="133" t="s">
        <v>470</v>
      </c>
      <c r="B157" s="133" t="s">
        <v>159</v>
      </c>
      <c r="C157" s="133" t="s">
        <v>7</v>
      </c>
      <c r="D157" s="175" t="s">
        <v>134</v>
      </c>
      <c r="E157" s="105">
        <f t="shared" si="35"/>
        <v>0</v>
      </c>
      <c r="F157" s="105"/>
      <c r="G157" s="105"/>
      <c r="H157" s="105"/>
      <c r="I157" s="105"/>
      <c r="J157" s="105">
        <f t="shared" si="33"/>
        <v>0</v>
      </c>
      <c r="K157" s="105"/>
      <c r="L157" s="105"/>
      <c r="M157" s="105"/>
      <c r="N157" s="105"/>
      <c r="O157" s="105"/>
      <c r="P157" s="105">
        <f t="shared" si="36"/>
        <v>0</v>
      </c>
      <c r="Q157" s="151">
        <f t="shared" si="37"/>
        <v>0</v>
      </c>
      <c r="S157" s="40"/>
      <c r="T157" s="40"/>
      <c r="U157" s="40"/>
      <c r="V157" s="40"/>
    </row>
    <row r="158" spans="1:23" ht="51" hidden="1">
      <c r="A158" s="128"/>
      <c r="B158" s="128"/>
      <c r="C158" s="134"/>
      <c r="D158" s="184" t="s">
        <v>29</v>
      </c>
      <c r="E158" s="137">
        <f t="shared" si="35"/>
        <v>0</v>
      </c>
      <c r="F158" s="137"/>
      <c r="G158" s="137"/>
      <c r="H158" s="137"/>
      <c r="I158" s="137"/>
      <c r="J158" s="137">
        <f t="shared" si="33"/>
        <v>0</v>
      </c>
      <c r="K158" s="137"/>
      <c r="L158" s="137"/>
      <c r="M158" s="137"/>
      <c r="N158" s="137"/>
      <c r="O158" s="137"/>
      <c r="P158" s="137">
        <f t="shared" si="36"/>
        <v>0</v>
      </c>
      <c r="Q158" s="151">
        <f t="shared" si="37"/>
        <v>0</v>
      </c>
      <c r="S158" s="40"/>
      <c r="T158" s="40"/>
      <c r="U158" s="40"/>
      <c r="V158" s="40"/>
    </row>
    <row r="159" spans="1:23" ht="40.15" hidden="1" customHeight="1">
      <c r="A159" s="133"/>
      <c r="B159" s="133"/>
      <c r="C159" s="133"/>
      <c r="D159" s="175"/>
      <c r="E159" s="105"/>
      <c r="F159" s="105"/>
      <c r="G159" s="105"/>
      <c r="H159" s="105"/>
      <c r="I159" s="105"/>
      <c r="J159" s="105">
        <f t="shared" si="33"/>
        <v>50000</v>
      </c>
      <c r="K159" s="105">
        <v>50000</v>
      </c>
      <c r="L159" s="105"/>
      <c r="M159" s="105"/>
      <c r="N159" s="105"/>
      <c r="O159" s="105">
        <v>50000</v>
      </c>
      <c r="P159" s="105">
        <f t="shared" si="36"/>
        <v>50000</v>
      </c>
      <c r="Q159" s="151">
        <f t="shared" si="37"/>
        <v>50000</v>
      </c>
      <c r="S159" s="40"/>
      <c r="T159" s="40"/>
      <c r="U159" s="40"/>
      <c r="V159" s="40"/>
    </row>
    <row r="160" spans="1:23" ht="55.15" hidden="1" customHeight="1">
      <c r="A160" s="133"/>
      <c r="B160" s="133"/>
      <c r="C160" s="133"/>
      <c r="D160" s="160"/>
      <c r="E160" s="105"/>
      <c r="F160" s="105"/>
      <c r="G160" s="105"/>
      <c r="H160" s="105"/>
      <c r="I160" s="105"/>
      <c r="J160" s="137">
        <f>+L160+O160</f>
        <v>0</v>
      </c>
      <c r="K160" s="105"/>
      <c r="L160" s="105"/>
      <c r="M160" s="105"/>
      <c r="N160" s="105"/>
      <c r="O160" s="105"/>
      <c r="P160" s="105">
        <f>+E160+J160</f>
        <v>0</v>
      </c>
      <c r="Q160" s="151">
        <f t="shared" si="37"/>
        <v>0</v>
      </c>
      <c r="S160" s="40"/>
      <c r="T160" s="40"/>
      <c r="U160" s="40"/>
      <c r="V160" s="40"/>
    </row>
    <row r="161" spans="1:23" ht="49.9" hidden="1" customHeight="1">
      <c r="A161" s="133"/>
      <c r="B161" s="133"/>
      <c r="C161" s="133"/>
      <c r="D161" s="160"/>
      <c r="E161" s="105"/>
      <c r="F161" s="105"/>
      <c r="G161" s="105"/>
      <c r="H161" s="105"/>
      <c r="I161" s="105"/>
      <c r="J161" s="137"/>
      <c r="K161" s="105"/>
      <c r="L161" s="105"/>
      <c r="M161" s="105"/>
      <c r="N161" s="105"/>
      <c r="O161" s="105"/>
      <c r="P161" s="105">
        <f>+E161+J161</f>
        <v>0</v>
      </c>
      <c r="Q161" s="151">
        <f t="shared" si="37"/>
        <v>0</v>
      </c>
      <c r="S161" s="40"/>
      <c r="T161" s="40"/>
      <c r="U161" s="40"/>
      <c r="V161" s="40"/>
    </row>
    <row r="162" spans="1:23" ht="42.6" hidden="1" customHeight="1">
      <c r="A162" s="133"/>
      <c r="B162" s="133"/>
      <c r="C162" s="133"/>
      <c r="D162" s="160"/>
      <c r="E162" s="105"/>
      <c r="F162" s="105"/>
      <c r="G162" s="105"/>
      <c r="H162" s="105"/>
      <c r="I162" s="105"/>
      <c r="J162" s="105">
        <f t="shared" si="33"/>
        <v>2399700</v>
      </c>
      <c r="K162" s="105">
        <f>1300000+1000000</f>
        <v>2300000</v>
      </c>
      <c r="L162" s="105">
        <v>77700</v>
      </c>
      <c r="M162" s="105"/>
      <c r="N162" s="105"/>
      <c r="O162" s="105">
        <f>22000+1300000+1000000</f>
        <v>2322000</v>
      </c>
      <c r="P162" s="105">
        <f t="shared" si="36"/>
        <v>2399700</v>
      </c>
      <c r="Q162" s="151">
        <f t="shared" si="37"/>
        <v>2399700</v>
      </c>
      <c r="S162" s="40"/>
      <c r="T162" s="40"/>
      <c r="U162" s="40"/>
      <c r="V162" s="40"/>
    </row>
    <row r="163" spans="1:23" ht="25.5" hidden="1">
      <c r="A163" s="128"/>
      <c r="B163" s="128"/>
      <c r="C163" s="134"/>
      <c r="D163" s="184" t="s">
        <v>28</v>
      </c>
      <c r="E163" s="137">
        <f t="shared" si="35"/>
        <v>0</v>
      </c>
      <c r="F163" s="137"/>
      <c r="G163" s="137"/>
      <c r="H163" s="137"/>
      <c r="I163" s="137"/>
      <c r="J163" s="137">
        <f t="shared" si="33"/>
        <v>0</v>
      </c>
      <c r="K163" s="137"/>
      <c r="L163" s="137"/>
      <c r="M163" s="137"/>
      <c r="N163" s="137"/>
      <c r="O163" s="137"/>
      <c r="P163" s="137">
        <f t="shared" si="36"/>
        <v>0</v>
      </c>
      <c r="Q163" s="151">
        <f t="shared" si="37"/>
        <v>0</v>
      </c>
      <c r="S163" s="40"/>
      <c r="T163" s="40"/>
      <c r="U163" s="40"/>
      <c r="V163" s="40"/>
    </row>
    <row r="164" spans="1:23" ht="38.25" hidden="1">
      <c r="A164" s="128"/>
      <c r="B164" s="128"/>
      <c r="C164" s="134"/>
      <c r="D164" s="184" t="s">
        <v>132</v>
      </c>
      <c r="E164" s="137">
        <f t="shared" si="35"/>
        <v>0</v>
      </c>
      <c r="F164" s="137"/>
      <c r="G164" s="137"/>
      <c r="H164" s="137"/>
      <c r="I164" s="137"/>
      <c r="J164" s="137">
        <f t="shared" si="33"/>
        <v>0</v>
      </c>
      <c r="K164" s="137"/>
      <c r="L164" s="137"/>
      <c r="M164" s="137"/>
      <c r="N164" s="137"/>
      <c r="O164" s="137"/>
      <c r="P164" s="137">
        <f t="shared" si="36"/>
        <v>0</v>
      </c>
      <c r="Q164" s="151">
        <f t="shared" si="37"/>
        <v>0</v>
      </c>
      <c r="S164" s="40"/>
      <c r="T164" s="40"/>
      <c r="U164" s="40"/>
      <c r="V164" s="40"/>
    </row>
    <row r="165" spans="1:23" ht="38.25" hidden="1">
      <c r="A165" s="128"/>
      <c r="B165" s="128"/>
      <c r="C165" s="134"/>
      <c r="D165" s="184" t="s">
        <v>215</v>
      </c>
      <c r="E165" s="137">
        <f t="shared" si="35"/>
        <v>0</v>
      </c>
      <c r="F165" s="137"/>
      <c r="G165" s="137"/>
      <c r="H165" s="137"/>
      <c r="I165" s="137"/>
      <c r="J165" s="137">
        <f>+L165+O165</f>
        <v>0</v>
      </c>
      <c r="K165" s="137"/>
      <c r="L165" s="137"/>
      <c r="M165" s="137"/>
      <c r="N165" s="137"/>
      <c r="O165" s="137"/>
      <c r="P165" s="137">
        <f t="shared" si="36"/>
        <v>0</v>
      </c>
      <c r="Q165" s="151">
        <f t="shared" si="37"/>
        <v>0</v>
      </c>
      <c r="S165" s="40"/>
      <c r="T165" s="40"/>
      <c r="U165" s="40"/>
      <c r="V165" s="40"/>
    </row>
    <row r="166" spans="1:23" ht="15" hidden="1">
      <c r="A166" s="127"/>
      <c r="B166" s="127"/>
      <c r="C166" s="127"/>
      <c r="D166" s="175" t="s">
        <v>401</v>
      </c>
      <c r="E166" s="141">
        <f t="shared" si="35"/>
        <v>0</v>
      </c>
      <c r="F166" s="141"/>
      <c r="G166" s="141"/>
      <c r="H166" s="141"/>
      <c r="I166" s="141"/>
      <c r="J166" s="141"/>
      <c r="K166" s="141"/>
      <c r="L166" s="141"/>
      <c r="M166" s="141"/>
      <c r="N166" s="141"/>
      <c r="O166" s="141"/>
      <c r="P166" s="141"/>
      <c r="Q166" s="151">
        <f t="shared" si="37"/>
        <v>0</v>
      </c>
      <c r="S166" s="40"/>
      <c r="T166" s="40"/>
      <c r="U166" s="40"/>
      <c r="V166" s="40"/>
    </row>
    <row r="167" spans="1:23" ht="75" hidden="1">
      <c r="A167" s="127"/>
      <c r="B167" s="127"/>
      <c r="C167" s="127"/>
      <c r="D167" s="160" t="s">
        <v>16</v>
      </c>
      <c r="E167" s="102">
        <f t="shared" si="35"/>
        <v>0</v>
      </c>
      <c r="F167" s="102"/>
      <c r="G167" s="102"/>
      <c r="H167" s="102"/>
      <c r="I167" s="102"/>
      <c r="J167" s="102"/>
      <c r="K167" s="102"/>
      <c r="L167" s="102"/>
      <c r="M167" s="102"/>
      <c r="N167" s="102"/>
      <c r="O167" s="102"/>
      <c r="P167" s="105">
        <f t="shared" si="36"/>
        <v>0</v>
      </c>
      <c r="Q167" s="151">
        <f t="shared" si="37"/>
        <v>0</v>
      </c>
      <c r="S167" s="40"/>
      <c r="T167" s="40"/>
      <c r="U167" s="40"/>
      <c r="V167" s="40"/>
    </row>
    <row r="168" spans="1:23" ht="90" hidden="1">
      <c r="A168" s="127"/>
      <c r="B168" s="127"/>
      <c r="C168" s="127"/>
      <c r="D168" s="160" t="s">
        <v>397</v>
      </c>
      <c r="E168" s="102">
        <f t="shared" si="35"/>
        <v>0</v>
      </c>
      <c r="F168" s="102"/>
      <c r="G168" s="102"/>
      <c r="H168" s="102"/>
      <c r="I168" s="102"/>
      <c r="J168" s="102"/>
      <c r="K168" s="102"/>
      <c r="L168" s="102"/>
      <c r="M168" s="102"/>
      <c r="N168" s="102"/>
      <c r="O168" s="102"/>
      <c r="P168" s="105">
        <f t="shared" si="36"/>
        <v>0</v>
      </c>
      <c r="Q168" s="151">
        <f t="shared" si="37"/>
        <v>0</v>
      </c>
      <c r="S168" s="40"/>
      <c r="T168" s="40"/>
      <c r="U168" s="40"/>
      <c r="V168" s="40"/>
    </row>
    <row r="169" spans="1:23" ht="90" hidden="1">
      <c r="A169" s="127"/>
      <c r="B169" s="127"/>
      <c r="C169" s="127"/>
      <c r="D169" s="160" t="s">
        <v>393</v>
      </c>
      <c r="E169" s="102">
        <f t="shared" si="35"/>
        <v>0</v>
      </c>
      <c r="F169" s="102"/>
      <c r="G169" s="102"/>
      <c r="H169" s="102"/>
      <c r="I169" s="102"/>
      <c r="J169" s="102"/>
      <c r="K169" s="102"/>
      <c r="L169" s="102"/>
      <c r="M169" s="102"/>
      <c r="N169" s="102"/>
      <c r="O169" s="102"/>
      <c r="P169" s="105">
        <f t="shared" si="36"/>
        <v>0</v>
      </c>
      <c r="Q169" s="151">
        <f t="shared" si="37"/>
        <v>0</v>
      </c>
      <c r="S169" s="40"/>
      <c r="T169" s="40"/>
      <c r="U169" s="40"/>
      <c r="V169" s="40"/>
    </row>
    <row r="170" spans="1:23" ht="33.6" hidden="1" customHeight="1">
      <c r="A170" s="133" t="s">
        <v>277</v>
      </c>
      <c r="B170" s="133" t="s">
        <v>203</v>
      </c>
      <c r="C170" s="133" t="s">
        <v>487</v>
      </c>
      <c r="D170" s="175" t="s">
        <v>88</v>
      </c>
      <c r="E170" s="105">
        <f t="shared" si="35"/>
        <v>0</v>
      </c>
      <c r="F170" s="105"/>
      <c r="G170" s="105"/>
      <c r="H170" s="105"/>
      <c r="I170" s="105"/>
      <c r="J170" s="105">
        <f t="shared" ref="J170:J175" si="38">+L170+O170</f>
        <v>0</v>
      </c>
      <c r="K170" s="105"/>
      <c r="L170" s="105"/>
      <c r="M170" s="105"/>
      <c r="N170" s="105"/>
      <c r="O170" s="105"/>
      <c r="P170" s="105">
        <f t="shared" si="36"/>
        <v>0</v>
      </c>
      <c r="Q170" s="151">
        <f t="shared" si="37"/>
        <v>0</v>
      </c>
      <c r="S170" s="40"/>
      <c r="T170" s="40"/>
      <c r="U170" s="40"/>
      <c r="V170" s="40"/>
    </row>
    <row r="171" spans="1:23" ht="30" hidden="1">
      <c r="A171" s="121" t="s">
        <v>278</v>
      </c>
      <c r="B171" s="121" t="s">
        <v>89</v>
      </c>
      <c r="C171" s="121" t="s">
        <v>144</v>
      </c>
      <c r="D171" s="179" t="s">
        <v>90</v>
      </c>
      <c r="E171" s="137">
        <f t="shared" si="35"/>
        <v>0</v>
      </c>
      <c r="F171" s="137"/>
      <c r="G171" s="137"/>
      <c r="H171" s="137"/>
      <c r="I171" s="137"/>
      <c r="J171" s="107">
        <f t="shared" si="38"/>
        <v>0</v>
      </c>
      <c r="K171" s="107"/>
      <c r="L171" s="107"/>
      <c r="M171" s="107"/>
      <c r="N171" s="107"/>
      <c r="O171" s="107">
        <f>2850000-2850000</f>
        <v>0</v>
      </c>
      <c r="P171" s="107">
        <f t="shared" si="36"/>
        <v>0</v>
      </c>
      <c r="Q171" s="151">
        <f t="shared" si="37"/>
        <v>0</v>
      </c>
      <c r="R171" s="11"/>
      <c r="S171" s="16"/>
      <c r="T171" s="16"/>
      <c r="U171" s="16"/>
      <c r="V171" s="16"/>
      <c r="W171" s="11"/>
    </row>
    <row r="172" spans="1:23" ht="63.6" hidden="1" customHeight="1">
      <c r="A172" s="121" t="s">
        <v>279</v>
      </c>
      <c r="B172" s="121" t="s">
        <v>160</v>
      </c>
      <c r="C172" s="121" t="s">
        <v>124</v>
      </c>
      <c r="D172" s="179" t="s">
        <v>161</v>
      </c>
      <c r="E172" s="106">
        <f t="shared" si="35"/>
        <v>0</v>
      </c>
      <c r="F172" s="106"/>
      <c r="G172" s="106"/>
      <c r="H172" s="106"/>
      <c r="I172" s="106"/>
      <c r="J172" s="106">
        <f t="shared" si="38"/>
        <v>0</v>
      </c>
      <c r="K172" s="106">
        <f>35000000-35000000</f>
        <v>0</v>
      </c>
      <c r="L172" s="106"/>
      <c r="M172" s="106"/>
      <c r="N172" s="106"/>
      <c r="O172" s="106">
        <f>35000000-35000000</f>
        <v>0</v>
      </c>
      <c r="P172" s="106">
        <f t="shared" si="36"/>
        <v>0</v>
      </c>
      <c r="Q172" s="151">
        <f t="shared" si="37"/>
        <v>0</v>
      </c>
      <c r="R172" s="11"/>
      <c r="S172" s="16"/>
      <c r="T172" s="16"/>
      <c r="U172" s="16"/>
      <c r="V172" s="16"/>
      <c r="W172" s="11"/>
    </row>
    <row r="173" spans="1:23" ht="63.6" hidden="1" customHeight="1">
      <c r="A173" s="126" t="s">
        <v>76</v>
      </c>
      <c r="B173" s="126" t="s">
        <v>357</v>
      </c>
      <c r="C173" s="127" t="s">
        <v>75</v>
      </c>
      <c r="D173" s="226" t="s">
        <v>367</v>
      </c>
      <c r="E173" s="105">
        <f>+F173+I173</f>
        <v>0</v>
      </c>
      <c r="F173" s="105"/>
      <c r="G173" s="105"/>
      <c r="H173" s="105"/>
      <c r="I173" s="105"/>
      <c r="J173" s="105">
        <f t="shared" si="38"/>
        <v>0</v>
      </c>
      <c r="K173" s="105"/>
      <c r="L173" s="105"/>
      <c r="M173" s="105"/>
      <c r="N173" s="105"/>
      <c r="O173" s="105"/>
      <c r="P173" s="105">
        <f>+E173+J173</f>
        <v>0</v>
      </c>
      <c r="Q173" s="151">
        <f t="shared" si="37"/>
        <v>0</v>
      </c>
      <c r="R173" s="11"/>
      <c r="S173" s="16"/>
      <c r="T173" s="16"/>
      <c r="U173" s="16"/>
      <c r="V173" s="16"/>
      <c r="W173" s="11"/>
    </row>
    <row r="174" spans="1:23" ht="30" hidden="1">
      <c r="A174" s="127" t="s">
        <v>280</v>
      </c>
      <c r="B174" s="127" t="s">
        <v>45</v>
      </c>
      <c r="C174" s="127" t="s">
        <v>44</v>
      </c>
      <c r="D174" s="139" t="s">
        <v>27</v>
      </c>
      <c r="E174" s="105">
        <f t="shared" si="35"/>
        <v>0</v>
      </c>
      <c r="F174" s="105"/>
      <c r="G174" s="105"/>
      <c r="H174" s="105"/>
      <c r="I174" s="105"/>
      <c r="J174" s="105">
        <f t="shared" si="38"/>
        <v>0</v>
      </c>
      <c r="K174" s="105"/>
      <c r="L174" s="105"/>
      <c r="M174" s="105"/>
      <c r="N174" s="105"/>
      <c r="O174" s="105"/>
      <c r="P174" s="105">
        <f t="shared" si="36"/>
        <v>0</v>
      </c>
      <c r="Q174" s="151">
        <f t="shared" si="37"/>
        <v>0</v>
      </c>
      <c r="R174" s="11"/>
      <c r="S174" s="16"/>
      <c r="T174" s="16"/>
      <c r="U174" s="16"/>
      <c r="V174" s="16"/>
      <c r="W174" s="11"/>
    </row>
    <row r="175" spans="1:23" ht="35.450000000000003" hidden="1" customHeight="1">
      <c r="A175" s="127" t="s">
        <v>279</v>
      </c>
      <c r="B175" s="127" t="s">
        <v>160</v>
      </c>
      <c r="C175" s="127" t="s">
        <v>256</v>
      </c>
      <c r="D175" s="139" t="s">
        <v>161</v>
      </c>
      <c r="E175" s="105">
        <f t="shared" si="35"/>
        <v>0</v>
      </c>
      <c r="F175" s="105"/>
      <c r="G175" s="105"/>
      <c r="H175" s="105"/>
      <c r="I175" s="105"/>
      <c r="J175" s="105">
        <f t="shared" si="38"/>
        <v>0</v>
      </c>
      <c r="K175" s="105"/>
      <c r="L175" s="105"/>
      <c r="M175" s="105"/>
      <c r="N175" s="105"/>
      <c r="O175" s="105"/>
      <c r="P175" s="105">
        <f t="shared" si="36"/>
        <v>0</v>
      </c>
      <c r="Q175" s="151">
        <f t="shared" si="37"/>
        <v>0</v>
      </c>
      <c r="R175" s="11"/>
      <c r="S175" s="16"/>
      <c r="T175" s="16"/>
      <c r="U175" s="16"/>
      <c r="V175" s="16"/>
      <c r="W175" s="11"/>
    </row>
    <row r="176" spans="1:23" ht="114" hidden="1" customHeight="1">
      <c r="A176" s="123" t="s">
        <v>292</v>
      </c>
      <c r="B176" s="123" t="s">
        <v>293</v>
      </c>
      <c r="C176" s="123" t="s">
        <v>108</v>
      </c>
      <c r="D176" s="234" t="s">
        <v>463</v>
      </c>
      <c r="E176" s="106">
        <f>+F176+I176</f>
        <v>0</v>
      </c>
      <c r="F176" s="106"/>
      <c r="G176" s="106"/>
      <c r="H176" s="106"/>
      <c r="I176" s="106"/>
      <c r="J176" s="106"/>
      <c r="K176" s="106"/>
      <c r="L176" s="106"/>
      <c r="M176" s="106"/>
      <c r="N176" s="106"/>
      <c r="O176" s="106"/>
      <c r="P176" s="105">
        <f>+E176+J176</f>
        <v>0</v>
      </c>
      <c r="Q176" s="151">
        <f t="shared" si="37"/>
        <v>0</v>
      </c>
      <c r="R176" s="11"/>
      <c r="S176" s="16"/>
      <c r="T176" s="16"/>
      <c r="U176" s="16"/>
      <c r="V176" s="16"/>
      <c r="W176" s="11"/>
    </row>
    <row r="177" spans="1:66" ht="93.6" hidden="1" customHeight="1">
      <c r="A177" s="123" t="s">
        <v>281</v>
      </c>
      <c r="B177" s="123" t="s">
        <v>80</v>
      </c>
      <c r="C177" s="123" t="s">
        <v>404</v>
      </c>
      <c r="D177" s="234" t="s">
        <v>81</v>
      </c>
      <c r="E177" s="106">
        <f>+F177+I177</f>
        <v>0</v>
      </c>
      <c r="F177" s="106"/>
      <c r="G177" s="106"/>
      <c r="H177" s="106"/>
      <c r="I177" s="106"/>
      <c r="J177" s="106"/>
      <c r="K177" s="106"/>
      <c r="L177" s="106"/>
      <c r="M177" s="106"/>
      <c r="N177" s="106"/>
      <c r="O177" s="106"/>
      <c r="P177" s="105">
        <f>+E177+J177</f>
        <v>0</v>
      </c>
      <c r="Q177" s="151">
        <f t="shared" si="37"/>
        <v>0</v>
      </c>
      <c r="R177" s="11"/>
      <c r="S177" s="16"/>
      <c r="T177" s="16"/>
      <c r="U177" s="16"/>
      <c r="V177" s="16"/>
      <c r="W177" s="11"/>
    </row>
    <row r="178" spans="1:66" ht="89.25" hidden="1" customHeight="1">
      <c r="A178" s="123"/>
      <c r="B178" s="123"/>
      <c r="C178" s="123"/>
      <c r="D178" s="179"/>
      <c r="E178" s="106"/>
      <c r="F178" s="106"/>
      <c r="G178" s="106"/>
      <c r="H178" s="106"/>
      <c r="I178" s="106"/>
      <c r="J178" s="106"/>
      <c r="K178" s="106"/>
      <c r="L178" s="106"/>
      <c r="M178" s="106"/>
      <c r="N178" s="106"/>
      <c r="O178" s="106"/>
      <c r="P178" s="105">
        <f>+E178+J178</f>
        <v>0</v>
      </c>
      <c r="Q178" s="151">
        <f t="shared" si="37"/>
        <v>0</v>
      </c>
      <c r="R178" s="11"/>
      <c r="S178" s="16"/>
      <c r="T178" s="16"/>
      <c r="U178" s="16"/>
      <c r="V178" s="16"/>
      <c r="W178" s="11"/>
    </row>
    <row r="179" spans="1:66" ht="36.6" hidden="1" customHeight="1">
      <c r="A179" s="127" t="s">
        <v>281</v>
      </c>
      <c r="B179" s="123" t="s">
        <v>80</v>
      </c>
      <c r="C179" s="127" t="s">
        <v>143</v>
      </c>
      <c r="D179" s="160" t="s">
        <v>81</v>
      </c>
      <c r="E179" s="105">
        <f t="shared" si="35"/>
        <v>0</v>
      </c>
      <c r="F179" s="105">
        <f>200000-200000</f>
        <v>0</v>
      </c>
      <c r="G179" s="105"/>
      <c r="H179" s="105"/>
      <c r="I179" s="105"/>
      <c r="J179" s="105"/>
      <c r="K179" s="105"/>
      <c r="L179" s="105"/>
      <c r="M179" s="105"/>
      <c r="N179" s="105"/>
      <c r="O179" s="105"/>
      <c r="P179" s="105">
        <f t="shared" si="36"/>
        <v>0</v>
      </c>
      <c r="Q179" s="151">
        <f t="shared" si="37"/>
        <v>0</v>
      </c>
      <c r="R179" s="11"/>
      <c r="S179" s="16" t="e">
        <f>+E127-E128-E129-E170-E174-E178-E179+#REF!-#REF!-#REF!</f>
        <v>#REF!</v>
      </c>
      <c r="T179" s="16"/>
      <c r="U179" s="16"/>
      <c r="V179" s="16"/>
      <c r="W179" s="11"/>
    </row>
    <row r="180" spans="1:66" ht="53.45" hidden="1" customHeight="1">
      <c r="A180" s="213"/>
      <c r="B180" s="213"/>
      <c r="C180" s="213"/>
      <c r="D180" s="99"/>
      <c r="E180" s="104"/>
      <c r="F180" s="104"/>
      <c r="G180" s="104"/>
      <c r="H180" s="104"/>
      <c r="I180" s="104"/>
      <c r="J180" s="104"/>
      <c r="K180" s="104"/>
      <c r="L180" s="104"/>
      <c r="M180" s="104" t="e">
        <f>M70+M183+M187+M189+M190+M191+M192+M193+M194+M195+M196+M198+M199+M202+M207+M208+M73+M211+#REF!+M200</f>
        <v>#REF!</v>
      </c>
      <c r="N180" s="104" t="e">
        <f>N70+N183+N187+N189+N190+N191+N192+N193+N194+N195+N196+N198+N199+N202+N207+N208+N73+N211+#REF!+N200</f>
        <v>#REF!</v>
      </c>
      <c r="O180" s="104" t="e">
        <f>O70+O183+O187+O189+O190+O191+O192+O193+O194+O195+O196+O198+O199+O202+O207+O208+O73+O211+#REF!+O200</f>
        <v>#REF!</v>
      </c>
      <c r="P180" s="104">
        <f t="shared" ref="P180:P208" si="39">+E180+J180</f>
        <v>0</v>
      </c>
      <c r="Q180" s="151">
        <f t="shared" si="37"/>
        <v>0</v>
      </c>
      <c r="S180" s="40">
        <f>SUM(E181:E208)</f>
        <v>0</v>
      </c>
      <c r="T180" s="40"/>
      <c r="U180" s="40"/>
      <c r="V180" s="40"/>
    </row>
    <row r="181" spans="1:66" ht="45" hidden="1">
      <c r="A181" s="135"/>
      <c r="B181" s="135"/>
      <c r="C181" s="135"/>
      <c r="D181" s="182" t="s">
        <v>413</v>
      </c>
      <c r="E181" s="119">
        <f t="shared" si="35"/>
        <v>0</v>
      </c>
      <c r="F181" s="119"/>
      <c r="G181" s="164"/>
      <c r="H181" s="164"/>
      <c r="I181" s="164"/>
      <c r="J181" s="119">
        <f t="shared" ref="J181:J182" si="40">+L181+O181</f>
        <v>0</v>
      </c>
      <c r="K181" s="164"/>
      <c r="L181" s="164"/>
      <c r="M181" s="164"/>
      <c r="N181" s="164"/>
      <c r="O181" s="119"/>
      <c r="P181" s="119">
        <f t="shared" si="39"/>
        <v>0</v>
      </c>
      <c r="Q181" s="151">
        <f t="shared" si="37"/>
        <v>0</v>
      </c>
      <c r="R181" s="2"/>
      <c r="S181" s="3"/>
      <c r="T181" s="3"/>
      <c r="U181" s="3"/>
      <c r="V181" s="3"/>
      <c r="W181" s="2"/>
      <c r="X181" s="2"/>
      <c r="Y181" s="2"/>
      <c r="Z181" s="2"/>
      <c r="AA181" s="2"/>
      <c r="AB181" s="2"/>
      <c r="AC181" s="2"/>
      <c r="AD181" s="2"/>
      <c r="AE181" s="2"/>
      <c r="AF181" s="2"/>
      <c r="AG181" s="2"/>
      <c r="AH181" s="2"/>
      <c r="AI181" s="2"/>
      <c r="AJ181" s="2"/>
      <c r="AK181" s="2"/>
      <c r="AL181" s="2"/>
      <c r="AM181" s="2"/>
      <c r="AN181" s="2"/>
      <c r="AO181" s="2"/>
      <c r="AP181" s="2"/>
      <c r="AQ181" s="2"/>
      <c r="AR181" s="2"/>
      <c r="AS181" s="2"/>
      <c r="AT181" s="2"/>
      <c r="AU181" s="2"/>
      <c r="AV181" s="2"/>
      <c r="AW181" s="2"/>
      <c r="AX181" s="2"/>
      <c r="AY181" s="2"/>
      <c r="AZ181" s="2"/>
      <c r="BA181" s="2"/>
      <c r="BB181" s="2"/>
      <c r="BC181" s="2"/>
      <c r="BD181" s="2"/>
      <c r="BE181" s="2"/>
      <c r="BF181" s="2"/>
      <c r="BG181" s="2"/>
      <c r="BH181" s="2"/>
      <c r="BI181" s="2"/>
      <c r="BJ181" s="2"/>
      <c r="BK181" s="2"/>
      <c r="BL181" s="2"/>
      <c r="BM181" s="2"/>
      <c r="BN181" s="2"/>
    </row>
    <row r="182" spans="1:66" ht="45" hidden="1">
      <c r="A182" s="126" t="s">
        <v>218</v>
      </c>
      <c r="B182" s="126" t="s">
        <v>407</v>
      </c>
      <c r="C182" s="126" t="s">
        <v>414</v>
      </c>
      <c r="D182" s="160" t="s">
        <v>475</v>
      </c>
      <c r="E182" s="105">
        <f>+F182+I182</f>
        <v>0</v>
      </c>
      <c r="F182" s="105"/>
      <c r="G182" s="105"/>
      <c r="H182" s="105"/>
      <c r="I182" s="105"/>
      <c r="J182" s="105">
        <f t="shared" si="40"/>
        <v>0</v>
      </c>
      <c r="K182" s="105"/>
      <c r="L182" s="105"/>
      <c r="M182" s="105"/>
      <c r="N182" s="105"/>
      <c r="O182" s="105"/>
      <c r="P182" s="105">
        <f t="shared" si="39"/>
        <v>0</v>
      </c>
      <c r="Q182" s="151">
        <f t="shared" ref="Q182:Q213" si="41">+P182</f>
        <v>0</v>
      </c>
      <c r="R182" s="2"/>
      <c r="S182" s="3"/>
      <c r="T182" s="3"/>
      <c r="U182" s="3"/>
      <c r="V182" s="3"/>
      <c r="W182" s="2"/>
      <c r="X182" s="2"/>
      <c r="Y182" s="2"/>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c r="AX182" s="2"/>
      <c r="AY182" s="2"/>
      <c r="AZ182" s="2"/>
      <c r="BA182" s="2"/>
      <c r="BB182" s="2"/>
      <c r="BC182" s="2"/>
      <c r="BD182" s="2"/>
      <c r="BE182" s="2"/>
      <c r="BF182" s="2"/>
      <c r="BG182" s="2"/>
      <c r="BH182" s="2"/>
      <c r="BI182" s="2"/>
      <c r="BJ182" s="2"/>
      <c r="BK182" s="2"/>
      <c r="BL182" s="2"/>
      <c r="BM182" s="2"/>
      <c r="BN182" s="2"/>
    </row>
    <row r="183" spans="1:66" ht="62.45" hidden="1" customHeight="1">
      <c r="A183" s="158"/>
      <c r="B183" s="158"/>
      <c r="C183" s="158"/>
      <c r="D183" s="161"/>
      <c r="E183" s="105"/>
      <c r="F183" s="105"/>
      <c r="G183" s="105"/>
      <c r="H183" s="105"/>
      <c r="I183" s="105"/>
      <c r="J183" s="105">
        <f>+L183+O183</f>
        <v>0</v>
      </c>
      <c r="K183" s="105"/>
      <c r="L183" s="105"/>
      <c r="M183" s="105"/>
      <c r="N183" s="105"/>
      <c r="O183" s="105"/>
      <c r="P183" s="105">
        <f t="shared" si="39"/>
        <v>0</v>
      </c>
      <c r="Q183" s="151">
        <f t="shared" si="41"/>
        <v>0</v>
      </c>
      <c r="R183" s="2"/>
      <c r="S183" s="3"/>
      <c r="T183" s="3"/>
      <c r="U183" s="3"/>
      <c r="V183" s="3"/>
      <c r="W183" s="2"/>
      <c r="X183" s="2"/>
      <c r="Y183" s="2"/>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c r="AX183" s="2"/>
      <c r="AY183" s="2"/>
      <c r="AZ183" s="2"/>
      <c r="BA183" s="2"/>
      <c r="BB183" s="2"/>
      <c r="BC183" s="2"/>
      <c r="BD183" s="2"/>
      <c r="BE183" s="2"/>
      <c r="BF183" s="2"/>
      <c r="BG183" s="2"/>
      <c r="BH183" s="2"/>
      <c r="BI183" s="2"/>
      <c r="BJ183" s="2"/>
      <c r="BK183" s="2"/>
      <c r="BL183" s="2"/>
      <c r="BM183" s="2"/>
      <c r="BN183" s="2"/>
    </row>
    <row r="184" spans="1:66" ht="15.75" hidden="1">
      <c r="A184" s="135"/>
      <c r="B184" s="131"/>
      <c r="C184" s="131"/>
      <c r="D184" s="190" t="s">
        <v>254</v>
      </c>
      <c r="E184" s="137">
        <f>+F184+I184</f>
        <v>0</v>
      </c>
      <c r="F184" s="137"/>
      <c r="G184" s="137"/>
      <c r="H184" s="137"/>
      <c r="I184" s="137"/>
      <c r="J184" s="113">
        <f>+L184+O184</f>
        <v>0</v>
      </c>
      <c r="K184" s="137"/>
      <c r="L184" s="137"/>
      <c r="M184" s="137"/>
      <c r="N184" s="137"/>
      <c r="O184" s="137"/>
      <c r="P184" s="113">
        <f t="shared" si="39"/>
        <v>0</v>
      </c>
      <c r="Q184" s="151">
        <f t="shared" si="41"/>
        <v>0</v>
      </c>
      <c r="R184" s="2"/>
      <c r="S184" s="3"/>
      <c r="T184" s="3"/>
      <c r="U184" s="3"/>
      <c r="V184" s="3"/>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c r="AZ184" s="2"/>
      <c r="BA184" s="2"/>
      <c r="BB184" s="2"/>
      <c r="BC184" s="2"/>
      <c r="BD184" s="2"/>
      <c r="BE184" s="2"/>
      <c r="BF184" s="2"/>
      <c r="BG184" s="2"/>
      <c r="BH184" s="2"/>
      <c r="BI184" s="2"/>
      <c r="BJ184" s="2"/>
      <c r="BK184" s="2"/>
      <c r="BL184" s="2"/>
      <c r="BM184" s="2"/>
      <c r="BN184" s="2"/>
    </row>
    <row r="185" spans="1:66" ht="25.5" hidden="1">
      <c r="A185" s="135"/>
      <c r="B185" s="131" t="s">
        <v>3</v>
      </c>
      <c r="C185" s="131"/>
      <c r="D185" s="190" t="s">
        <v>356</v>
      </c>
      <c r="E185" s="137">
        <f>+F185+I185</f>
        <v>0</v>
      </c>
      <c r="F185" s="137"/>
      <c r="G185" s="137"/>
      <c r="H185" s="137"/>
      <c r="I185" s="137"/>
      <c r="J185" s="113">
        <f>+L185+O185</f>
        <v>0</v>
      </c>
      <c r="K185" s="137"/>
      <c r="L185" s="137"/>
      <c r="M185" s="137"/>
      <c r="N185" s="137"/>
      <c r="O185" s="137"/>
      <c r="P185" s="113">
        <f t="shared" si="39"/>
        <v>0</v>
      </c>
      <c r="Q185" s="151">
        <f t="shared" si="41"/>
        <v>0</v>
      </c>
      <c r="R185" s="2"/>
      <c r="S185" s="3"/>
      <c r="T185" s="3"/>
      <c r="U185" s="3"/>
      <c r="V185" s="3"/>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c r="AZ185" s="2"/>
      <c r="BA185" s="2"/>
      <c r="BB185" s="2"/>
      <c r="BC185" s="2"/>
      <c r="BD185" s="2"/>
      <c r="BE185" s="2"/>
      <c r="BF185" s="2"/>
      <c r="BG185" s="2"/>
      <c r="BH185" s="2"/>
      <c r="BI185" s="2"/>
      <c r="BJ185" s="2"/>
      <c r="BK185" s="2"/>
      <c r="BL185" s="2"/>
      <c r="BM185" s="2"/>
      <c r="BN185" s="2"/>
    </row>
    <row r="186" spans="1:66" ht="45" hidden="1">
      <c r="A186" s="135"/>
      <c r="B186" s="126"/>
      <c r="C186" s="126"/>
      <c r="D186" s="182" t="s">
        <v>413</v>
      </c>
      <c r="E186" s="119">
        <f>+F186+I186</f>
        <v>0</v>
      </c>
      <c r="F186" s="119"/>
      <c r="G186" s="164"/>
      <c r="H186" s="164"/>
      <c r="I186" s="164"/>
      <c r="J186" s="119"/>
      <c r="K186" s="164"/>
      <c r="L186" s="164"/>
      <c r="M186" s="164"/>
      <c r="N186" s="164"/>
      <c r="O186" s="119"/>
      <c r="P186" s="119">
        <f t="shared" si="39"/>
        <v>0</v>
      </c>
      <c r="Q186" s="151">
        <f t="shared" si="41"/>
        <v>0</v>
      </c>
      <c r="R186" s="2"/>
      <c r="S186" s="3"/>
      <c r="T186" s="3"/>
      <c r="U186" s="3"/>
      <c r="V186" s="3"/>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c r="AZ186" s="2"/>
      <c r="BA186" s="2"/>
      <c r="BB186" s="2"/>
      <c r="BC186" s="2"/>
      <c r="BD186" s="2"/>
      <c r="BE186" s="2"/>
      <c r="BF186" s="2"/>
      <c r="BG186" s="2"/>
      <c r="BH186" s="2"/>
      <c r="BI186" s="2"/>
      <c r="BJ186" s="2"/>
      <c r="BK186" s="2"/>
      <c r="BL186" s="2"/>
      <c r="BM186" s="2"/>
      <c r="BN186" s="2"/>
    </row>
    <row r="187" spans="1:66" ht="39.6" hidden="1" customHeight="1">
      <c r="A187" s="158"/>
      <c r="B187" s="158"/>
      <c r="C187" s="158"/>
      <c r="D187" s="160"/>
      <c r="E187" s="105"/>
      <c r="F187" s="105"/>
      <c r="G187" s="169"/>
      <c r="H187" s="169"/>
      <c r="I187" s="169"/>
      <c r="J187" s="119"/>
      <c r="K187" s="169"/>
      <c r="L187" s="169"/>
      <c r="M187" s="169"/>
      <c r="N187" s="169"/>
      <c r="O187" s="119"/>
      <c r="P187" s="105">
        <f t="shared" si="39"/>
        <v>0</v>
      </c>
      <c r="Q187" s="151">
        <f t="shared" si="41"/>
        <v>0</v>
      </c>
      <c r="R187" s="2"/>
      <c r="S187" s="3"/>
      <c r="T187" s="3"/>
      <c r="U187" s="3"/>
      <c r="V187" s="3"/>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c r="AZ187" s="2"/>
      <c r="BA187" s="2"/>
      <c r="BB187" s="2"/>
      <c r="BC187" s="2"/>
      <c r="BD187" s="2"/>
      <c r="BE187" s="2"/>
      <c r="BF187" s="2"/>
      <c r="BG187" s="2"/>
      <c r="BH187" s="2"/>
      <c r="BI187" s="2"/>
      <c r="BJ187" s="2"/>
      <c r="BK187" s="2"/>
      <c r="BL187" s="2"/>
      <c r="BM187" s="2"/>
      <c r="BN187" s="2"/>
    </row>
    <row r="188" spans="1:66" ht="45" hidden="1">
      <c r="A188" s="121" t="s">
        <v>282</v>
      </c>
      <c r="B188" s="121" t="s">
        <v>222</v>
      </c>
      <c r="C188" s="121" t="s">
        <v>221</v>
      </c>
      <c r="D188" s="179" t="s">
        <v>302</v>
      </c>
      <c r="E188" s="106">
        <f>+F188+I188</f>
        <v>0</v>
      </c>
      <c r="F188" s="106"/>
      <c r="G188" s="106"/>
      <c r="H188" s="106"/>
      <c r="I188" s="106"/>
      <c r="J188" s="106">
        <f t="shared" ref="J188:J195" si="42">+L188+O188</f>
        <v>0</v>
      </c>
      <c r="K188" s="106"/>
      <c r="L188" s="106"/>
      <c r="M188" s="106"/>
      <c r="N188" s="106"/>
      <c r="O188" s="106"/>
      <c r="P188" s="106">
        <f t="shared" si="39"/>
        <v>0</v>
      </c>
      <c r="Q188" s="151">
        <f t="shared" si="41"/>
        <v>0</v>
      </c>
      <c r="S188" s="40"/>
      <c r="T188" s="40"/>
      <c r="U188" s="40"/>
      <c r="V188" s="40"/>
    </row>
    <row r="189" spans="1:66" ht="48.6" hidden="1" customHeight="1">
      <c r="A189" s="133"/>
      <c r="B189" s="133"/>
      <c r="C189" s="133"/>
      <c r="D189" s="144"/>
      <c r="E189" s="105"/>
      <c r="F189" s="105"/>
      <c r="G189" s="105"/>
      <c r="H189" s="105"/>
      <c r="I189" s="105"/>
      <c r="J189" s="105">
        <f t="shared" si="42"/>
        <v>0</v>
      </c>
      <c r="K189" s="105"/>
      <c r="L189" s="105"/>
      <c r="M189" s="105"/>
      <c r="N189" s="105"/>
      <c r="O189" s="105"/>
      <c r="P189" s="105">
        <f t="shared" si="39"/>
        <v>0</v>
      </c>
      <c r="Q189" s="151">
        <f t="shared" si="41"/>
        <v>0</v>
      </c>
      <c r="S189" s="40"/>
      <c r="T189" s="40"/>
      <c r="U189" s="40"/>
      <c r="V189" s="40"/>
    </row>
    <row r="190" spans="1:66" ht="82.15" hidden="1" customHeight="1">
      <c r="A190" s="133"/>
      <c r="B190" s="133"/>
      <c r="C190" s="133"/>
      <c r="D190" s="175"/>
      <c r="E190" s="105"/>
      <c r="F190" s="105"/>
      <c r="G190" s="105"/>
      <c r="H190" s="105"/>
      <c r="I190" s="105"/>
      <c r="J190" s="105">
        <f t="shared" si="42"/>
        <v>3902065</v>
      </c>
      <c r="K190" s="105"/>
      <c r="L190" s="105">
        <v>3832265</v>
      </c>
      <c r="M190" s="105"/>
      <c r="N190" s="105"/>
      <c r="O190" s="105">
        <v>69800</v>
      </c>
      <c r="P190" s="105">
        <f t="shared" si="39"/>
        <v>3902065</v>
      </c>
      <c r="Q190" s="151">
        <f t="shared" si="41"/>
        <v>3902065</v>
      </c>
      <c r="S190" s="40"/>
      <c r="T190" s="40"/>
      <c r="U190" s="40"/>
      <c r="V190" s="40"/>
    </row>
    <row r="191" spans="1:66" ht="148.5" hidden="1" customHeight="1">
      <c r="A191" s="133"/>
      <c r="B191" s="133"/>
      <c r="C191" s="133"/>
      <c r="D191" s="175"/>
      <c r="E191" s="105"/>
      <c r="F191" s="105"/>
      <c r="G191" s="105"/>
      <c r="H191" s="105"/>
      <c r="I191" s="105"/>
      <c r="J191" s="105">
        <f t="shared" si="42"/>
        <v>43717980</v>
      </c>
      <c r="K191" s="105"/>
      <c r="L191" s="105">
        <v>41630077</v>
      </c>
      <c r="M191" s="105"/>
      <c r="N191" s="105">
        <v>191300</v>
      </c>
      <c r="O191" s="105">
        <f>1089567+998336</f>
        <v>2087903</v>
      </c>
      <c r="P191" s="105">
        <f t="shared" si="39"/>
        <v>43717980</v>
      </c>
      <c r="Q191" s="151">
        <f t="shared" si="41"/>
        <v>43717980</v>
      </c>
      <c r="S191" s="40"/>
      <c r="T191" s="40"/>
      <c r="U191" s="40"/>
      <c r="V191" s="40"/>
    </row>
    <row r="192" spans="1:66" ht="57" hidden="1" customHeight="1">
      <c r="A192" s="133"/>
      <c r="B192" s="133"/>
      <c r="C192" s="133"/>
      <c r="D192" s="175"/>
      <c r="E192" s="105"/>
      <c r="F192" s="105"/>
      <c r="G192" s="105"/>
      <c r="H192" s="105"/>
      <c r="I192" s="105"/>
      <c r="J192" s="105">
        <f t="shared" si="42"/>
        <v>0</v>
      </c>
      <c r="K192" s="105"/>
      <c r="L192" s="105"/>
      <c r="M192" s="105"/>
      <c r="N192" s="105"/>
      <c r="O192" s="105"/>
      <c r="P192" s="105">
        <f t="shared" si="39"/>
        <v>0</v>
      </c>
      <c r="Q192" s="151">
        <f t="shared" si="41"/>
        <v>0</v>
      </c>
      <c r="S192" s="40"/>
      <c r="T192" s="40"/>
      <c r="U192" s="40"/>
      <c r="V192" s="40"/>
    </row>
    <row r="193" spans="1:66" ht="57.75" hidden="1" customHeight="1">
      <c r="A193" s="133"/>
      <c r="B193" s="133"/>
      <c r="C193" s="133"/>
      <c r="D193" s="161"/>
      <c r="E193" s="105"/>
      <c r="F193" s="105"/>
      <c r="G193" s="105"/>
      <c r="H193" s="105"/>
      <c r="I193" s="105"/>
      <c r="J193" s="105">
        <f t="shared" si="42"/>
        <v>0</v>
      </c>
      <c r="K193" s="105"/>
      <c r="L193" s="105"/>
      <c r="M193" s="105"/>
      <c r="N193" s="105"/>
      <c r="O193" s="105"/>
      <c r="P193" s="105">
        <f t="shared" si="39"/>
        <v>0</v>
      </c>
      <c r="Q193" s="151">
        <f t="shared" si="41"/>
        <v>0</v>
      </c>
      <c r="S193" s="40"/>
      <c r="T193" s="40"/>
      <c r="U193" s="40"/>
      <c r="V193" s="40"/>
    </row>
    <row r="194" spans="1:66" ht="72" hidden="1" customHeight="1">
      <c r="A194" s="133"/>
      <c r="B194" s="133"/>
      <c r="C194" s="133"/>
      <c r="D194" s="160"/>
      <c r="E194" s="105"/>
      <c r="F194" s="105"/>
      <c r="G194" s="105"/>
      <c r="H194" s="105"/>
      <c r="I194" s="105"/>
      <c r="J194" s="105">
        <f t="shared" si="42"/>
        <v>0</v>
      </c>
      <c r="K194" s="105"/>
      <c r="L194" s="105"/>
      <c r="M194" s="105"/>
      <c r="N194" s="105"/>
      <c r="O194" s="105"/>
      <c r="P194" s="105">
        <f t="shared" si="39"/>
        <v>0</v>
      </c>
      <c r="Q194" s="151">
        <f t="shared" si="41"/>
        <v>0</v>
      </c>
      <c r="S194" s="40"/>
      <c r="T194" s="40"/>
      <c r="U194" s="40"/>
      <c r="V194" s="40"/>
    </row>
    <row r="195" spans="1:66" ht="52.15" hidden="1" customHeight="1">
      <c r="A195" s="133"/>
      <c r="B195" s="133"/>
      <c r="C195" s="133"/>
      <c r="D195" s="160"/>
      <c r="E195" s="105"/>
      <c r="F195" s="105"/>
      <c r="G195" s="105"/>
      <c r="H195" s="105"/>
      <c r="I195" s="105"/>
      <c r="J195" s="105">
        <f t="shared" si="42"/>
        <v>0</v>
      </c>
      <c r="K195" s="105"/>
      <c r="L195" s="105"/>
      <c r="M195" s="105"/>
      <c r="N195" s="105"/>
      <c r="O195" s="105"/>
      <c r="P195" s="105">
        <f t="shared" si="39"/>
        <v>0</v>
      </c>
      <c r="Q195" s="151">
        <f t="shared" si="41"/>
        <v>0</v>
      </c>
      <c r="S195" s="40"/>
      <c r="T195" s="40"/>
      <c r="U195" s="40"/>
      <c r="V195" s="40"/>
    </row>
    <row r="196" spans="1:66" ht="63" hidden="1" customHeight="1">
      <c r="A196" s="133"/>
      <c r="B196" s="133"/>
      <c r="C196" s="133"/>
      <c r="D196" s="160"/>
      <c r="E196" s="105"/>
      <c r="F196" s="105"/>
      <c r="G196" s="105"/>
      <c r="H196" s="105"/>
      <c r="I196" s="105"/>
      <c r="J196" s="105"/>
      <c r="K196" s="105"/>
      <c r="L196" s="105"/>
      <c r="M196" s="105"/>
      <c r="N196" s="105"/>
      <c r="O196" s="105"/>
      <c r="P196" s="105">
        <f t="shared" si="39"/>
        <v>0</v>
      </c>
      <c r="Q196" s="151">
        <f t="shared" si="41"/>
        <v>0</v>
      </c>
      <c r="S196" s="40"/>
      <c r="T196" s="40"/>
      <c r="U196" s="40"/>
      <c r="V196" s="40"/>
    </row>
    <row r="197" spans="1:66" ht="30.75" hidden="1" customHeight="1">
      <c r="A197" s="133" t="s">
        <v>459</v>
      </c>
      <c r="B197" s="133" t="s">
        <v>99</v>
      </c>
      <c r="C197" s="133" t="s">
        <v>346</v>
      </c>
      <c r="D197" s="160" t="s">
        <v>230</v>
      </c>
      <c r="E197" s="105">
        <f>+F197+I197</f>
        <v>0</v>
      </c>
      <c r="F197" s="105"/>
      <c r="G197" s="105"/>
      <c r="H197" s="105"/>
      <c r="I197" s="105"/>
      <c r="J197" s="105"/>
      <c r="K197" s="105"/>
      <c r="L197" s="105"/>
      <c r="M197" s="105"/>
      <c r="N197" s="105"/>
      <c r="O197" s="105"/>
      <c r="P197" s="105">
        <f t="shared" si="39"/>
        <v>0</v>
      </c>
      <c r="Q197" s="151">
        <f t="shared" si="41"/>
        <v>0</v>
      </c>
      <c r="S197" s="40"/>
      <c r="T197" s="40"/>
      <c r="U197" s="40"/>
      <c r="V197" s="40"/>
    </row>
    <row r="198" spans="1:66" ht="113.25" hidden="1" customHeight="1">
      <c r="A198" s="133"/>
      <c r="B198" s="133"/>
      <c r="C198" s="133"/>
      <c r="D198" s="175"/>
      <c r="E198" s="105"/>
      <c r="F198" s="105"/>
      <c r="G198" s="105"/>
      <c r="H198" s="105"/>
      <c r="I198" s="105"/>
      <c r="J198" s="105">
        <f>+L198+O198</f>
        <v>1500000</v>
      </c>
      <c r="K198" s="105"/>
      <c r="L198" s="105">
        <v>1500000</v>
      </c>
      <c r="M198" s="105"/>
      <c r="N198" s="105"/>
      <c r="O198" s="105"/>
      <c r="P198" s="105">
        <f t="shared" si="39"/>
        <v>1500000</v>
      </c>
      <c r="Q198" s="151">
        <f t="shared" si="41"/>
        <v>1500000</v>
      </c>
      <c r="S198" s="40"/>
      <c r="T198" s="40"/>
      <c r="U198" s="40"/>
      <c r="V198" s="40"/>
    </row>
    <row r="199" spans="1:66" ht="75" hidden="1" customHeight="1">
      <c r="A199" s="158"/>
      <c r="B199" s="158"/>
      <c r="C199" s="158"/>
      <c r="D199" s="193"/>
      <c r="E199" s="105"/>
      <c r="F199" s="105"/>
      <c r="G199" s="105"/>
      <c r="H199" s="105"/>
      <c r="I199" s="105"/>
      <c r="J199" s="105">
        <f>+L199+O199</f>
        <v>0</v>
      </c>
      <c r="K199" s="105"/>
      <c r="L199" s="105"/>
      <c r="M199" s="105"/>
      <c r="N199" s="105"/>
      <c r="O199" s="105"/>
      <c r="P199" s="105">
        <f t="shared" si="39"/>
        <v>0</v>
      </c>
      <c r="Q199" s="151">
        <f t="shared" si="41"/>
        <v>0</v>
      </c>
      <c r="S199" s="40"/>
      <c r="T199" s="40"/>
      <c r="U199" s="40"/>
      <c r="V199" s="40"/>
    </row>
    <row r="200" spans="1:66" ht="75" hidden="1" customHeight="1">
      <c r="A200" s="158"/>
      <c r="B200" s="158"/>
      <c r="C200" s="158"/>
      <c r="D200" s="193"/>
      <c r="E200" s="105"/>
      <c r="F200" s="105"/>
      <c r="G200" s="105"/>
      <c r="H200" s="105"/>
      <c r="I200" s="105"/>
      <c r="J200" s="105">
        <f>+L200+O200</f>
        <v>0</v>
      </c>
      <c r="K200" s="105"/>
      <c r="L200" s="105"/>
      <c r="M200" s="105"/>
      <c r="N200" s="105"/>
      <c r="O200" s="105"/>
      <c r="P200" s="105">
        <f t="shared" si="39"/>
        <v>0</v>
      </c>
      <c r="Q200" s="151">
        <f t="shared" si="41"/>
        <v>0</v>
      </c>
      <c r="S200" s="40"/>
      <c r="T200" s="40"/>
      <c r="U200" s="40"/>
      <c r="V200" s="40"/>
    </row>
    <row r="201" spans="1:66" ht="29.25" hidden="1" customHeight="1">
      <c r="A201" s="158" t="s">
        <v>216</v>
      </c>
      <c r="B201" s="158" t="s">
        <v>406</v>
      </c>
      <c r="C201" s="158" t="s">
        <v>452</v>
      </c>
      <c r="D201" s="193" t="s">
        <v>398</v>
      </c>
      <c r="E201" s="105">
        <f>+F201+I201</f>
        <v>0</v>
      </c>
      <c r="F201" s="105"/>
      <c r="G201" s="105"/>
      <c r="H201" s="105"/>
      <c r="I201" s="105"/>
      <c r="J201" s="105">
        <f>+L201+O201</f>
        <v>0</v>
      </c>
      <c r="K201" s="105"/>
      <c r="L201" s="105"/>
      <c r="M201" s="105"/>
      <c r="N201" s="105"/>
      <c r="O201" s="105"/>
      <c r="P201" s="105">
        <f t="shared" si="39"/>
        <v>0</v>
      </c>
      <c r="Q201" s="151">
        <f t="shared" si="41"/>
        <v>0</v>
      </c>
      <c r="S201" s="40"/>
      <c r="T201" s="40"/>
      <c r="U201" s="40"/>
      <c r="V201" s="40"/>
    </row>
    <row r="202" spans="1:66" ht="84.75" hidden="1" customHeight="1">
      <c r="A202" s="133"/>
      <c r="B202" s="133"/>
      <c r="C202" s="133"/>
      <c r="D202" s="160"/>
      <c r="E202" s="105"/>
      <c r="F202" s="105"/>
      <c r="G202" s="105"/>
      <c r="H202" s="105"/>
      <c r="I202" s="105"/>
      <c r="J202" s="105">
        <f>+L202+O202</f>
        <v>0</v>
      </c>
      <c r="K202" s="105"/>
      <c r="L202" s="105"/>
      <c r="M202" s="105"/>
      <c r="N202" s="105"/>
      <c r="O202" s="105"/>
      <c r="P202" s="105">
        <f t="shared" si="39"/>
        <v>0</v>
      </c>
      <c r="Q202" s="151">
        <f t="shared" si="41"/>
        <v>0</v>
      </c>
      <c r="R202" s="11"/>
      <c r="S202" s="16"/>
      <c r="T202" s="16"/>
      <c r="U202" s="16"/>
      <c r="V202" s="16"/>
      <c r="W202" s="11"/>
      <c r="AS202" s="2"/>
      <c r="AT202" s="2"/>
      <c r="AU202" s="2"/>
      <c r="AV202" s="2"/>
      <c r="AW202" s="2"/>
      <c r="AX202" s="2"/>
      <c r="AY202" s="2"/>
      <c r="AZ202" s="2"/>
      <c r="BA202" s="2"/>
      <c r="BB202" s="2"/>
      <c r="BC202" s="2"/>
      <c r="BD202" s="2"/>
      <c r="BE202" s="2"/>
      <c r="BF202" s="2"/>
      <c r="BG202" s="2"/>
      <c r="BH202" s="2"/>
      <c r="BI202" s="2"/>
      <c r="BJ202" s="2"/>
      <c r="BK202" s="2"/>
      <c r="BL202" s="2"/>
      <c r="BM202" s="2"/>
      <c r="BN202" s="2"/>
    </row>
    <row r="203" spans="1:66" ht="30" hidden="1" customHeight="1">
      <c r="A203" s="127"/>
      <c r="B203" s="127"/>
      <c r="C203" s="127"/>
      <c r="D203" s="160" t="s">
        <v>231</v>
      </c>
      <c r="E203" s="105">
        <f>+F203+I203</f>
        <v>0</v>
      </c>
      <c r="F203" s="105"/>
      <c r="G203" s="105"/>
      <c r="H203" s="105"/>
      <c r="I203" s="105"/>
      <c r="J203" s="105"/>
      <c r="K203" s="105"/>
      <c r="L203" s="105"/>
      <c r="M203" s="105"/>
      <c r="N203" s="105"/>
      <c r="O203" s="105"/>
      <c r="P203" s="105">
        <f t="shared" si="39"/>
        <v>0</v>
      </c>
      <c r="Q203" s="151">
        <f t="shared" si="41"/>
        <v>0</v>
      </c>
      <c r="R203" s="11"/>
      <c r="S203" s="16"/>
      <c r="T203" s="16"/>
      <c r="U203" s="16"/>
      <c r="V203" s="16"/>
      <c r="W203" s="11"/>
      <c r="AS203" s="2"/>
      <c r="AT203" s="2"/>
      <c r="AU203" s="2"/>
      <c r="AV203" s="2"/>
      <c r="AW203" s="2"/>
      <c r="AX203" s="2"/>
      <c r="AY203" s="2"/>
      <c r="AZ203" s="2"/>
      <c r="BA203" s="2"/>
      <c r="BB203" s="2"/>
      <c r="BC203" s="2"/>
      <c r="BD203" s="2"/>
      <c r="BE203" s="2"/>
      <c r="BF203" s="2"/>
      <c r="BG203" s="2"/>
      <c r="BH203" s="2"/>
      <c r="BI203" s="2"/>
      <c r="BJ203" s="2"/>
      <c r="BK203" s="2"/>
      <c r="BL203" s="2"/>
      <c r="BM203" s="2"/>
      <c r="BN203" s="2"/>
    </row>
    <row r="204" spans="1:66" ht="27.75" hidden="1" customHeight="1">
      <c r="A204" s="135"/>
      <c r="B204" s="135"/>
      <c r="C204" s="127"/>
      <c r="D204" s="189" t="s">
        <v>213</v>
      </c>
      <c r="E204" s="105">
        <f>+F204+I204</f>
        <v>0</v>
      </c>
      <c r="F204" s="105"/>
      <c r="G204" s="105"/>
      <c r="H204" s="105"/>
      <c r="I204" s="105"/>
      <c r="J204" s="105">
        <f>+L204+O204</f>
        <v>0</v>
      </c>
      <c r="K204" s="105"/>
      <c r="L204" s="105"/>
      <c r="M204" s="105"/>
      <c r="N204" s="105"/>
      <c r="O204" s="105"/>
      <c r="P204" s="105">
        <f t="shared" si="39"/>
        <v>0</v>
      </c>
      <c r="Q204" s="151">
        <f t="shared" si="41"/>
        <v>0</v>
      </c>
      <c r="R204" s="11"/>
      <c r="S204" s="16"/>
      <c r="T204" s="16"/>
      <c r="U204" s="16"/>
      <c r="V204" s="16"/>
      <c r="W204" s="11"/>
      <c r="AS204" s="2"/>
      <c r="AT204" s="2"/>
      <c r="AU204" s="2"/>
      <c r="AV204" s="2"/>
      <c r="AW204" s="2"/>
      <c r="AX204" s="2"/>
      <c r="AY204" s="2"/>
      <c r="AZ204" s="2"/>
      <c r="BA204" s="2"/>
      <c r="BB204" s="2"/>
      <c r="BC204" s="2"/>
      <c r="BD204" s="2"/>
      <c r="BE204" s="2"/>
      <c r="BF204" s="2"/>
      <c r="BG204" s="2"/>
      <c r="BH204" s="2"/>
      <c r="BI204" s="2"/>
      <c r="BJ204" s="2"/>
      <c r="BK204" s="2"/>
      <c r="BL204" s="2"/>
      <c r="BM204" s="2"/>
      <c r="BN204" s="2"/>
    </row>
    <row r="205" spans="1:66" ht="46.5" hidden="1" customHeight="1">
      <c r="A205" s="133"/>
      <c r="B205" s="133"/>
      <c r="C205" s="133"/>
      <c r="D205" s="175" t="s">
        <v>113</v>
      </c>
      <c r="E205" s="105">
        <f>+F205+I205</f>
        <v>0</v>
      </c>
      <c r="F205" s="105"/>
      <c r="G205" s="105"/>
      <c r="H205" s="105"/>
      <c r="I205" s="105"/>
      <c r="J205" s="105">
        <f>+L205+O205</f>
        <v>0</v>
      </c>
      <c r="K205" s="105"/>
      <c r="L205" s="105"/>
      <c r="M205" s="105"/>
      <c r="N205" s="105"/>
      <c r="O205" s="105"/>
      <c r="P205" s="105">
        <f t="shared" si="39"/>
        <v>0</v>
      </c>
      <c r="Q205" s="151">
        <f t="shared" si="41"/>
        <v>0</v>
      </c>
      <c r="R205" s="11"/>
      <c r="S205" s="16"/>
      <c r="T205" s="16"/>
      <c r="U205" s="16"/>
      <c r="V205" s="16"/>
      <c r="W205" s="11"/>
      <c r="AS205" s="2"/>
      <c r="AT205" s="2"/>
      <c r="AU205" s="2"/>
      <c r="AV205" s="2"/>
      <c r="AW205" s="2"/>
      <c r="AX205" s="2"/>
      <c r="AY205" s="2"/>
      <c r="AZ205" s="2"/>
      <c r="BA205" s="2"/>
      <c r="BB205" s="2"/>
      <c r="BC205" s="2"/>
      <c r="BD205" s="2"/>
      <c r="BE205" s="2"/>
      <c r="BF205" s="2"/>
      <c r="BG205" s="2"/>
      <c r="BH205" s="2"/>
      <c r="BI205" s="2"/>
      <c r="BJ205" s="2"/>
      <c r="BK205" s="2"/>
      <c r="BL205" s="2"/>
      <c r="BM205" s="2"/>
      <c r="BN205" s="2"/>
    </row>
    <row r="206" spans="1:66" ht="42" hidden="1" customHeight="1">
      <c r="A206" s="133"/>
      <c r="B206" s="133"/>
      <c r="C206" s="133"/>
      <c r="D206" s="175" t="s">
        <v>114</v>
      </c>
      <c r="E206" s="105">
        <f>+F206+I206</f>
        <v>0</v>
      </c>
      <c r="F206" s="105"/>
      <c r="G206" s="105"/>
      <c r="H206" s="105"/>
      <c r="I206" s="105"/>
      <c r="J206" s="105">
        <f>+L206+O206</f>
        <v>0</v>
      </c>
      <c r="K206" s="105"/>
      <c r="L206" s="105"/>
      <c r="M206" s="105"/>
      <c r="N206" s="105"/>
      <c r="O206" s="105"/>
      <c r="P206" s="105">
        <f t="shared" si="39"/>
        <v>0</v>
      </c>
      <c r="Q206" s="151">
        <f t="shared" si="41"/>
        <v>0</v>
      </c>
      <c r="R206" s="11"/>
      <c r="S206" s="16"/>
      <c r="T206" s="16"/>
      <c r="U206" s="16"/>
      <c r="V206" s="16"/>
      <c r="W206" s="11"/>
      <c r="AS206" s="2"/>
      <c r="AT206" s="2"/>
      <c r="AU206" s="2"/>
      <c r="AV206" s="2"/>
      <c r="AW206" s="2"/>
      <c r="AX206" s="2"/>
      <c r="AY206" s="2"/>
      <c r="AZ206" s="2"/>
      <c r="BA206" s="2"/>
      <c r="BB206" s="2"/>
      <c r="BC206" s="2"/>
      <c r="BD206" s="2"/>
      <c r="BE206" s="2"/>
      <c r="BF206" s="2"/>
      <c r="BG206" s="2"/>
      <c r="BH206" s="2"/>
      <c r="BI206" s="2"/>
      <c r="BJ206" s="2"/>
      <c r="BK206" s="2"/>
      <c r="BL206" s="2"/>
      <c r="BM206" s="2"/>
      <c r="BN206" s="2"/>
    </row>
    <row r="207" spans="1:66" ht="52.5" hidden="1" customHeight="1">
      <c r="A207" s="133"/>
      <c r="B207" s="133"/>
      <c r="C207" s="133"/>
      <c r="D207" s="175"/>
      <c r="E207" s="105"/>
      <c r="F207" s="105"/>
      <c r="G207" s="105"/>
      <c r="H207" s="105"/>
      <c r="I207" s="105"/>
      <c r="J207" s="105">
        <f>+L207+O207</f>
        <v>0</v>
      </c>
      <c r="K207" s="105"/>
      <c r="L207" s="105"/>
      <c r="M207" s="105"/>
      <c r="N207" s="105"/>
      <c r="O207" s="105"/>
      <c r="P207" s="105">
        <f t="shared" si="39"/>
        <v>0</v>
      </c>
      <c r="Q207" s="151">
        <f t="shared" si="41"/>
        <v>0</v>
      </c>
      <c r="S207" s="40"/>
      <c r="T207" s="40"/>
      <c r="U207" s="40"/>
      <c r="V207" s="40"/>
    </row>
    <row r="208" spans="1:66" ht="71.25" hidden="1" customHeight="1">
      <c r="A208" s="133"/>
      <c r="B208" s="133"/>
      <c r="C208" s="133"/>
      <c r="D208" s="175"/>
      <c r="E208" s="105"/>
      <c r="F208" s="105"/>
      <c r="G208" s="105"/>
      <c r="H208" s="105"/>
      <c r="I208" s="105"/>
      <c r="J208" s="105">
        <f>+L208+O208</f>
        <v>0</v>
      </c>
      <c r="K208" s="105"/>
      <c r="L208" s="105"/>
      <c r="M208" s="105"/>
      <c r="N208" s="105"/>
      <c r="O208" s="105"/>
      <c r="P208" s="105">
        <f t="shared" si="39"/>
        <v>0</v>
      </c>
      <c r="Q208" s="151">
        <f t="shared" si="41"/>
        <v>0</v>
      </c>
      <c r="S208" s="40"/>
      <c r="T208" s="40"/>
      <c r="U208" s="40"/>
      <c r="V208" s="40"/>
    </row>
    <row r="209" spans="1:66" ht="30" hidden="1">
      <c r="A209" s="124" t="s">
        <v>217</v>
      </c>
      <c r="B209" s="124" t="s">
        <v>89</v>
      </c>
      <c r="C209" s="124" t="s">
        <v>144</v>
      </c>
      <c r="D209" s="185" t="s">
        <v>90</v>
      </c>
      <c r="E209" s="106">
        <f>+F209+I209</f>
        <v>0</v>
      </c>
      <c r="F209" s="106"/>
      <c r="G209" s="106"/>
      <c r="H209" s="106"/>
      <c r="I209" s="106"/>
      <c r="J209" s="106">
        <f t="shared" ref="J209:J210" si="43">+L209+O209</f>
        <v>0</v>
      </c>
      <c r="K209" s="106"/>
      <c r="L209" s="106"/>
      <c r="M209" s="106"/>
      <c r="N209" s="106"/>
      <c r="O209" s="106"/>
      <c r="P209" s="106">
        <f t="shared" ref="P209:P220" si="44">+E209+J209</f>
        <v>0</v>
      </c>
      <c r="Q209" s="151">
        <f t="shared" si="41"/>
        <v>0</v>
      </c>
      <c r="R209" s="2"/>
      <c r="S209" s="64"/>
      <c r="T209" s="64"/>
      <c r="U209" s="64"/>
      <c r="V209" s="64"/>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F209" s="2"/>
      <c r="BG209" s="2"/>
      <c r="BH209" s="2"/>
      <c r="BI209" s="2"/>
      <c r="BJ209" s="2"/>
      <c r="BK209" s="2"/>
      <c r="BL209" s="2"/>
      <c r="BM209" s="2"/>
      <c r="BN209" s="2"/>
    </row>
    <row r="210" spans="1:66" ht="52.15" hidden="1" customHeight="1">
      <c r="A210" s="127" t="s">
        <v>219</v>
      </c>
      <c r="B210" s="127" t="s">
        <v>408</v>
      </c>
      <c r="C210" s="127" t="s">
        <v>200</v>
      </c>
      <c r="D210" s="160" t="s">
        <v>409</v>
      </c>
      <c r="E210" s="105">
        <f>+F210+I210</f>
        <v>0</v>
      </c>
      <c r="F210" s="105"/>
      <c r="G210" s="105"/>
      <c r="H210" s="105"/>
      <c r="I210" s="105"/>
      <c r="J210" s="105">
        <f t="shared" si="43"/>
        <v>0</v>
      </c>
      <c r="K210" s="105"/>
      <c r="L210" s="105"/>
      <c r="M210" s="105"/>
      <c r="N210" s="105"/>
      <c r="O210" s="105"/>
      <c r="P210" s="105">
        <f>+E210+J210</f>
        <v>0</v>
      </c>
      <c r="Q210" s="151">
        <f t="shared" si="41"/>
        <v>0</v>
      </c>
      <c r="R210" s="2"/>
      <c r="S210" s="64"/>
      <c r="T210" s="64"/>
      <c r="U210" s="64"/>
      <c r="V210" s="64"/>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2"/>
      <c r="BE210" s="2"/>
      <c r="BF210" s="2"/>
      <c r="BG210" s="2"/>
      <c r="BH210" s="2"/>
      <c r="BI210" s="2"/>
      <c r="BJ210" s="2"/>
      <c r="BK210" s="2"/>
      <c r="BL210" s="2"/>
      <c r="BM210" s="2"/>
      <c r="BN210" s="2"/>
    </row>
    <row r="211" spans="1:66" ht="47.45" hidden="1" customHeight="1">
      <c r="A211" s="127"/>
      <c r="B211" s="127"/>
      <c r="C211" s="127"/>
      <c r="D211" s="160"/>
      <c r="E211" s="105">
        <f>+F211+I211</f>
        <v>0</v>
      </c>
      <c r="F211" s="105"/>
      <c r="G211" s="105"/>
      <c r="H211" s="105"/>
      <c r="I211" s="105"/>
      <c r="J211" s="105"/>
      <c r="K211" s="105"/>
      <c r="L211" s="105"/>
      <c r="M211" s="105"/>
      <c r="N211" s="105"/>
      <c r="O211" s="105">
        <v>5000000</v>
      </c>
      <c r="P211" s="105">
        <f>+E211+J211</f>
        <v>0</v>
      </c>
      <c r="Q211" s="151">
        <f t="shared" si="41"/>
        <v>0</v>
      </c>
      <c r="R211" s="2"/>
      <c r="S211" s="64"/>
      <c r="T211" s="64"/>
      <c r="U211" s="64"/>
      <c r="V211" s="64"/>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c r="AY211" s="2"/>
      <c r="AZ211" s="2"/>
      <c r="BA211" s="2"/>
      <c r="BB211" s="2"/>
      <c r="BC211" s="2"/>
      <c r="BD211" s="2"/>
      <c r="BE211" s="2"/>
      <c r="BF211" s="2"/>
      <c r="BG211" s="2"/>
      <c r="BH211" s="2"/>
      <c r="BI211" s="2"/>
      <c r="BJ211" s="2"/>
      <c r="BK211" s="2"/>
      <c r="BL211" s="2"/>
      <c r="BM211" s="2"/>
      <c r="BN211" s="2"/>
    </row>
    <row r="212" spans="1:66" ht="49.5" hidden="1" customHeight="1">
      <c r="A212" s="213"/>
      <c r="B212" s="213"/>
      <c r="C212" s="213"/>
      <c r="D212" s="99"/>
      <c r="E212" s="104"/>
      <c r="F212" s="104"/>
      <c r="G212" s="104"/>
      <c r="H212" s="104"/>
      <c r="I212" s="104"/>
      <c r="J212" s="104"/>
      <c r="K212" s="104"/>
      <c r="L212" s="104"/>
      <c r="M212" s="104"/>
      <c r="N212" s="104">
        <f t="shared" ref="N212:O212" si="45">+N213+N214+N216+N215+N218+N217</f>
        <v>0</v>
      </c>
      <c r="O212" s="104">
        <f t="shared" si="45"/>
        <v>7000000</v>
      </c>
      <c r="P212" s="104">
        <f t="shared" si="44"/>
        <v>0</v>
      </c>
      <c r="Q212" s="151">
        <f t="shared" si="41"/>
        <v>0</v>
      </c>
      <c r="R212" s="2"/>
      <c r="S212" s="64"/>
      <c r="T212" s="64"/>
      <c r="U212" s="64"/>
      <c r="V212" s="64"/>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2"/>
      <c r="BE212" s="2"/>
      <c r="BF212" s="2"/>
      <c r="BG212" s="2"/>
      <c r="BH212" s="2"/>
      <c r="BI212" s="2"/>
      <c r="BJ212" s="2"/>
      <c r="BK212" s="2"/>
      <c r="BL212" s="2"/>
      <c r="BM212" s="2"/>
      <c r="BN212" s="2"/>
    </row>
    <row r="213" spans="1:66" ht="66" hidden="1" customHeight="1">
      <c r="A213" s="133"/>
      <c r="B213" s="133"/>
      <c r="C213" s="133"/>
      <c r="D213" s="160"/>
      <c r="E213" s="105"/>
      <c r="F213" s="105"/>
      <c r="G213" s="105"/>
      <c r="H213" s="105"/>
      <c r="I213" s="105"/>
      <c r="J213" s="105"/>
      <c r="K213" s="105"/>
      <c r="L213" s="105"/>
      <c r="M213" s="105"/>
      <c r="N213" s="105"/>
      <c r="O213" s="105"/>
      <c r="P213" s="105">
        <f t="shared" si="44"/>
        <v>0</v>
      </c>
      <c r="Q213" s="151">
        <f t="shared" si="41"/>
        <v>0</v>
      </c>
      <c r="R213" s="2"/>
      <c r="S213" s="64"/>
      <c r="T213" s="64"/>
      <c r="U213" s="64"/>
      <c r="V213" s="64"/>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2"/>
      <c r="BE213" s="2"/>
      <c r="BF213" s="2"/>
      <c r="BG213" s="2"/>
      <c r="BH213" s="2"/>
      <c r="BI213" s="2"/>
      <c r="BJ213" s="2"/>
      <c r="BK213" s="2"/>
      <c r="BL213" s="2"/>
      <c r="BM213" s="2"/>
      <c r="BN213" s="2"/>
    </row>
    <row r="214" spans="1:66" ht="54.75" hidden="1" customHeight="1">
      <c r="A214" s="133"/>
      <c r="B214" s="133"/>
      <c r="C214" s="133"/>
      <c r="D214" s="175"/>
      <c r="E214" s="105"/>
      <c r="F214" s="105"/>
      <c r="G214" s="105"/>
      <c r="H214" s="105"/>
      <c r="I214" s="105"/>
      <c r="J214" s="105"/>
      <c r="K214" s="105"/>
      <c r="L214" s="105"/>
      <c r="M214" s="105"/>
      <c r="N214" s="105"/>
      <c r="O214" s="105"/>
      <c r="P214" s="105">
        <f t="shared" si="44"/>
        <v>0</v>
      </c>
      <c r="Q214" s="151">
        <f t="shared" ref="Q214:Q229" si="46">+P214</f>
        <v>0</v>
      </c>
      <c r="R214" s="2"/>
      <c r="S214" s="64"/>
      <c r="T214" s="64"/>
      <c r="U214" s="64"/>
      <c r="V214" s="64"/>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c r="BH214" s="2"/>
      <c r="BI214" s="2"/>
      <c r="BJ214" s="2"/>
      <c r="BK214" s="2"/>
      <c r="BL214" s="2"/>
      <c r="BM214" s="2"/>
      <c r="BN214" s="2"/>
    </row>
    <row r="215" spans="1:66" ht="30" hidden="1">
      <c r="A215" s="123" t="s">
        <v>194</v>
      </c>
      <c r="B215" s="127" t="s">
        <v>89</v>
      </c>
      <c r="C215" s="127" t="s">
        <v>144</v>
      </c>
      <c r="D215" s="179" t="s">
        <v>90</v>
      </c>
      <c r="E215" s="137">
        <f t="shared" ref="E215" si="47">+F215+I215</f>
        <v>0</v>
      </c>
      <c r="F215" s="137"/>
      <c r="G215" s="137"/>
      <c r="H215" s="137"/>
      <c r="I215" s="137"/>
      <c r="J215" s="105">
        <f>+L215+O215</f>
        <v>0</v>
      </c>
      <c r="K215" s="170"/>
      <c r="L215" s="170"/>
      <c r="M215" s="170"/>
      <c r="N215" s="170"/>
      <c r="O215" s="107">
        <f>5000000-5000000</f>
        <v>0</v>
      </c>
      <c r="P215" s="107">
        <f t="shared" si="44"/>
        <v>0</v>
      </c>
      <c r="Q215" s="151">
        <f t="shared" si="46"/>
        <v>0</v>
      </c>
      <c r="R215" s="2"/>
      <c r="S215" s="64"/>
      <c r="T215" s="64"/>
      <c r="U215" s="64"/>
      <c r="V215" s="64"/>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2"/>
      <c r="BD215" s="2"/>
      <c r="BE215" s="2"/>
      <c r="BF215" s="2"/>
      <c r="BG215" s="2"/>
      <c r="BH215" s="2"/>
      <c r="BI215" s="2"/>
      <c r="BJ215" s="2"/>
      <c r="BK215" s="2"/>
      <c r="BL215" s="2"/>
      <c r="BM215" s="2"/>
      <c r="BN215" s="2"/>
    </row>
    <row r="216" spans="1:66" ht="261" hidden="1" customHeight="1">
      <c r="A216" s="133"/>
      <c r="B216" s="133"/>
      <c r="C216" s="133"/>
      <c r="D216" s="160"/>
      <c r="E216" s="102"/>
      <c r="F216" s="102"/>
      <c r="G216" s="141"/>
      <c r="H216" s="141"/>
      <c r="I216" s="141"/>
      <c r="J216" s="141"/>
      <c r="K216" s="141"/>
      <c r="L216" s="141"/>
      <c r="M216" s="141"/>
      <c r="N216" s="141"/>
      <c r="O216" s="141"/>
      <c r="P216" s="105">
        <f t="shared" si="44"/>
        <v>0</v>
      </c>
      <c r="Q216" s="151">
        <f t="shared" si="46"/>
        <v>0</v>
      </c>
      <c r="R216" s="2"/>
      <c r="S216" s="64"/>
      <c r="T216" s="64"/>
      <c r="U216" s="64"/>
      <c r="V216" s="64"/>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c r="BA216" s="2"/>
      <c r="BB216" s="2"/>
      <c r="BC216" s="2"/>
      <c r="BD216" s="2"/>
      <c r="BE216" s="2"/>
      <c r="BF216" s="2"/>
      <c r="BG216" s="2"/>
      <c r="BH216" s="2"/>
      <c r="BI216" s="2"/>
      <c r="BJ216" s="2"/>
      <c r="BK216" s="2"/>
      <c r="BL216" s="2"/>
      <c r="BM216" s="2"/>
      <c r="BN216" s="2"/>
    </row>
    <row r="217" spans="1:66" ht="144" hidden="1" customHeight="1">
      <c r="A217" s="133"/>
      <c r="B217" s="133"/>
      <c r="C217" s="133"/>
      <c r="D217" s="232"/>
      <c r="E217" s="102"/>
      <c r="F217" s="102"/>
      <c r="G217" s="141"/>
      <c r="H217" s="141"/>
      <c r="I217" s="102"/>
      <c r="J217" s="105"/>
      <c r="K217" s="141"/>
      <c r="L217" s="141"/>
      <c r="M217" s="141"/>
      <c r="N217" s="141"/>
      <c r="O217" s="102"/>
      <c r="P217" s="105">
        <f>+E217+J217</f>
        <v>0</v>
      </c>
      <c r="Q217" s="151">
        <f t="shared" si="46"/>
        <v>0</v>
      </c>
      <c r="R217" s="2"/>
      <c r="S217" s="64"/>
      <c r="T217" s="64"/>
      <c r="U217" s="64"/>
      <c r="V217" s="64"/>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2"/>
      <c r="BD217" s="2"/>
      <c r="BE217" s="2"/>
      <c r="BF217" s="2"/>
      <c r="BG217" s="2"/>
      <c r="BH217" s="2"/>
      <c r="BI217" s="2"/>
      <c r="BJ217" s="2"/>
      <c r="BK217" s="2"/>
      <c r="BL217" s="2"/>
      <c r="BM217" s="2"/>
      <c r="BN217" s="2"/>
    </row>
    <row r="218" spans="1:66" ht="40.15" hidden="1" customHeight="1">
      <c r="A218" s="133"/>
      <c r="B218" s="133"/>
      <c r="C218" s="133"/>
      <c r="D218" s="160"/>
      <c r="E218" s="102"/>
      <c r="F218" s="102"/>
      <c r="G218" s="141"/>
      <c r="H218" s="141"/>
      <c r="I218" s="102"/>
      <c r="J218" s="105"/>
      <c r="K218" s="102"/>
      <c r="L218" s="141"/>
      <c r="M218" s="141"/>
      <c r="N218" s="141"/>
      <c r="O218" s="102">
        <v>7000000</v>
      </c>
      <c r="P218" s="105">
        <f t="shared" si="44"/>
        <v>0</v>
      </c>
      <c r="Q218" s="151">
        <f t="shared" si="46"/>
        <v>0</v>
      </c>
      <c r="R218" s="2"/>
      <c r="S218" s="64"/>
      <c r="T218" s="64"/>
      <c r="U218" s="64"/>
      <c r="V218" s="64"/>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c r="BH218" s="2"/>
      <c r="BI218" s="2"/>
      <c r="BJ218" s="2"/>
      <c r="BK218" s="2"/>
      <c r="BL218" s="2"/>
      <c r="BM218" s="2"/>
      <c r="BN218" s="2"/>
    </row>
    <row r="219" spans="1:66" ht="53.45" hidden="1" customHeight="1">
      <c r="A219" s="213"/>
      <c r="B219" s="213"/>
      <c r="C219" s="213"/>
      <c r="D219" s="99"/>
      <c r="E219" s="104"/>
      <c r="F219" s="104"/>
      <c r="G219" s="104"/>
      <c r="H219" s="104"/>
      <c r="I219" s="104"/>
      <c r="J219" s="104"/>
      <c r="K219" s="104"/>
      <c r="L219" s="104"/>
      <c r="M219" s="104"/>
      <c r="N219" s="104">
        <f>N222+N225+N227+N236+N238+N242+N246+N247+N256+N224+N223+N257</f>
        <v>0</v>
      </c>
      <c r="O219" s="104">
        <f>O222+O225+O227+O236+O238+O242+O246+O247+O256+O224+O223+O257</f>
        <v>150000</v>
      </c>
      <c r="P219" s="104">
        <f t="shared" si="44"/>
        <v>0</v>
      </c>
      <c r="Q219" s="151">
        <f t="shared" si="46"/>
        <v>0</v>
      </c>
      <c r="R219" s="231" t="e">
        <f>+J219-#REF!</f>
        <v>#REF!</v>
      </c>
      <c r="S219" s="64"/>
      <c r="T219" s="64"/>
      <c r="U219" s="64"/>
      <c r="V219" s="64"/>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c r="BH219" s="2"/>
      <c r="BI219" s="2"/>
      <c r="BJ219" s="2"/>
      <c r="BK219" s="2"/>
      <c r="BL219" s="2"/>
      <c r="BM219" s="2"/>
      <c r="BN219" s="2"/>
    </row>
    <row r="220" spans="1:66" ht="15.75" hidden="1">
      <c r="A220" s="128"/>
      <c r="B220" s="128"/>
      <c r="C220" s="128"/>
      <c r="D220" s="176"/>
      <c r="E220" s="137">
        <f t="shared" ref="E220:E255" si="48">+F220+I220</f>
        <v>0</v>
      </c>
      <c r="F220" s="137"/>
      <c r="G220" s="137"/>
      <c r="H220" s="137"/>
      <c r="I220" s="137"/>
      <c r="J220" s="137">
        <f t="shared" ref="J220:J225" si="49">+L220+O220</f>
        <v>0</v>
      </c>
      <c r="K220" s="137"/>
      <c r="L220" s="137"/>
      <c r="M220" s="137"/>
      <c r="N220" s="137"/>
      <c r="O220" s="137"/>
      <c r="P220" s="137">
        <f t="shared" si="44"/>
        <v>0</v>
      </c>
      <c r="Q220" s="151">
        <f t="shared" si="46"/>
        <v>0</v>
      </c>
      <c r="R220" s="2"/>
      <c r="S220" s="64"/>
      <c r="T220" s="64"/>
      <c r="U220" s="64"/>
      <c r="V220" s="64"/>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
      <c r="BD220" s="2"/>
      <c r="BE220" s="2"/>
      <c r="BF220" s="2"/>
      <c r="BG220" s="2"/>
      <c r="BH220" s="2"/>
      <c r="BI220" s="2"/>
      <c r="BJ220" s="2"/>
      <c r="BK220" s="2"/>
      <c r="BL220" s="2"/>
      <c r="BM220" s="2"/>
      <c r="BN220" s="2"/>
    </row>
    <row r="221" spans="1:66" ht="60" hidden="1">
      <c r="A221" s="127">
        <v>1011090</v>
      </c>
      <c r="B221" s="127" t="s">
        <v>264</v>
      </c>
      <c r="C221" s="127" t="s">
        <v>485</v>
      </c>
      <c r="D221" s="175" t="s">
        <v>138</v>
      </c>
      <c r="E221" s="105">
        <f t="shared" si="48"/>
        <v>0</v>
      </c>
      <c r="F221" s="105"/>
      <c r="G221" s="105"/>
      <c r="H221" s="105"/>
      <c r="I221" s="105"/>
      <c r="J221" s="105">
        <f t="shared" si="49"/>
        <v>0</v>
      </c>
      <c r="K221" s="105"/>
      <c r="L221" s="105"/>
      <c r="M221" s="105"/>
      <c r="N221" s="105"/>
      <c r="O221" s="105"/>
      <c r="P221" s="105">
        <f t="shared" ref="P221:P255" si="50">+E221+J221</f>
        <v>0</v>
      </c>
      <c r="Q221" s="151">
        <f t="shared" si="46"/>
        <v>0</v>
      </c>
      <c r="R221" s="2"/>
      <c r="S221" s="64"/>
      <c r="T221" s="64"/>
      <c r="U221" s="64"/>
      <c r="V221" s="64"/>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2"/>
      <c r="BD221" s="2"/>
      <c r="BE221" s="2"/>
      <c r="BF221" s="2"/>
      <c r="BG221" s="2"/>
      <c r="BH221" s="2"/>
      <c r="BI221" s="2"/>
      <c r="BJ221" s="2"/>
      <c r="BK221" s="2"/>
      <c r="BL221" s="2"/>
      <c r="BM221" s="2"/>
      <c r="BN221" s="2"/>
    </row>
    <row r="222" spans="1:66" ht="58.5" hidden="1" customHeight="1">
      <c r="A222" s="133"/>
      <c r="B222" s="133"/>
      <c r="C222" s="133"/>
      <c r="D222" s="175"/>
      <c r="E222" s="105"/>
      <c r="F222" s="105"/>
      <c r="G222" s="105"/>
      <c r="H222" s="105"/>
      <c r="I222" s="105"/>
      <c r="J222" s="105"/>
      <c r="K222" s="105"/>
      <c r="L222" s="105"/>
      <c r="M222" s="105"/>
      <c r="N222" s="105"/>
      <c r="O222" s="105"/>
      <c r="P222" s="105">
        <f t="shared" si="50"/>
        <v>0</v>
      </c>
      <c r="Q222" s="151">
        <f t="shared" si="46"/>
        <v>0</v>
      </c>
      <c r="R222" s="2"/>
      <c r="S222" s="64"/>
      <c r="T222" s="64"/>
      <c r="U222" s="64"/>
      <c r="V222" s="64"/>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2"/>
      <c r="BD222" s="2"/>
      <c r="BE222" s="2"/>
      <c r="BF222" s="2"/>
      <c r="BG222" s="2"/>
      <c r="BH222" s="2"/>
      <c r="BI222" s="2"/>
      <c r="BJ222" s="2"/>
      <c r="BK222" s="2"/>
      <c r="BL222" s="2"/>
      <c r="BM222" s="2"/>
      <c r="BN222" s="2"/>
    </row>
    <row r="223" spans="1:66" ht="41.25" hidden="1" customHeight="1">
      <c r="A223" s="133" t="s">
        <v>283</v>
      </c>
      <c r="B223" s="133" t="s">
        <v>284</v>
      </c>
      <c r="C223" s="133" t="s">
        <v>285</v>
      </c>
      <c r="D223" s="175" t="s">
        <v>286</v>
      </c>
      <c r="E223" s="105">
        <f t="shared" si="48"/>
        <v>0</v>
      </c>
      <c r="F223" s="105"/>
      <c r="G223" s="105"/>
      <c r="H223" s="105"/>
      <c r="I223" s="105"/>
      <c r="J223" s="105">
        <f t="shared" si="49"/>
        <v>0</v>
      </c>
      <c r="K223" s="105"/>
      <c r="L223" s="105"/>
      <c r="M223" s="105"/>
      <c r="N223" s="105"/>
      <c r="O223" s="105"/>
      <c r="P223" s="105">
        <f>+E223+J223</f>
        <v>0</v>
      </c>
      <c r="Q223" s="151">
        <f t="shared" si="46"/>
        <v>0</v>
      </c>
      <c r="R223" s="2"/>
      <c r="S223" s="64"/>
      <c r="T223" s="64"/>
      <c r="U223" s="64"/>
      <c r="V223" s="64"/>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c r="BH223" s="2"/>
      <c r="BI223" s="2"/>
      <c r="BJ223" s="2"/>
      <c r="BK223" s="2"/>
      <c r="BL223" s="2"/>
      <c r="BM223" s="2"/>
      <c r="BN223" s="2"/>
    </row>
    <row r="224" spans="1:66" ht="41.25" hidden="1" customHeight="1">
      <c r="A224" s="133"/>
      <c r="B224" s="133"/>
      <c r="C224" s="133"/>
      <c r="D224" s="175"/>
      <c r="E224" s="105"/>
      <c r="F224" s="105"/>
      <c r="G224" s="105"/>
      <c r="H224" s="105"/>
      <c r="I224" s="105"/>
      <c r="J224" s="105"/>
      <c r="K224" s="105"/>
      <c r="L224" s="105"/>
      <c r="M224" s="105"/>
      <c r="N224" s="105"/>
      <c r="O224" s="105"/>
      <c r="P224" s="105">
        <f t="shared" si="50"/>
        <v>0</v>
      </c>
      <c r="Q224" s="151">
        <f t="shared" si="46"/>
        <v>0</v>
      </c>
      <c r="R224" s="2"/>
      <c r="S224" s="64"/>
      <c r="T224" s="64"/>
      <c r="U224" s="64"/>
      <c r="V224" s="64"/>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2"/>
      <c r="BD224" s="2"/>
      <c r="BE224" s="2"/>
      <c r="BF224" s="2"/>
      <c r="BG224" s="2"/>
      <c r="BH224" s="2"/>
      <c r="BI224" s="2"/>
      <c r="BJ224" s="2"/>
      <c r="BK224" s="2"/>
      <c r="BL224" s="2"/>
      <c r="BM224" s="2"/>
      <c r="BN224" s="2"/>
    </row>
    <row r="225" spans="1:66" ht="41.25" hidden="1" customHeight="1">
      <c r="A225" s="133" t="s">
        <v>209</v>
      </c>
      <c r="B225" s="133" t="s">
        <v>204</v>
      </c>
      <c r="C225" s="133" t="s">
        <v>170</v>
      </c>
      <c r="D225" s="175" t="s">
        <v>419</v>
      </c>
      <c r="E225" s="102">
        <f t="shared" si="48"/>
        <v>0</v>
      </c>
      <c r="F225" s="102"/>
      <c r="G225" s="102"/>
      <c r="H225" s="102"/>
      <c r="I225" s="102"/>
      <c r="J225" s="107">
        <f t="shared" si="49"/>
        <v>0</v>
      </c>
      <c r="K225" s="105"/>
      <c r="L225" s="105"/>
      <c r="M225" s="105"/>
      <c r="N225" s="105"/>
      <c r="O225" s="105"/>
      <c r="P225" s="105">
        <f t="shared" si="50"/>
        <v>0</v>
      </c>
      <c r="Q225" s="151">
        <f t="shared" si="46"/>
        <v>0</v>
      </c>
      <c r="R225" s="2"/>
      <c r="S225" s="64"/>
      <c r="T225" s="64"/>
      <c r="U225" s="64"/>
      <c r="V225" s="64"/>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c r="BA225" s="2"/>
      <c r="BB225" s="2"/>
      <c r="BC225" s="2"/>
      <c r="BD225" s="2"/>
      <c r="BE225" s="2"/>
      <c r="BF225" s="2"/>
      <c r="BG225" s="2"/>
      <c r="BH225" s="2"/>
      <c r="BI225" s="2"/>
      <c r="BJ225" s="2"/>
      <c r="BK225" s="2"/>
      <c r="BL225" s="2"/>
      <c r="BM225" s="2"/>
      <c r="BN225" s="2"/>
    </row>
    <row r="226" spans="1:66" ht="53.25" hidden="1" customHeight="1">
      <c r="A226" s="128"/>
      <c r="B226" s="125"/>
      <c r="C226" s="125"/>
      <c r="D226" s="188" t="s">
        <v>350</v>
      </c>
      <c r="E226" s="102">
        <f t="shared" si="48"/>
        <v>0</v>
      </c>
      <c r="F226" s="102"/>
      <c r="G226" s="102"/>
      <c r="H226" s="102"/>
      <c r="I226" s="102"/>
      <c r="J226" s="113"/>
      <c r="K226" s="113"/>
      <c r="L226" s="113"/>
      <c r="M226" s="113"/>
      <c r="N226" s="113"/>
      <c r="O226" s="113"/>
      <c r="P226" s="113">
        <f t="shared" si="50"/>
        <v>0</v>
      </c>
      <c r="Q226" s="151">
        <f t="shared" si="46"/>
        <v>0</v>
      </c>
      <c r="R226" s="2"/>
      <c r="S226" s="64"/>
      <c r="T226" s="64"/>
      <c r="U226" s="64"/>
      <c r="V226" s="64"/>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c r="BA226" s="2"/>
      <c r="BB226" s="2"/>
      <c r="BC226" s="2"/>
      <c r="BD226" s="2"/>
      <c r="BE226" s="2"/>
      <c r="BF226" s="2"/>
      <c r="BG226" s="2"/>
      <c r="BH226" s="2"/>
      <c r="BI226" s="2"/>
      <c r="BJ226" s="2"/>
      <c r="BK226" s="2"/>
      <c r="BL226" s="2"/>
      <c r="BM226" s="2"/>
      <c r="BN226" s="2"/>
    </row>
    <row r="227" spans="1:66" ht="64.150000000000006" hidden="1" customHeight="1">
      <c r="A227" s="133"/>
      <c r="B227" s="133"/>
      <c r="C227" s="133"/>
      <c r="D227" s="175"/>
      <c r="E227" s="102"/>
      <c r="F227" s="102"/>
      <c r="G227" s="102"/>
      <c r="H227" s="102"/>
      <c r="I227" s="102"/>
      <c r="J227" s="107"/>
      <c r="K227" s="105"/>
      <c r="L227" s="105"/>
      <c r="M227" s="105"/>
      <c r="N227" s="105"/>
      <c r="O227" s="105"/>
      <c r="P227" s="105">
        <f t="shared" si="50"/>
        <v>0</v>
      </c>
      <c r="Q227" s="151">
        <f t="shared" si="46"/>
        <v>0</v>
      </c>
      <c r="R227" s="2"/>
      <c r="S227" s="64"/>
      <c r="T227" s="64"/>
      <c r="U227" s="64"/>
      <c r="V227" s="64"/>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2"/>
      <c r="BD227" s="2"/>
      <c r="BE227" s="2"/>
      <c r="BF227" s="2"/>
      <c r="BG227" s="2"/>
      <c r="BH227" s="2"/>
      <c r="BI227" s="2"/>
      <c r="BJ227" s="2"/>
      <c r="BK227" s="2"/>
      <c r="BL227" s="2"/>
      <c r="BM227" s="2"/>
      <c r="BN227" s="2"/>
    </row>
    <row r="228" spans="1:66" ht="38.25" hidden="1" customHeight="1">
      <c r="A228" s="128"/>
      <c r="B228" s="125"/>
      <c r="C228" s="125"/>
      <c r="D228" s="175" t="s">
        <v>34</v>
      </c>
      <c r="E228" s="102">
        <f t="shared" si="48"/>
        <v>0</v>
      </c>
      <c r="F228" s="102"/>
      <c r="G228" s="102"/>
      <c r="H228" s="102"/>
      <c r="I228" s="102"/>
      <c r="J228" s="107"/>
      <c r="K228" s="105"/>
      <c r="L228" s="105"/>
      <c r="M228" s="105"/>
      <c r="N228" s="105"/>
      <c r="O228" s="105"/>
      <c r="P228" s="107">
        <f t="shared" si="50"/>
        <v>0</v>
      </c>
      <c r="Q228" s="151">
        <f t="shared" si="46"/>
        <v>0</v>
      </c>
      <c r="R228" s="2"/>
      <c r="S228" s="64"/>
      <c r="T228" s="64"/>
      <c r="U228" s="64"/>
      <c r="V228" s="64"/>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c r="BC228" s="2"/>
      <c r="BD228" s="2"/>
      <c r="BE228" s="2"/>
      <c r="BF228" s="2"/>
      <c r="BG228" s="2"/>
      <c r="BH228" s="2"/>
      <c r="BI228" s="2"/>
      <c r="BJ228" s="2"/>
      <c r="BK228" s="2"/>
      <c r="BL228" s="2"/>
      <c r="BM228" s="2"/>
      <c r="BN228" s="2"/>
    </row>
    <row r="229" spans="1:66" ht="45" hidden="1" customHeight="1">
      <c r="A229" s="128"/>
      <c r="B229" s="125"/>
      <c r="C229" s="125"/>
      <c r="D229" s="188" t="s">
        <v>175</v>
      </c>
      <c r="E229" s="102">
        <f t="shared" si="48"/>
        <v>0</v>
      </c>
      <c r="F229" s="102"/>
      <c r="G229" s="102"/>
      <c r="H229" s="102"/>
      <c r="I229" s="102"/>
      <c r="J229" s="113"/>
      <c r="K229" s="113"/>
      <c r="L229" s="113"/>
      <c r="M229" s="113"/>
      <c r="N229" s="113"/>
      <c r="O229" s="113"/>
      <c r="P229" s="113">
        <f t="shared" si="50"/>
        <v>0</v>
      </c>
      <c r="Q229" s="151">
        <f t="shared" si="46"/>
        <v>0</v>
      </c>
      <c r="R229" s="2"/>
      <c r="S229" s="64"/>
      <c r="T229" s="64"/>
      <c r="U229" s="64"/>
      <c r="V229" s="64"/>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2"/>
      <c r="BD229" s="2"/>
      <c r="BE229" s="2"/>
      <c r="BF229" s="2"/>
      <c r="BG229" s="2"/>
      <c r="BH229" s="2"/>
      <c r="BI229" s="2"/>
      <c r="BJ229" s="2"/>
      <c r="BK229" s="2"/>
      <c r="BL229" s="2"/>
      <c r="BM229" s="2"/>
      <c r="BN229" s="2"/>
    </row>
    <row r="230" spans="1:66" ht="60.75" hidden="1" customHeight="1">
      <c r="A230" s="128"/>
      <c r="B230" s="125"/>
      <c r="C230" s="125"/>
      <c r="D230" s="177" t="s">
        <v>68</v>
      </c>
      <c r="E230" s="105">
        <f t="shared" si="48"/>
        <v>0</v>
      </c>
      <c r="F230" s="105"/>
      <c r="G230" s="105"/>
      <c r="H230" s="105"/>
      <c r="I230" s="105"/>
      <c r="J230" s="113">
        <f>+L230+O230</f>
        <v>0</v>
      </c>
      <c r="K230" s="113"/>
      <c r="L230" s="113"/>
      <c r="M230" s="113"/>
      <c r="N230" s="113"/>
      <c r="O230" s="113"/>
      <c r="P230" s="113">
        <f t="shared" si="50"/>
        <v>0</v>
      </c>
      <c r="Q230" s="151">
        <f t="shared" ref="Q230:Q266" si="51">+P230</f>
        <v>0</v>
      </c>
      <c r="R230" s="2"/>
      <c r="S230" s="64"/>
      <c r="T230" s="64"/>
      <c r="U230" s="64"/>
      <c r="V230" s="64"/>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c r="BC230" s="2"/>
      <c r="BD230" s="2"/>
      <c r="BE230" s="2"/>
      <c r="BF230" s="2"/>
      <c r="BG230" s="2"/>
      <c r="BH230" s="2"/>
      <c r="BI230" s="2"/>
      <c r="BJ230" s="2"/>
      <c r="BK230" s="2"/>
      <c r="BL230" s="2"/>
      <c r="BM230" s="2"/>
      <c r="BN230" s="2"/>
    </row>
    <row r="231" spans="1:66" ht="53.25" hidden="1" customHeight="1">
      <c r="A231" s="128"/>
      <c r="B231" s="125"/>
      <c r="C231" s="125"/>
      <c r="D231" s="177" t="s">
        <v>176</v>
      </c>
      <c r="E231" s="105">
        <f t="shared" si="48"/>
        <v>0</v>
      </c>
      <c r="F231" s="105"/>
      <c r="G231" s="105"/>
      <c r="H231" s="105"/>
      <c r="I231" s="105"/>
      <c r="J231" s="113">
        <f>+L231+O231</f>
        <v>0</v>
      </c>
      <c r="K231" s="113"/>
      <c r="L231" s="113"/>
      <c r="M231" s="113"/>
      <c r="N231" s="113"/>
      <c r="O231" s="113"/>
      <c r="P231" s="113">
        <f t="shared" si="50"/>
        <v>0</v>
      </c>
      <c r="Q231" s="151">
        <f t="shared" si="51"/>
        <v>0</v>
      </c>
      <c r="R231" s="2"/>
      <c r="S231" s="64"/>
      <c r="T231" s="64"/>
      <c r="U231" s="64"/>
      <c r="V231" s="64"/>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c r="BC231" s="2"/>
      <c r="BD231" s="2"/>
      <c r="BE231" s="2"/>
      <c r="BF231" s="2"/>
      <c r="BG231" s="2"/>
      <c r="BH231" s="2"/>
      <c r="BI231" s="2"/>
      <c r="BJ231" s="2"/>
      <c r="BK231" s="2"/>
      <c r="BL231" s="2"/>
      <c r="BM231" s="2"/>
      <c r="BN231" s="2"/>
    </row>
    <row r="232" spans="1:66" ht="30" hidden="1" customHeight="1">
      <c r="A232" s="128"/>
      <c r="B232" s="125"/>
      <c r="C232" s="125"/>
      <c r="D232" s="188" t="s">
        <v>454</v>
      </c>
      <c r="E232" s="105">
        <f t="shared" si="48"/>
        <v>0</v>
      </c>
      <c r="F232" s="105"/>
      <c r="G232" s="105"/>
      <c r="H232" s="105"/>
      <c r="I232" s="105"/>
      <c r="J232" s="113"/>
      <c r="K232" s="113"/>
      <c r="L232" s="113"/>
      <c r="M232" s="113"/>
      <c r="N232" s="113"/>
      <c r="O232" s="113"/>
      <c r="P232" s="105">
        <f t="shared" si="50"/>
        <v>0</v>
      </c>
      <c r="Q232" s="151">
        <f t="shared" si="51"/>
        <v>0</v>
      </c>
      <c r="R232" s="2"/>
      <c r="S232" s="64"/>
      <c r="T232" s="64"/>
      <c r="U232" s="64"/>
      <c r="V232" s="64"/>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c r="BC232" s="2"/>
      <c r="BD232" s="2"/>
      <c r="BE232" s="2"/>
      <c r="BF232" s="2"/>
      <c r="BG232" s="2"/>
      <c r="BH232" s="2"/>
      <c r="BI232" s="2"/>
      <c r="BJ232" s="2"/>
      <c r="BK232" s="2"/>
      <c r="BL232" s="2"/>
      <c r="BM232" s="2"/>
      <c r="BN232" s="2"/>
    </row>
    <row r="233" spans="1:66" ht="36.75" customHeight="1">
      <c r="A233" s="276" t="s">
        <v>593</v>
      </c>
      <c r="B233" s="304" t="s">
        <v>385</v>
      </c>
      <c r="C233" s="304" t="s">
        <v>550</v>
      </c>
      <c r="D233" s="305" t="s">
        <v>602</v>
      </c>
      <c r="E233" s="251">
        <f>F233</f>
        <v>3064913</v>
      </c>
      <c r="F233" s="251">
        <v>3064913</v>
      </c>
      <c r="G233" s="251">
        <v>2434101</v>
      </c>
      <c r="H233" s="264"/>
      <c r="I233" s="251"/>
      <c r="J233" s="251">
        <f>L233</f>
        <v>178200</v>
      </c>
      <c r="K233" s="251"/>
      <c r="L233" s="251">
        <v>178200</v>
      </c>
      <c r="M233" s="251"/>
      <c r="N233" s="251"/>
      <c r="O233" s="251"/>
      <c r="P233" s="250">
        <f t="shared" si="50"/>
        <v>3243113</v>
      </c>
      <c r="Q233" s="151"/>
      <c r="R233" s="2"/>
      <c r="S233" s="64"/>
      <c r="T233" s="64"/>
      <c r="U233" s="64"/>
      <c r="V233" s="64"/>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c r="BC233" s="2"/>
      <c r="BD233" s="2"/>
      <c r="BE233" s="2"/>
      <c r="BF233" s="2"/>
      <c r="BG233" s="2"/>
      <c r="BH233" s="2"/>
      <c r="BI233" s="2"/>
      <c r="BJ233" s="2"/>
      <c r="BK233" s="2"/>
      <c r="BL233" s="2"/>
      <c r="BM233" s="2"/>
      <c r="BN233" s="2"/>
    </row>
    <row r="234" spans="1:66" ht="36.75" customHeight="1">
      <c r="A234" s="310" t="s">
        <v>589</v>
      </c>
      <c r="B234" s="310" t="s">
        <v>590</v>
      </c>
      <c r="C234" s="310" t="s">
        <v>525</v>
      </c>
      <c r="D234" s="267" t="s">
        <v>567</v>
      </c>
      <c r="E234" s="251">
        <f t="shared" ref="E234" si="52">+F234+I234</f>
        <v>94306</v>
      </c>
      <c r="F234" s="251">
        <v>94306</v>
      </c>
      <c r="G234" s="251"/>
      <c r="H234" s="251"/>
      <c r="I234" s="251"/>
      <c r="J234" s="251"/>
      <c r="K234" s="251"/>
      <c r="L234" s="251"/>
      <c r="M234" s="251"/>
      <c r="N234" s="251"/>
      <c r="O234" s="251"/>
      <c r="P234" s="250">
        <f t="shared" si="50"/>
        <v>94306</v>
      </c>
      <c r="Q234" s="151"/>
      <c r="R234" s="2"/>
      <c r="S234" s="64"/>
      <c r="T234" s="64"/>
      <c r="U234" s="64"/>
      <c r="V234" s="64"/>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2"/>
      <c r="BD234" s="2"/>
      <c r="BE234" s="2"/>
      <c r="BF234" s="2"/>
      <c r="BG234" s="2"/>
      <c r="BH234" s="2"/>
      <c r="BI234" s="2"/>
      <c r="BJ234" s="2"/>
      <c r="BK234" s="2"/>
      <c r="BL234" s="2"/>
      <c r="BM234" s="2"/>
      <c r="BN234" s="2"/>
    </row>
    <row r="235" spans="1:66" ht="134.25" customHeight="1">
      <c r="A235" s="310" t="s">
        <v>599</v>
      </c>
      <c r="B235" s="312" t="s">
        <v>600</v>
      </c>
      <c r="C235" s="312" t="s">
        <v>525</v>
      </c>
      <c r="D235" s="286" t="s">
        <v>613</v>
      </c>
      <c r="E235" s="251">
        <f t="shared" si="48"/>
        <v>47500</v>
      </c>
      <c r="F235" s="251">
        <v>47500</v>
      </c>
      <c r="G235" s="251">
        <v>28689</v>
      </c>
      <c r="H235" s="264"/>
      <c r="I235" s="251"/>
      <c r="J235" s="251"/>
      <c r="K235" s="251"/>
      <c r="L235" s="251"/>
      <c r="M235" s="251"/>
      <c r="N235" s="251"/>
      <c r="O235" s="251"/>
      <c r="P235" s="250">
        <f t="shared" si="50"/>
        <v>47500</v>
      </c>
      <c r="Q235" s="151"/>
      <c r="R235" s="2"/>
      <c r="S235" s="64"/>
      <c r="T235" s="64"/>
      <c r="U235" s="64"/>
      <c r="V235" s="64"/>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c r="BC235" s="2"/>
      <c r="BD235" s="2"/>
      <c r="BE235" s="2"/>
      <c r="BF235" s="2"/>
      <c r="BG235" s="2"/>
      <c r="BH235" s="2"/>
      <c r="BI235" s="2"/>
      <c r="BJ235" s="2"/>
      <c r="BK235" s="2"/>
      <c r="BL235" s="2"/>
      <c r="BM235" s="2"/>
      <c r="BN235" s="2"/>
    </row>
    <row r="236" spans="1:66" ht="37.5">
      <c r="A236" s="254" t="s">
        <v>570</v>
      </c>
      <c r="B236" s="254" t="s">
        <v>203</v>
      </c>
      <c r="C236" s="254" t="s">
        <v>529</v>
      </c>
      <c r="D236" s="267" t="s">
        <v>88</v>
      </c>
      <c r="E236" s="251">
        <f t="shared" si="48"/>
        <v>622207</v>
      </c>
      <c r="F236" s="251">
        <v>622207</v>
      </c>
      <c r="G236" s="251">
        <v>377895</v>
      </c>
      <c r="H236" s="251">
        <v>43120</v>
      </c>
      <c r="I236" s="251"/>
      <c r="J236" s="253">
        <f>+L236+O236</f>
        <v>50000</v>
      </c>
      <c r="K236" s="250">
        <f>O236</f>
        <v>50000</v>
      </c>
      <c r="L236" s="251"/>
      <c r="M236" s="251"/>
      <c r="N236" s="251"/>
      <c r="O236" s="251">
        <v>50000</v>
      </c>
      <c r="P236" s="250">
        <f t="shared" si="50"/>
        <v>672207</v>
      </c>
      <c r="Q236" s="151">
        <f t="shared" si="51"/>
        <v>672207</v>
      </c>
      <c r="R236" s="2"/>
      <c r="S236" s="64"/>
      <c r="T236" s="64"/>
      <c r="U236" s="64"/>
      <c r="V236" s="64"/>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c r="BC236" s="2"/>
      <c r="BD236" s="2"/>
      <c r="BE236" s="2"/>
      <c r="BF236" s="2"/>
      <c r="BG236" s="2"/>
      <c r="BH236" s="2"/>
      <c r="BI236" s="2"/>
      <c r="BJ236" s="2"/>
      <c r="BK236" s="2"/>
      <c r="BL236" s="2"/>
      <c r="BM236" s="2"/>
      <c r="BN236" s="2"/>
    </row>
    <row r="237" spans="1:66" ht="30.75" hidden="1" customHeight="1">
      <c r="A237" s="128"/>
      <c r="B237" s="136"/>
      <c r="C237" s="136"/>
      <c r="D237" s="184" t="s">
        <v>504</v>
      </c>
      <c r="E237" s="137">
        <f t="shared" si="48"/>
        <v>0</v>
      </c>
      <c r="F237" s="137"/>
      <c r="G237" s="137"/>
      <c r="H237" s="137"/>
      <c r="I237" s="137"/>
      <c r="J237" s="137">
        <f>+L237+O237</f>
        <v>0</v>
      </c>
      <c r="K237" s="137"/>
      <c r="L237" s="137"/>
      <c r="M237" s="137"/>
      <c r="N237" s="137"/>
      <c r="O237" s="137"/>
      <c r="P237" s="137">
        <f t="shared" si="50"/>
        <v>0</v>
      </c>
      <c r="Q237" s="151">
        <f t="shared" si="51"/>
        <v>0</v>
      </c>
      <c r="R237" s="2"/>
      <c r="S237" s="64"/>
      <c r="T237" s="64"/>
      <c r="U237" s="64"/>
      <c r="V237" s="64"/>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
      <c r="BD237" s="2"/>
      <c r="BE237" s="2"/>
      <c r="BF237" s="2"/>
      <c r="BG237" s="2"/>
      <c r="BH237" s="2"/>
      <c r="BI237" s="2"/>
      <c r="BJ237" s="2"/>
      <c r="BK237" s="2"/>
      <c r="BL237" s="2"/>
      <c r="BM237" s="2"/>
      <c r="BN237" s="2"/>
    </row>
    <row r="238" spans="1:66" ht="75">
      <c r="A238" s="254" t="s">
        <v>530</v>
      </c>
      <c r="B238" s="254" t="s">
        <v>205</v>
      </c>
      <c r="C238" s="254" t="s">
        <v>549</v>
      </c>
      <c r="D238" s="267" t="s">
        <v>568</v>
      </c>
      <c r="E238" s="251">
        <f t="shared" si="48"/>
        <v>1357909</v>
      </c>
      <c r="F238" s="251">
        <v>1357909</v>
      </c>
      <c r="G238" s="251">
        <v>736186</v>
      </c>
      <c r="H238" s="251">
        <f>203710+120420+10820</f>
        <v>334950</v>
      </c>
      <c r="I238" s="251"/>
      <c r="J238" s="253">
        <f>L238+O238</f>
        <v>106837</v>
      </c>
      <c r="K238" s="250">
        <v>100000</v>
      </c>
      <c r="L238" s="251">
        <v>6837</v>
      </c>
      <c r="M238" s="251"/>
      <c r="N238" s="251"/>
      <c r="O238" s="251">
        <v>100000</v>
      </c>
      <c r="P238" s="250">
        <f t="shared" si="50"/>
        <v>1464746</v>
      </c>
      <c r="Q238" s="151">
        <f t="shared" si="51"/>
        <v>1464746</v>
      </c>
      <c r="R238" s="2"/>
      <c r="S238" s="64"/>
      <c r="T238" s="64"/>
      <c r="U238" s="64"/>
      <c r="V238" s="64"/>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c r="BA238" s="2"/>
      <c r="BB238" s="2"/>
      <c r="BC238" s="2"/>
      <c r="BD238" s="2"/>
      <c r="BE238" s="2"/>
      <c r="BF238" s="2"/>
      <c r="BG238" s="2"/>
      <c r="BH238" s="2"/>
      <c r="BI238" s="2"/>
      <c r="BJ238" s="2"/>
      <c r="BK238" s="2"/>
      <c r="BL238" s="2"/>
      <c r="BM238" s="2"/>
      <c r="BN238" s="2"/>
    </row>
    <row r="239" spans="1:66" ht="39.75" hidden="1" customHeight="1">
      <c r="A239" s="128"/>
      <c r="B239" s="125"/>
      <c r="C239" s="125"/>
      <c r="D239" s="177" t="s">
        <v>197</v>
      </c>
      <c r="E239" s="113">
        <f t="shared" si="48"/>
        <v>0</v>
      </c>
      <c r="F239" s="113"/>
      <c r="G239" s="113"/>
      <c r="H239" s="113"/>
      <c r="I239" s="113"/>
      <c r="J239" s="113">
        <f>+L239+O239</f>
        <v>0</v>
      </c>
      <c r="K239" s="113"/>
      <c r="L239" s="113"/>
      <c r="M239" s="113"/>
      <c r="N239" s="113"/>
      <c r="O239" s="113"/>
      <c r="P239" s="113">
        <f t="shared" si="50"/>
        <v>0</v>
      </c>
      <c r="Q239" s="151">
        <f t="shared" si="51"/>
        <v>0</v>
      </c>
      <c r="R239" s="2"/>
      <c r="S239" s="64"/>
      <c r="T239" s="64"/>
      <c r="U239" s="64"/>
      <c r="V239" s="64"/>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c r="BA239" s="2"/>
      <c r="BB239" s="2"/>
      <c r="BC239" s="2"/>
      <c r="BD239" s="2"/>
      <c r="BE239" s="2"/>
      <c r="BF239" s="2"/>
      <c r="BG239" s="2"/>
      <c r="BH239" s="2"/>
      <c r="BI239" s="2"/>
      <c r="BJ239" s="2"/>
      <c r="BK239" s="2"/>
      <c r="BL239" s="2"/>
      <c r="BM239" s="2"/>
      <c r="BN239" s="2"/>
    </row>
    <row r="240" spans="1:66" ht="54.75" hidden="1" customHeight="1">
      <c r="A240" s="128"/>
      <c r="B240" s="125"/>
      <c r="C240" s="125"/>
      <c r="D240" s="218" t="s">
        <v>177</v>
      </c>
      <c r="E240" s="113">
        <f t="shared" si="48"/>
        <v>0</v>
      </c>
      <c r="F240" s="113"/>
      <c r="G240" s="113"/>
      <c r="H240" s="113"/>
      <c r="I240" s="113"/>
      <c r="J240" s="113">
        <f>+L240+O240</f>
        <v>0</v>
      </c>
      <c r="K240" s="113"/>
      <c r="L240" s="113"/>
      <c r="M240" s="113"/>
      <c r="N240" s="113"/>
      <c r="O240" s="113"/>
      <c r="P240" s="113">
        <f t="shared" si="50"/>
        <v>0</v>
      </c>
      <c r="Q240" s="151">
        <f t="shared" si="51"/>
        <v>0</v>
      </c>
      <c r="R240" s="2"/>
      <c r="S240" s="64"/>
      <c r="T240" s="64"/>
      <c r="U240" s="64"/>
      <c r="V240" s="64"/>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c r="AZ240" s="2"/>
      <c r="BA240" s="2"/>
      <c r="BB240" s="2"/>
      <c r="BC240" s="2"/>
      <c r="BD240" s="2"/>
      <c r="BE240" s="2"/>
      <c r="BF240" s="2"/>
      <c r="BG240" s="2"/>
      <c r="BH240" s="2"/>
      <c r="BI240" s="2"/>
      <c r="BJ240" s="2"/>
      <c r="BK240" s="2"/>
      <c r="BL240" s="2"/>
      <c r="BM240" s="2"/>
      <c r="BN240" s="2"/>
    </row>
    <row r="241" spans="1:66" ht="54.75" hidden="1" customHeight="1">
      <c r="A241" s="128"/>
      <c r="B241" s="125"/>
      <c r="C241" s="125"/>
      <c r="D241" s="177" t="s">
        <v>5</v>
      </c>
      <c r="E241" s="113">
        <f t="shared" si="48"/>
        <v>0</v>
      </c>
      <c r="F241" s="113"/>
      <c r="G241" s="113"/>
      <c r="H241" s="113"/>
      <c r="I241" s="113"/>
      <c r="J241" s="113"/>
      <c r="K241" s="113"/>
      <c r="L241" s="113"/>
      <c r="M241" s="113"/>
      <c r="N241" s="113"/>
      <c r="O241" s="113"/>
      <c r="P241" s="113">
        <f t="shared" si="50"/>
        <v>0</v>
      </c>
      <c r="Q241" s="151">
        <f t="shared" si="51"/>
        <v>0</v>
      </c>
      <c r="R241" s="2"/>
      <c r="S241" s="64"/>
      <c r="T241" s="64"/>
      <c r="U241" s="64"/>
      <c r="V241" s="64"/>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c r="BA241" s="2"/>
      <c r="BB241" s="2"/>
      <c r="BC241" s="2"/>
      <c r="BD241" s="2"/>
      <c r="BE241" s="2"/>
      <c r="BF241" s="2"/>
      <c r="BG241" s="2"/>
      <c r="BH241" s="2"/>
      <c r="BI241" s="2"/>
      <c r="BJ241" s="2"/>
      <c r="BK241" s="2"/>
      <c r="BL241" s="2"/>
      <c r="BM241" s="2"/>
      <c r="BN241" s="2"/>
    </row>
    <row r="242" spans="1:66" ht="48" hidden="1" customHeight="1">
      <c r="A242" s="133"/>
      <c r="B242" s="133"/>
      <c r="C242" s="133"/>
      <c r="D242" s="175"/>
      <c r="E242" s="105"/>
      <c r="F242" s="105"/>
      <c r="G242" s="105"/>
      <c r="H242" s="105"/>
      <c r="I242" s="105"/>
      <c r="J242" s="107"/>
      <c r="K242" s="105"/>
      <c r="L242" s="105"/>
      <c r="M242" s="105"/>
      <c r="N242" s="105"/>
      <c r="O242" s="105"/>
      <c r="P242" s="105"/>
      <c r="Q242" s="151"/>
      <c r="R242" s="2"/>
      <c r="S242" s="64"/>
      <c r="T242" s="64"/>
      <c r="U242" s="64"/>
      <c r="V242" s="64"/>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c r="BA242" s="2"/>
      <c r="BB242" s="2"/>
      <c r="BC242" s="2"/>
      <c r="BD242" s="2"/>
      <c r="BE242" s="2"/>
      <c r="BF242" s="2"/>
      <c r="BG242" s="2"/>
      <c r="BH242" s="2"/>
      <c r="BI242" s="2"/>
      <c r="BJ242" s="2"/>
      <c r="BK242" s="2"/>
      <c r="BL242" s="2"/>
      <c r="BM242" s="2"/>
      <c r="BN242" s="2"/>
    </row>
    <row r="243" spans="1:66" ht="56.25" hidden="1" customHeight="1">
      <c r="A243" s="128"/>
      <c r="B243" s="125"/>
      <c r="C243" s="125"/>
      <c r="D243" s="218" t="s">
        <v>177</v>
      </c>
      <c r="E243" s="113">
        <f t="shared" si="48"/>
        <v>0</v>
      </c>
      <c r="F243" s="113"/>
      <c r="G243" s="113"/>
      <c r="H243" s="113"/>
      <c r="I243" s="113"/>
      <c r="J243" s="113">
        <f>+L243+O243</f>
        <v>0</v>
      </c>
      <c r="K243" s="113"/>
      <c r="L243" s="113"/>
      <c r="M243" s="113"/>
      <c r="N243" s="113"/>
      <c r="O243" s="113"/>
      <c r="P243" s="113">
        <f t="shared" si="50"/>
        <v>0</v>
      </c>
      <c r="Q243" s="151">
        <f t="shared" si="51"/>
        <v>0</v>
      </c>
      <c r="R243" s="2"/>
      <c r="S243" s="64"/>
      <c r="T243" s="64"/>
      <c r="U243" s="64"/>
      <c r="V243" s="64"/>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2"/>
      <c r="BD243" s="2"/>
      <c r="BE243" s="2"/>
      <c r="BF243" s="2"/>
      <c r="BG243" s="2"/>
      <c r="BH243" s="2"/>
      <c r="BI243" s="2"/>
      <c r="BJ243" s="2"/>
      <c r="BK243" s="2"/>
      <c r="BL243" s="2"/>
      <c r="BM243" s="2"/>
      <c r="BN243" s="2"/>
    </row>
    <row r="244" spans="1:66" ht="41.25" hidden="1" customHeight="1">
      <c r="A244" s="121">
        <v>1014060</v>
      </c>
      <c r="B244" s="121" t="s">
        <v>205</v>
      </c>
      <c r="C244" s="121" t="s">
        <v>420</v>
      </c>
      <c r="D244" s="179" t="s">
        <v>360</v>
      </c>
      <c r="E244" s="137">
        <f t="shared" si="48"/>
        <v>0</v>
      </c>
      <c r="F244" s="137"/>
      <c r="G244" s="137">
        <f>81.8-81.8</f>
        <v>0</v>
      </c>
      <c r="H244" s="137">
        <f>5+0.5-5.5</f>
        <v>0</v>
      </c>
      <c r="I244" s="137"/>
      <c r="J244" s="137">
        <f>+L244+O244</f>
        <v>0</v>
      </c>
      <c r="K244" s="137">
        <f>10.2-10.2</f>
        <v>0</v>
      </c>
      <c r="L244" s="137">
        <f>10.2-10.2</f>
        <v>0</v>
      </c>
      <c r="M244" s="137"/>
      <c r="N244" s="137"/>
      <c r="O244" s="137"/>
      <c r="P244" s="137">
        <f t="shared" si="50"/>
        <v>0</v>
      </c>
      <c r="Q244" s="151">
        <f t="shared" si="51"/>
        <v>0</v>
      </c>
      <c r="R244" s="2"/>
      <c r="S244" s="64"/>
      <c r="T244" s="64"/>
      <c r="U244" s="64"/>
      <c r="V244" s="64"/>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c r="BH244" s="2"/>
      <c r="BI244" s="2"/>
      <c r="BJ244" s="2"/>
      <c r="BK244" s="2"/>
      <c r="BL244" s="2"/>
      <c r="BM244" s="2"/>
      <c r="BN244" s="2"/>
    </row>
    <row r="245" spans="1:66" ht="0.75" hidden="1" customHeight="1">
      <c r="A245" s="127"/>
      <c r="B245" s="127"/>
      <c r="C245" s="127"/>
      <c r="D245" s="175"/>
      <c r="E245" s="105">
        <f t="shared" si="48"/>
        <v>0</v>
      </c>
      <c r="F245" s="105"/>
      <c r="G245" s="105"/>
      <c r="H245" s="105"/>
      <c r="I245" s="105"/>
      <c r="J245" s="113">
        <f>+L245+O245</f>
        <v>0</v>
      </c>
      <c r="K245" s="105"/>
      <c r="L245" s="105"/>
      <c r="M245" s="105"/>
      <c r="N245" s="105"/>
      <c r="O245" s="105"/>
      <c r="P245" s="105">
        <f t="shared" si="50"/>
        <v>0</v>
      </c>
      <c r="Q245" s="151">
        <f t="shared" si="51"/>
        <v>0</v>
      </c>
      <c r="R245" s="2"/>
      <c r="S245" s="64"/>
      <c r="T245" s="64"/>
      <c r="U245" s="64"/>
      <c r="V245" s="64"/>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c r="BA245" s="2"/>
      <c r="BB245" s="2"/>
      <c r="BC245" s="2"/>
      <c r="BD245" s="2"/>
      <c r="BE245" s="2"/>
      <c r="BF245" s="2"/>
      <c r="BG245" s="2"/>
      <c r="BH245" s="2"/>
      <c r="BI245" s="2"/>
      <c r="BJ245" s="2"/>
      <c r="BK245" s="2"/>
      <c r="BL245" s="2"/>
      <c r="BM245" s="2"/>
      <c r="BN245" s="2"/>
    </row>
    <row r="246" spans="1:66" ht="42.75" hidden="1" customHeight="1">
      <c r="A246" s="133" t="s">
        <v>531</v>
      </c>
      <c r="B246" s="133"/>
      <c r="C246" s="133"/>
      <c r="D246" s="175"/>
      <c r="E246" s="105"/>
      <c r="F246" s="105"/>
      <c r="G246" s="105"/>
      <c r="H246" s="105"/>
      <c r="I246" s="105"/>
      <c r="J246" s="105">
        <f t="shared" ref="J246:J255" si="53">+L246+O246</f>
        <v>0</v>
      </c>
      <c r="K246" s="105"/>
      <c r="L246" s="105"/>
      <c r="M246" s="105"/>
      <c r="N246" s="105"/>
      <c r="O246" s="105"/>
      <c r="P246" s="105">
        <f t="shared" si="50"/>
        <v>0</v>
      </c>
      <c r="Q246" s="151">
        <f t="shared" si="51"/>
        <v>0</v>
      </c>
      <c r="R246" s="2"/>
      <c r="S246" s="64"/>
      <c r="T246" s="64"/>
      <c r="U246" s="64"/>
      <c r="V246" s="64"/>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F246" s="2"/>
      <c r="BG246" s="2"/>
      <c r="BH246" s="2"/>
      <c r="BI246" s="2"/>
      <c r="BJ246" s="2"/>
      <c r="BK246" s="2"/>
      <c r="BL246" s="2"/>
      <c r="BM246" s="2"/>
      <c r="BN246" s="2"/>
    </row>
    <row r="247" spans="1:66" ht="37.5">
      <c r="A247" s="254" t="s">
        <v>571</v>
      </c>
      <c r="B247" s="254" t="s">
        <v>111</v>
      </c>
      <c r="C247" s="254" t="s">
        <v>532</v>
      </c>
      <c r="D247" s="267" t="s">
        <v>112</v>
      </c>
      <c r="E247" s="278">
        <f>+F247+I247</f>
        <v>200000</v>
      </c>
      <c r="F247" s="278">
        <v>200000</v>
      </c>
      <c r="G247" s="251"/>
      <c r="H247" s="251"/>
      <c r="I247" s="251"/>
      <c r="J247" s="251">
        <f>+L247+O247</f>
        <v>0</v>
      </c>
      <c r="K247" s="251"/>
      <c r="L247" s="251"/>
      <c r="M247" s="251"/>
      <c r="N247" s="251"/>
      <c r="O247" s="251"/>
      <c r="P247" s="250">
        <f t="shared" si="50"/>
        <v>200000</v>
      </c>
      <c r="Q247" s="151">
        <f t="shared" si="51"/>
        <v>200000</v>
      </c>
      <c r="R247" s="2"/>
      <c r="S247" s="64"/>
      <c r="T247" s="64"/>
      <c r="U247" s="64"/>
      <c r="V247" s="64"/>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c r="BA247" s="2"/>
      <c r="BB247" s="2"/>
      <c r="BC247" s="2"/>
      <c r="BD247" s="2"/>
      <c r="BE247" s="2"/>
      <c r="BF247" s="2"/>
      <c r="BG247" s="2"/>
      <c r="BH247" s="2"/>
      <c r="BI247" s="2"/>
      <c r="BJ247" s="2"/>
      <c r="BK247" s="2"/>
      <c r="BL247" s="2"/>
      <c r="BM247" s="2"/>
      <c r="BN247" s="2"/>
    </row>
    <row r="248" spans="1:66" ht="39" hidden="1" customHeight="1">
      <c r="A248" s="128"/>
      <c r="B248" s="127"/>
      <c r="C248" s="127"/>
      <c r="D248" s="175" t="s">
        <v>415</v>
      </c>
      <c r="E248" s="105">
        <f t="shared" si="48"/>
        <v>0</v>
      </c>
      <c r="F248" s="105"/>
      <c r="G248" s="105"/>
      <c r="H248" s="105"/>
      <c r="I248" s="105"/>
      <c r="J248" s="105">
        <f t="shared" si="53"/>
        <v>0</v>
      </c>
      <c r="K248" s="105"/>
      <c r="L248" s="105"/>
      <c r="M248" s="105"/>
      <c r="N248" s="105"/>
      <c r="O248" s="105"/>
      <c r="P248" s="105">
        <f t="shared" si="50"/>
        <v>0</v>
      </c>
      <c r="Q248" s="151">
        <f t="shared" si="51"/>
        <v>0</v>
      </c>
      <c r="R248" s="2"/>
      <c r="S248" s="64"/>
      <c r="T248" s="64"/>
      <c r="U248" s="64"/>
      <c r="V248" s="64"/>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F248" s="2"/>
      <c r="BG248" s="2"/>
      <c r="BH248" s="2"/>
      <c r="BI248" s="2"/>
      <c r="BJ248" s="2"/>
      <c r="BK248" s="2"/>
      <c r="BL248" s="2"/>
      <c r="BM248" s="2"/>
      <c r="BN248" s="2"/>
    </row>
    <row r="249" spans="1:66" ht="42.75" hidden="1" customHeight="1">
      <c r="A249" s="128"/>
      <c r="B249" s="129"/>
      <c r="C249" s="129"/>
      <c r="D249" s="160"/>
      <c r="E249" s="109">
        <f t="shared" si="48"/>
        <v>0</v>
      </c>
      <c r="F249" s="109"/>
      <c r="G249" s="109"/>
      <c r="H249" s="109"/>
      <c r="I249" s="109"/>
      <c r="J249" s="109">
        <f t="shared" si="53"/>
        <v>0</v>
      </c>
      <c r="K249" s="109"/>
      <c r="L249" s="109"/>
      <c r="M249" s="109"/>
      <c r="N249" s="109"/>
      <c r="O249" s="109"/>
      <c r="P249" s="102">
        <f t="shared" si="50"/>
        <v>0</v>
      </c>
      <c r="Q249" s="151">
        <f t="shared" si="51"/>
        <v>0</v>
      </c>
      <c r="R249" s="2"/>
      <c r="S249" s="64"/>
      <c r="T249" s="64"/>
      <c r="U249" s="64"/>
      <c r="V249" s="64"/>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c r="BH249" s="2"/>
      <c r="BI249" s="2"/>
      <c r="BJ249" s="2"/>
      <c r="BK249" s="2"/>
      <c r="BL249" s="2"/>
      <c r="BM249" s="2"/>
      <c r="BN249" s="2"/>
    </row>
    <row r="250" spans="1:66" ht="39.75" hidden="1" customHeight="1">
      <c r="A250" s="128"/>
      <c r="B250" s="129"/>
      <c r="C250" s="129"/>
      <c r="D250" s="160" t="s">
        <v>371</v>
      </c>
      <c r="E250" s="109">
        <f t="shared" si="48"/>
        <v>0</v>
      </c>
      <c r="F250" s="109"/>
      <c r="G250" s="109"/>
      <c r="H250" s="109"/>
      <c r="I250" s="109"/>
      <c r="J250" s="109">
        <f t="shared" si="53"/>
        <v>0</v>
      </c>
      <c r="K250" s="109"/>
      <c r="L250" s="109"/>
      <c r="M250" s="109"/>
      <c r="N250" s="109"/>
      <c r="O250" s="109"/>
      <c r="P250" s="102">
        <f t="shared" si="50"/>
        <v>0</v>
      </c>
      <c r="Q250" s="151">
        <f t="shared" si="51"/>
        <v>0</v>
      </c>
      <c r="R250" s="2"/>
      <c r="S250" s="64"/>
      <c r="T250" s="64"/>
      <c r="U250" s="64"/>
      <c r="V250" s="64"/>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c r="BH250" s="2"/>
      <c r="BI250" s="2"/>
      <c r="BJ250" s="2"/>
      <c r="BK250" s="2"/>
      <c r="BL250" s="2"/>
      <c r="BM250" s="2"/>
      <c r="BN250" s="2"/>
    </row>
    <row r="251" spans="1:66" ht="41.25" hidden="1" customHeight="1">
      <c r="A251" s="128"/>
      <c r="B251" s="129"/>
      <c r="C251" s="129"/>
      <c r="D251" s="178" t="s">
        <v>355</v>
      </c>
      <c r="E251" s="109">
        <f t="shared" si="48"/>
        <v>0</v>
      </c>
      <c r="F251" s="109"/>
      <c r="G251" s="109"/>
      <c r="H251" s="109"/>
      <c r="I251" s="109"/>
      <c r="J251" s="109">
        <f t="shared" si="53"/>
        <v>0</v>
      </c>
      <c r="K251" s="109"/>
      <c r="L251" s="109"/>
      <c r="M251" s="109"/>
      <c r="N251" s="109"/>
      <c r="O251" s="109"/>
      <c r="P251" s="102">
        <f t="shared" si="50"/>
        <v>0</v>
      </c>
      <c r="Q251" s="151">
        <f t="shared" si="51"/>
        <v>0</v>
      </c>
      <c r="R251" s="2"/>
      <c r="S251" s="64"/>
      <c r="T251" s="64"/>
      <c r="U251" s="64"/>
      <c r="V251" s="64"/>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F251" s="2"/>
      <c r="BG251" s="2"/>
      <c r="BH251" s="2"/>
      <c r="BI251" s="2"/>
      <c r="BJ251" s="2"/>
      <c r="BK251" s="2"/>
      <c r="BL251" s="2"/>
      <c r="BM251" s="2"/>
      <c r="BN251" s="2"/>
    </row>
    <row r="252" spans="1:66" ht="32.25" hidden="1" customHeight="1">
      <c r="A252" s="121">
        <v>1017300</v>
      </c>
      <c r="B252" s="121" t="s">
        <v>89</v>
      </c>
      <c r="C252" s="121" t="s">
        <v>144</v>
      </c>
      <c r="D252" s="179" t="s">
        <v>90</v>
      </c>
      <c r="E252" s="106">
        <f t="shared" si="48"/>
        <v>0</v>
      </c>
      <c r="F252" s="106"/>
      <c r="G252" s="106"/>
      <c r="H252" s="106"/>
      <c r="I252" s="106"/>
      <c r="J252" s="106">
        <f t="shared" si="53"/>
        <v>0</v>
      </c>
      <c r="K252" s="106"/>
      <c r="L252" s="106"/>
      <c r="M252" s="106"/>
      <c r="N252" s="106"/>
      <c r="O252" s="106"/>
      <c r="P252" s="106">
        <f t="shared" si="50"/>
        <v>0</v>
      </c>
      <c r="Q252" s="151">
        <f t="shared" si="51"/>
        <v>0</v>
      </c>
      <c r="R252" s="2"/>
      <c r="S252" s="64"/>
      <c r="T252" s="64"/>
      <c r="U252" s="64"/>
      <c r="V252" s="64"/>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F252" s="2"/>
      <c r="BG252" s="2"/>
      <c r="BH252" s="2"/>
      <c r="BI252" s="2"/>
      <c r="BJ252" s="2"/>
      <c r="BK252" s="2"/>
      <c r="BL252" s="2"/>
      <c r="BM252" s="2"/>
      <c r="BN252" s="2"/>
    </row>
    <row r="253" spans="1:66" ht="21.75" hidden="1" customHeight="1">
      <c r="A253" s="123">
        <v>1017340</v>
      </c>
      <c r="B253" s="121" t="s">
        <v>37</v>
      </c>
      <c r="C253" s="121" t="s">
        <v>146</v>
      </c>
      <c r="D253" s="179" t="s">
        <v>189</v>
      </c>
      <c r="E253" s="114">
        <f t="shared" si="48"/>
        <v>0</v>
      </c>
      <c r="F253" s="114"/>
      <c r="G253" s="114"/>
      <c r="H253" s="114"/>
      <c r="I253" s="114"/>
      <c r="J253" s="107">
        <f t="shared" si="53"/>
        <v>0</v>
      </c>
      <c r="K253" s="107"/>
      <c r="L253" s="107"/>
      <c r="M253" s="107"/>
      <c r="N253" s="107"/>
      <c r="O253" s="107"/>
      <c r="P253" s="107">
        <f t="shared" si="50"/>
        <v>0</v>
      </c>
      <c r="Q253" s="151">
        <f t="shared" si="51"/>
        <v>0</v>
      </c>
      <c r="R253" s="2"/>
      <c r="S253" s="64"/>
      <c r="T253" s="64"/>
      <c r="U253" s="64"/>
      <c r="V253" s="64"/>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F253" s="2"/>
      <c r="BG253" s="2"/>
      <c r="BH253" s="2"/>
      <c r="BI253" s="2"/>
      <c r="BJ253" s="2"/>
      <c r="BK253" s="2"/>
      <c r="BL253" s="2"/>
      <c r="BM253" s="2"/>
      <c r="BN253" s="2"/>
    </row>
    <row r="254" spans="1:66" ht="20.25" hidden="1" customHeight="1">
      <c r="A254" s="123">
        <v>1017690</v>
      </c>
      <c r="B254" s="121" t="s">
        <v>47</v>
      </c>
      <c r="C254" s="121" t="s">
        <v>349</v>
      </c>
      <c r="D254" s="185" t="s">
        <v>77</v>
      </c>
      <c r="E254" s="106">
        <f t="shared" si="48"/>
        <v>0</v>
      </c>
      <c r="F254" s="106"/>
      <c r="G254" s="106"/>
      <c r="H254" s="106"/>
      <c r="I254" s="106"/>
      <c r="J254" s="106">
        <f t="shared" si="53"/>
        <v>0</v>
      </c>
      <c r="K254" s="106"/>
      <c r="L254" s="106"/>
      <c r="M254" s="106"/>
      <c r="N254" s="106"/>
      <c r="O254" s="106"/>
      <c r="P254" s="106">
        <f t="shared" si="50"/>
        <v>0</v>
      </c>
      <c r="Q254" s="151">
        <f t="shared" si="51"/>
        <v>0</v>
      </c>
      <c r="R254" s="2"/>
      <c r="S254" s="64"/>
      <c r="T254" s="64"/>
      <c r="U254" s="64"/>
      <c r="V254" s="64"/>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c r="BH254" s="2"/>
      <c r="BI254" s="2"/>
      <c r="BJ254" s="2"/>
      <c r="BK254" s="2"/>
      <c r="BL254" s="2"/>
      <c r="BM254" s="2"/>
      <c r="BN254" s="2"/>
    </row>
    <row r="255" spans="1:66" ht="21" hidden="1" customHeight="1">
      <c r="A255" s="123">
        <v>1018110</v>
      </c>
      <c r="B255" s="121" t="s">
        <v>94</v>
      </c>
      <c r="C255" s="121" t="s">
        <v>93</v>
      </c>
      <c r="D255" s="185" t="s">
        <v>240</v>
      </c>
      <c r="E255" s="106">
        <f t="shared" si="48"/>
        <v>0</v>
      </c>
      <c r="F255" s="106"/>
      <c r="G255" s="106"/>
      <c r="H255" s="106"/>
      <c r="I255" s="106"/>
      <c r="J255" s="106">
        <f t="shared" si="53"/>
        <v>0</v>
      </c>
      <c r="K255" s="106"/>
      <c r="L255" s="106"/>
      <c r="M255" s="106"/>
      <c r="N255" s="106"/>
      <c r="O255" s="106"/>
      <c r="P255" s="106">
        <f t="shared" si="50"/>
        <v>0</v>
      </c>
      <c r="Q255" s="151">
        <f t="shared" si="51"/>
        <v>0</v>
      </c>
      <c r="R255" s="2"/>
      <c r="S255" s="64"/>
      <c r="T255" s="64"/>
      <c r="U255" s="64"/>
      <c r="V255" s="64"/>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2"/>
      <c r="BD255" s="2"/>
      <c r="BE255" s="2"/>
      <c r="BF255" s="2"/>
      <c r="BG255" s="2"/>
      <c r="BH255" s="2"/>
      <c r="BI255" s="2"/>
      <c r="BJ255" s="2"/>
      <c r="BK255" s="2"/>
      <c r="BL255" s="2"/>
      <c r="BM255" s="2"/>
      <c r="BN255" s="2"/>
    </row>
    <row r="256" spans="1:66" ht="44.25" hidden="1" customHeight="1">
      <c r="A256" s="123"/>
      <c r="B256" s="121"/>
      <c r="C256" s="121"/>
      <c r="D256" s="185"/>
      <c r="E256" s="105"/>
      <c r="F256" s="106"/>
      <c r="G256" s="106"/>
      <c r="H256" s="106"/>
      <c r="I256" s="106"/>
      <c r="J256" s="105"/>
      <c r="K256" s="106"/>
      <c r="L256" s="106"/>
      <c r="M256" s="106"/>
      <c r="N256" s="106"/>
      <c r="O256" s="106"/>
      <c r="P256" s="105"/>
      <c r="Q256" s="151"/>
      <c r="R256" s="2"/>
      <c r="S256" s="64"/>
      <c r="T256" s="64"/>
      <c r="U256" s="64"/>
      <c r="V256" s="64"/>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c r="AZ256" s="2"/>
      <c r="BA256" s="2"/>
      <c r="BB256" s="2"/>
      <c r="BC256" s="2"/>
      <c r="BD256" s="2"/>
      <c r="BE256" s="2"/>
      <c r="BF256" s="2"/>
      <c r="BG256" s="2"/>
      <c r="BH256" s="2"/>
      <c r="BI256" s="2"/>
      <c r="BJ256" s="2"/>
      <c r="BK256" s="2"/>
      <c r="BL256" s="2"/>
      <c r="BM256" s="2"/>
      <c r="BN256" s="2"/>
    </row>
    <row r="257" spans="1:66" ht="44.25" hidden="1" customHeight="1">
      <c r="A257" s="123"/>
      <c r="B257" s="123"/>
      <c r="C257" s="123"/>
      <c r="D257" s="160"/>
      <c r="E257" s="105"/>
      <c r="F257" s="105"/>
      <c r="G257" s="141"/>
      <c r="H257" s="141"/>
      <c r="I257" s="102"/>
      <c r="J257" s="102"/>
      <c r="K257" s="102"/>
      <c r="L257" s="102"/>
      <c r="M257" s="102"/>
      <c r="N257" s="102"/>
      <c r="O257" s="105"/>
      <c r="P257" s="105"/>
      <c r="Q257" s="151"/>
      <c r="R257" s="2"/>
      <c r="S257" s="64"/>
      <c r="T257" s="64"/>
      <c r="U257" s="64"/>
      <c r="V257" s="64"/>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F257" s="2"/>
      <c r="BG257" s="2"/>
      <c r="BH257" s="2"/>
      <c r="BI257" s="2"/>
      <c r="BJ257" s="2"/>
      <c r="BK257" s="2"/>
      <c r="BL257" s="2"/>
      <c r="BM257" s="2"/>
      <c r="BN257" s="2"/>
    </row>
    <row r="258" spans="1:66" ht="58.5" hidden="1" customHeight="1">
      <c r="A258" s="213"/>
      <c r="B258" s="213"/>
      <c r="C258" s="213"/>
      <c r="D258" s="99"/>
      <c r="E258" s="104"/>
      <c r="F258" s="104"/>
      <c r="G258" s="104"/>
      <c r="H258" s="104"/>
      <c r="I258" s="104"/>
      <c r="J258" s="104"/>
      <c r="K258" s="104"/>
      <c r="L258" s="104"/>
      <c r="M258" s="104"/>
      <c r="N258" s="104"/>
      <c r="O258" s="104"/>
      <c r="P258" s="104"/>
      <c r="Q258" s="151"/>
      <c r="R258" s="2"/>
      <c r="S258" s="64"/>
      <c r="T258" s="64"/>
      <c r="U258" s="64"/>
      <c r="V258" s="64"/>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2"/>
      <c r="BD258" s="2"/>
      <c r="BE258" s="2"/>
      <c r="BF258" s="2"/>
      <c r="BG258" s="2"/>
      <c r="BH258" s="2"/>
      <c r="BI258" s="2"/>
      <c r="BJ258" s="2"/>
      <c r="BK258" s="2"/>
      <c r="BL258" s="2"/>
      <c r="BM258" s="2"/>
      <c r="BN258" s="2"/>
    </row>
    <row r="259" spans="1:66" ht="15" hidden="1">
      <c r="A259" s="127"/>
      <c r="B259" s="127"/>
      <c r="C259" s="127"/>
      <c r="D259" s="99"/>
      <c r="E259" s="104">
        <f t="shared" ref="E259:E285" si="54">+F259+I259</f>
        <v>0</v>
      </c>
      <c r="F259" s="104"/>
      <c r="G259" s="104"/>
      <c r="H259" s="104"/>
      <c r="I259" s="104"/>
      <c r="J259" s="105">
        <f t="shared" ref="J259:J264" si="55">+L259+O259</f>
        <v>0</v>
      </c>
      <c r="K259" s="104"/>
      <c r="L259" s="104"/>
      <c r="M259" s="104"/>
      <c r="N259" s="104"/>
      <c r="O259" s="104"/>
      <c r="P259" s="105">
        <f t="shared" ref="P259:P289" si="56">+E259+J259</f>
        <v>0</v>
      </c>
      <c r="Q259" s="151">
        <f t="shared" si="51"/>
        <v>0</v>
      </c>
      <c r="R259" s="2"/>
      <c r="S259" s="64"/>
      <c r="T259" s="64"/>
      <c r="U259" s="64"/>
      <c r="V259" s="64"/>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2"/>
      <c r="BD259" s="2"/>
      <c r="BE259" s="2"/>
      <c r="BF259" s="2"/>
      <c r="BG259" s="2"/>
      <c r="BH259" s="2"/>
      <c r="BI259" s="2"/>
      <c r="BJ259" s="2"/>
      <c r="BK259" s="2"/>
      <c r="BL259" s="2"/>
      <c r="BM259" s="2"/>
      <c r="BN259" s="2"/>
    </row>
    <row r="260" spans="1:66" ht="30" hidden="1">
      <c r="A260" s="127" t="s">
        <v>338</v>
      </c>
      <c r="B260" s="127" t="s">
        <v>58</v>
      </c>
      <c r="C260" s="127" t="s">
        <v>346</v>
      </c>
      <c r="D260" s="160" t="s">
        <v>59</v>
      </c>
      <c r="E260" s="105">
        <f t="shared" si="54"/>
        <v>0</v>
      </c>
      <c r="F260" s="105"/>
      <c r="G260" s="104"/>
      <c r="H260" s="104"/>
      <c r="I260" s="104"/>
      <c r="J260" s="105">
        <f t="shared" si="55"/>
        <v>0</v>
      </c>
      <c r="K260" s="104"/>
      <c r="L260" s="104"/>
      <c r="M260" s="104"/>
      <c r="N260" s="104"/>
      <c r="O260" s="104"/>
      <c r="P260" s="105">
        <f t="shared" si="56"/>
        <v>0</v>
      </c>
      <c r="Q260" s="151">
        <f t="shared" si="51"/>
        <v>0</v>
      </c>
      <c r="R260" s="2"/>
      <c r="S260" s="64"/>
      <c r="T260" s="64"/>
      <c r="U260" s="64"/>
      <c r="V260" s="64"/>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2"/>
      <c r="BD260" s="2"/>
      <c r="BE260" s="2"/>
      <c r="BF260" s="2"/>
      <c r="BG260" s="2"/>
      <c r="BH260" s="2"/>
      <c r="BI260" s="2"/>
      <c r="BJ260" s="2"/>
      <c r="BK260" s="2"/>
      <c r="BL260" s="2"/>
      <c r="BM260" s="2"/>
      <c r="BN260" s="2"/>
    </row>
    <row r="261" spans="1:66" ht="30" hidden="1">
      <c r="A261" s="127" t="s">
        <v>339</v>
      </c>
      <c r="B261" s="127" t="s">
        <v>263</v>
      </c>
      <c r="C261" s="127" t="s">
        <v>345</v>
      </c>
      <c r="D261" s="160" t="s">
        <v>323</v>
      </c>
      <c r="E261" s="105">
        <f t="shared" si="54"/>
        <v>0</v>
      </c>
      <c r="F261" s="105"/>
      <c r="G261" s="105"/>
      <c r="H261" s="105"/>
      <c r="I261" s="105"/>
      <c r="J261" s="105">
        <f t="shared" si="55"/>
        <v>0</v>
      </c>
      <c r="K261" s="104"/>
      <c r="L261" s="104"/>
      <c r="M261" s="104"/>
      <c r="N261" s="104"/>
      <c r="O261" s="104"/>
      <c r="P261" s="105">
        <f t="shared" si="56"/>
        <v>0</v>
      </c>
      <c r="Q261" s="151">
        <f t="shared" si="51"/>
        <v>0</v>
      </c>
      <c r="R261" s="2"/>
      <c r="S261" s="64"/>
      <c r="T261" s="64"/>
      <c r="U261" s="64"/>
      <c r="V261" s="64"/>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2"/>
      <c r="BD261" s="2"/>
      <c r="BE261" s="2"/>
      <c r="BF261" s="2"/>
      <c r="BG261" s="2"/>
      <c r="BH261" s="2"/>
      <c r="BI261" s="2"/>
      <c r="BJ261" s="2"/>
      <c r="BK261" s="2"/>
      <c r="BL261" s="2"/>
      <c r="BM261" s="2"/>
      <c r="BN261" s="2"/>
    </row>
    <row r="262" spans="1:66" ht="54" hidden="1" customHeight="1">
      <c r="A262" s="133" t="s">
        <v>340</v>
      </c>
      <c r="B262" s="133" t="s">
        <v>247</v>
      </c>
      <c r="C262" s="133" t="s">
        <v>488</v>
      </c>
      <c r="D262" s="175" t="s">
        <v>324</v>
      </c>
      <c r="E262" s="105">
        <f t="shared" si="54"/>
        <v>0</v>
      </c>
      <c r="F262" s="105"/>
      <c r="G262" s="105"/>
      <c r="H262" s="105"/>
      <c r="I262" s="105"/>
      <c r="J262" s="105">
        <f t="shared" si="55"/>
        <v>0</v>
      </c>
      <c r="K262" s="105"/>
      <c r="L262" s="105"/>
      <c r="M262" s="105"/>
      <c r="N262" s="105"/>
      <c r="O262" s="105"/>
      <c r="P262" s="105">
        <f t="shared" si="56"/>
        <v>0</v>
      </c>
      <c r="Q262" s="151">
        <f t="shared" si="51"/>
        <v>0</v>
      </c>
      <c r="R262" s="2"/>
      <c r="S262" s="64"/>
      <c r="T262" s="64"/>
      <c r="U262" s="64"/>
      <c r="V262" s="64"/>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2"/>
      <c r="BD262" s="2"/>
      <c r="BE262" s="2"/>
      <c r="BF262" s="2"/>
      <c r="BG262" s="2"/>
      <c r="BH262" s="2"/>
      <c r="BI262" s="2"/>
      <c r="BJ262" s="2"/>
      <c r="BK262" s="2"/>
      <c r="BL262" s="2"/>
      <c r="BM262" s="2"/>
      <c r="BN262" s="2"/>
    </row>
    <row r="263" spans="1:66" ht="60" hidden="1">
      <c r="A263" s="128"/>
      <c r="B263" s="128"/>
      <c r="C263" s="130"/>
      <c r="D263" s="175" t="s">
        <v>54</v>
      </c>
      <c r="E263" s="102">
        <f t="shared" si="54"/>
        <v>0</v>
      </c>
      <c r="F263" s="102"/>
      <c r="G263" s="102"/>
      <c r="H263" s="102"/>
      <c r="I263" s="102"/>
      <c r="J263" s="102">
        <f t="shared" si="55"/>
        <v>0</v>
      </c>
      <c r="K263" s="102"/>
      <c r="L263" s="102"/>
      <c r="M263" s="102"/>
      <c r="N263" s="102"/>
      <c r="O263" s="102"/>
      <c r="P263" s="105">
        <f t="shared" si="56"/>
        <v>0</v>
      </c>
      <c r="Q263" s="151">
        <f t="shared" si="51"/>
        <v>0</v>
      </c>
      <c r="R263" s="2"/>
      <c r="S263" s="64"/>
      <c r="T263" s="64"/>
      <c r="U263" s="64"/>
      <c r="V263" s="64"/>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2"/>
      <c r="BD263" s="2"/>
      <c r="BE263" s="2"/>
      <c r="BF263" s="2"/>
      <c r="BG263" s="2"/>
      <c r="BH263" s="2"/>
      <c r="BI263" s="2"/>
      <c r="BJ263" s="2"/>
      <c r="BK263" s="2"/>
      <c r="BL263" s="2"/>
      <c r="BM263" s="2"/>
      <c r="BN263" s="2"/>
    </row>
    <row r="264" spans="1:66" ht="24" hidden="1">
      <c r="A264" s="128"/>
      <c r="B264" s="128"/>
      <c r="C264" s="125"/>
      <c r="D264" s="176" t="s">
        <v>354</v>
      </c>
      <c r="E264" s="137">
        <f t="shared" si="54"/>
        <v>0</v>
      </c>
      <c r="F264" s="137"/>
      <c r="G264" s="137"/>
      <c r="H264" s="137"/>
      <c r="I264" s="137"/>
      <c r="J264" s="137">
        <f t="shared" si="55"/>
        <v>0</v>
      </c>
      <c r="K264" s="137"/>
      <c r="L264" s="137"/>
      <c r="M264" s="137"/>
      <c r="N264" s="137"/>
      <c r="O264" s="137"/>
      <c r="P264" s="137">
        <f t="shared" si="56"/>
        <v>0</v>
      </c>
      <c r="Q264" s="151">
        <f t="shared" si="51"/>
        <v>0</v>
      </c>
      <c r="R264" s="2"/>
      <c r="S264" s="64"/>
      <c r="T264" s="64"/>
      <c r="U264" s="64"/>
      <c r="V264" s="64"/>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c r="BA264" s="2"/>
      <c r="BB264" s="2"/>
      <c r="BC264" s="2"/>
      <c r="BD264" s="2"/>
      <c r="BE264" s="2"/>
      <c r="BF264" s="2"/>
      <c r="BG264" s="2"/>
      <c r="BH264" s="2"/>
      <c r="BI264" s="2"/>
      <c r="BJ264" s="2"/>
      <c r="BK264" s="2"/>
      <c r="BL264" s="2"/>
      <c r="BM264" s="2"/>
      <c r="BN264" s="2"/>
    </row>
    <row r="265" spans="1:66" ht="15.75" hidden="1">
      <c r="A265" s="128"/>
      <c r="B265" s="128"/>
      <c r="C265" s="125"/>
      <c r="D265" s="177" t="s">
        <v>468</v>
      </c>
      <c r="E265" s="113">
        <f t="shared" si="54"/>
        <v>0</v>
      </c>
      <c r="F265" s="113"/>
      <c r="G265" s="113"/>
      <c r="H265" s="113"/>
      <c r="I265" s="113"/>
      <c r="J265" s="113"/>
      <c r="K265" s="113"/>
      <c r="L265" s="113"/>
      <c r="M265" s="113"/>
      <c r="N265" s="113"/>
      <c r="O265" s="113"/>
      <c r="P265" s="113">
        <f t="shared" si="56"/>
        <v>0</v>
      </c>
      <c r="Q265" s="151">
        <f t="shared" si="51"/>
        <v>0</v>
      </c>
      <c r="R265" s="2"/>
      <c r="S265" s="64"/>
      <c r="T265" s="64"/>
      <c r="U265" s="64"/>
      <c r="V265" s="64"/>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c r="BA265" s="2"/>
      <c r="BB265" s="2"/>
      <c r="BC265" s="2"/>
      <c r="BD265" s="2"/>
      <c r="BE265" s="2"/>
      <c r="BF265" s="2"/>
      <c r="BG265" s="2"/>
      <c r="BH265" s="2"/>
      <c r="BI265" s="2"/>
      <c r="BJ265" s="2"/>
      <c r="BK265" s="2"/>
      <c r="BL265" s="2"/>
      <c r="BM265" s="2"/>
      <c r="BN265" s="2"/>
    </row>
    <row r="266" spans="1:66" ht="24" hidden="1">
      <c r="A266" s="128"/>
      <c r="B266" s="128"/>
      <c r="C266" s="125"/>
      <c r="D266" s="176" t="s">
        <v>493</v>
      </c>
      <c r="E266" s="137">
        <f t="shared" si="54"/>
        <v>0</v>
      </c>
      <c r="F266" s="137"/>
      <c r="G266" s="137"/>
      <c r="H266" s="137"/>
      <c r="I266" s="137"/>
      <c r="J266" s="137"/>
      <c r="K266" s="137"/>
      <c r="L266" s="137"/>
      <c r="M266" s="137"/>
      <c r="N266" s="137"/>
      <c r="O266" s="137"/>
      <c r="P266" s="137">
        <f t="shared" si="56"/>
        <v>0</v>
      </c>
      <c r="Q266" s="151">
        <f t="shared" si="51"/>
        <v>0</v>
      </c>
      <c r="R266" s="2"/>
      <c r="S266" s="64"/>
      <c r="T266" s="64"/>
      <c r="U266" s="64"/>
      <c r="V266" s="64"/>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c r="AZ266" s="2"/>
      <c r="BA266" s="2"/>
      <c r="BB266" s="2"/>
      <c r="BC266" s="2"/>
      <c r="BD266" s="2"/>
      <c r="BE266" s="2"/>
      <c r="BF266" s="2"/>
      <c r="BG266" s="2"/>
      <c r="BH266" s="2"/>
      <c r="BI266" s="2"/>
      <c r="BJ266" s="2"/>
      <c r="BK266" s="2"/>
      <c r="BL266" s="2"/>
      <c r="BM266" s="2"/>
      <c r="BN266" s="2"/>
    </row>
    <row r="267" spans="1:66" ht="67.5" hidden="1">
      <c r="A267" s="128"/>
      <c r="B267" s="128"/>
      <c r="C267" s="128"/>
      <c r="D267" s="177" t="s">
        <v>40</v>
      </c>
      <c r="E267" s="113">
        <f t="shared" si="54"/>
        <v>0</v>
      </c>
      <c r="F267" s="113"/>
      <c r="G267" s="113"/>
      <c r="H267" s="113"/>
      <c r="I267" s="113"/>
      <c r="J267" s="113"/>
      <c r="K267" s="113"/>
      <c r="L267" s="113"/>
      <c r="M267" s="113"/>
      <c r="N267" s="113"/>
      <c r="O267" s="113"/>
      <c r="P267" s="113">
        <f t="shared" si="56"/>
        <v>0</v>
      </c>
      <c r="Q267" s="151">
        <f t="shared" ref="Q267:Q288" si="57">+P267</f>
        <v>0</v>
      </c>
      <c r="R267" s="2"/>
      <c r="S267" s="64"/>
      <c r="T267" s="64"/>
      <c r="U267" s="64"/>
      <c r="V267" s="64"/>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2"/>
      <c r="BD267" s="2"/>
      <c r="BE267" s="2"/>
      <c r="BF267" s="2"/>
      <c r="BG267" s="2"/>
      <c r="BH267" s="2"/>
      <c r="BI267" s="2"/>
      <c r="BJ267" s="2"/>
      <c r="BK267" s="2"/>
      <c r="BL267" s="2"/>
      <c r="BM267" s="2"/>
      <c r="BN267" s="2"/>
    </row>
    <row r="268" spans="1:66" ht="54" hidden="1">
      <c r="A268" s="128"/>
      <c r="B268" s="128"/>
      <c r="C268" s="128"/>
      <c r="D268" s="177" t="s">
        <v>300</v>
      </c>
      <c r="E268" s="113">
        <f t="shared" si="54"/>
        <v>0</v>
      </c>
      <c r="F268" s="113"/>
      <c r="G268" s="113"/>
      <c r="H268" s="113"/>
      <c r="I268" s="113"/>
      <c r="J268" s="113"/>
      <c r="K268" s="113"/>
      <c r="L268" s="113"/>
      <c r="M268" s="113"/>
      <c r="N268" s="113"/>
      <c r="O268" s="113"/>
      <c r="P268" s="113">
        <f t="shared" si="56"/>
        <v>0</v>
      </c>
      <c r="Q268" s="151">
        <f t="shared" si="57"/>
        <v>0</v>
      </c>
      <c r="R268" s="2"/>
      <c r="S268" s="64"/>
      <c r="T268" s="64"/>
      <c r="U268" s="64"/>
      <c r="V268" s="64"/>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2"/>
      <c r="BD268" s="2"/>
      <c r="BE268" s="2"/>
      <c r="BF268" s="2"/>
      <c r="BG268" s="2"/>
      <c r="BH268" s="2"/>
      <c r="BI268" s="2"/>
      <c r="BJ268" s="2"/>
      <c r="BK268" s="2"/>
      <c r="BL268" s="2"/>
      <c r="BM268" s="2"/>
      <c r="BN268" s="2"/>
    </row>
    <row r="269" spans="1:66" ht="57.6" hidden="1" customHeight="1">
      <c r="A269" s="123"/>
      <c r="B269" s="123"/>
      <c r="C269" s="123"/>
      <c r="D269" s="212"/>
      <c r="E269" s="106"/>
      <c r="F269" s="105"/>
      <c r="G269" s="105"/>
      <c r="H269" s="105"/>
      <c r="I269" s="105"/>
      <c r="J269" s="105"/>
      <c r="K269" s="105"/>
      <c r="L269" s="105"/>
      <c r="M269" s="105"/>
      <c r="N269" s="105"/>
      <c r="O269" s="105"/>
      <c r="P269" s="105"/>
      <c r="Q269" s="151">
        <f t="shared" si="57"/>
        <v>0</v>
      </c>
      <c r="R269" s="2"/>
      <c r="S269" s="64"/>
      <c r="T269" s="64"/>
      <c r="U269" s="64"/>
      <c r="V269" s="64"/>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c r="BA269" s="2"/>
      <c r="BB269" s="2"/>
      <c r="BC269" s="2"/>
      <c r="BD269" s="2"/>
      <c r="BE269" s="2"/>
      <c r="BF269" s="2"/>
      <c r="BG269" s="2"/>
      <c r="BH269" s="2"/>
      <c r="BI269" s="2"/>
      <c r="BJ269" s="2"/>
      <c r="BK269" s="2"/>
      <c r="BL269" s="2"/>
      <c r="BM269" s="2"/>
      <c r="BN269" s="2"/>
    </row>
    <row r="270" spans="1:66" ht="54" hidden="1" customHeight="1">
      <c r="A270" s="123"/>
      <c r="B270" s="123"/>
      <c r="C270" s="127"/>
      <c r="D270" s="175"/>
      <c r="E270" s="105"/>
      <c r="F270" s="105"/>
      <c r="G270" s="105"/>
      <c r="H270" s="105"/>
      <c r="I270" s="105"/>
      <c r="J270" s="105"/>
      <c r="K270" s="105"/>
      <c r="L270" s="105"/>
      <c r="M270" s="105"/>
      <c r="N270" s="105"/>
      <c r="O270" s="105"/>
      <c r="P270" s="105"/>
      <c r="Q270" s="151">
        <f>+P270</f>
        <v>0</v>
      </c>
      <c r="R270" s="2"/>
      <c r="S270" s="64"/>
      <c r="T270" s="64"/>
      <c r="U270" s="64"/>
      <c r="V270" s="64"/>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c r="BA270" s="2"/>
      <c r="BB270" s="2"/>
      <c r="BC270" s="2"/>
      <c r="BD270" s="2"/>
      <c r="BE270" s="2"/>
      <c r="BF270" s="2"/>
      <c r="BG270" s="2"/>
      <c r="BH270" s="2"/>
      <c r="BI270" s="2"/>
      <c r="BJ270" s="2"/>
      <c r="BK270" s="2"/>
      <c r="BL270" s="2"/>
      <c r="BM270" s="2"/>
      <c r="BN270" s="2"/>
    </row>
    <row r="271" spans="1:66" ht="63.75" hidden="1" customHeight="1">
      <c r="A271" s="133" t="s">
        <v>294</v>
      </c>
      <c r="B271" s="133" t="s">
        <v>295</v>
      </c>
      <c r="C271" s="133"/>
      <c r="D271" s="175" t="s">
        <v>269</v>
      </c>
      <c r="E271" s="105">
        <f>+F271+I271</f>
        <v>0</v>
      </c>
      <c r="F271" s="105"/>
      <c r="G271" s="105"/>
      <c r="H271" s="105"/>
      <c r="I271" s="105"/>
      <c r="J271" s="105">
        <f t="shared" ref="J271:J274" si="58">+L271+O271</f>
        <v>0</v>
      </c>
      <c r="K271" s="105"/>
      <c r="L271" s="105"/>
      <c r="M271" s="105"/>
      <c r="N271" s="105"/>
      <c r="O271" s="105"/>
      <c r="P271" s="105">
        <f>+E271+J271</f>
        <v>0</v>
      </c>
      <c r="Q271" s="151">
        <f>+P271</f>
        <v>0</v>
      </c>
      <c r="R271" s="2"/>
      <c r="S271" s="64"/>
      <c r="T271" s="64"/>
      <c r="U271" s="64"/>
      <c r="V271" s="64"/>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2"/>
      <c r="BD271" s="2"/>
      <c r="BE271" s="2"/>
      <c r="BF271" s="2"/>
      <c r="BG271" s="2"/>
      <c r="BH271" s="2"/>
      <c r="BI271" s="2"/>
      <c r="BJ271" s="2"/>
      <c r="BK271" s="2"/>
      <c r="BL271" s="2"/>
      <c r="BM271" s="2"/>
      <c r="BN271" s="2"/>
    </row>
    <row r="272" spans="1:66" ht="51.6" hidden="1" customHeight="1">
      <c r="A272" s="133"/>
      <c r="B272" s="133"/>
      <c r="C272" s="133"/>
      <c r="D272" s="175"/>
      <c r="E272" s="105"/>
      <c r="F272" s="105"/>
      <c r="G272" s="105"/>
      <c r="H272" s="105"/>
      <c r="I272" s="105"/>
      <c r="J272" s="105"/>
      <c r="K272" s="105"/>
      <c r="L272" s="105"/>
      <c r="M272" s="105"/>
      <c r="N272" s="105"/>
      <c r="O272" s="105"/>
      <c r="P272" s="105"/>
      <c r="Q272" s="151">
        <f t="shared" si="57"/>
        <v>0</v>
      </c>
      <c r="R272" s="2"/>
      <c r="S272" s="64"/>
      <c r="T272" s="64"/>
      <c r="U272" s="64"/>
      <c r="V272" s="64"/>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2"/>
      <c r="BD272" s="2"/>
      <c r="BE272" s="2"/>
      <c r="BF272" s="2"/>
      <c r="BG272" s="2"/>
      <c r="BH272" s="2"/>
      <c r="BI272" s="2"/>
      <c r="BJ272" s="2"/>
      <c r="BK272" s="2"/>
      <c r="BL272" s="2"/>
      <c r="BM272" s="2"/>
      <c r="BN272" s="2"/>
    </row>
    <row r="273" spans="1:66" ht="50.45" hidden="1" customHeight="1">
      <c r="A273" s="133"/>
      <c r="B273" s="133"/>
      <c r="C273" s="133"/>
      <c r="D273" s="175"/>
      <c r="E273" s="105"/>
      <c r="F273" s="105"/>
      <c r="G273" s="105"/>
      <c r="H273" s="105"/>
      <c r="I273" s="105"/>
      <c r="J273" s="105"/>
      <c r="K273" s="105"/>
      <c r="L273" s="105"/>
      <c r="M273" s="105"/>
      <c r="N273" s="105"/>
      <c r="O273" s="105"/>
      <c r="P273" s="105"/>
      <c r="Q273" s="151">
        <f t="shared" si="57"/>
        <v>0</v>
      </c>
      <c r="R273" s="2"/>
      <c r="S273" s="64"/>
      <c r="T273" s="64"/>
      <c r="U273" s="64"/>
      <c r="V273" s="64"/>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c r="BA273" s="2"/>
      <c r="BB273" s="2"/>
      <c r="BC273" s="2"/>
      <c r="BD273" s="2"/>
      <c r="BE273" s="2"/>
      <c r="BF273" s="2"/>
      <c r="BG273" s="2"/>
      <c r="BH273" s="2"/>
      <c r="BI273" s="2"/>
      <c r="BJ273" s="2"/>
      <c r="BK273" s="2"/>
      <c r="BL273" s="2"/>
      <c r="BM273" s="2"/>
      <c r="BN273" s="2"/>
    </row>
    <row r="274" spans="1:66" ht="75">
      <c r="A274" s="254" t="s">
        <v>572</v>
      </c>
      <c r="B274" s="254" t="s">
        <v>211</v>
      </c>
      <c r="C274" s="254" t="s">
        <v>533</v>
      </c>
      <c r="D274" s="267" t="s">
        <v>13</v>
      </c>
      <c r="E274" s="278">
        <f t="shared" si="54"/>
        <v>1086207</v>
      </c>
      <c r="F274" s="278">
        <v>1086207</v>
      </c>
      <c r="G274" s="251">
        <v>789041</v>
      </c>
      <c r="H274" s="251"/>
      <c r="I274" s="251"/>
      <c r="J274" s="253">
        <f t="shared" si="58"/>
        <v>99000</v>
      </c>
      <c r="K274" s="250">
        <f>O274</f>
        <v>0</v>
      </c>
      <c r="L274" s="251">
        <v>99000</v>
      </c>
      <c r="M274" s="251"/>
      <c r="N274" s="251"/>
      <c r="O274" s="251"/>
      <c r="P274" s="250">
        <f t="shared" ref="P274" si="59">+E274+J274</f>
        <v>1185207</v>
      </c>
      <c r="Q274" s="151">
        <f t="shared" si="57"/>
        <v>1185207</v>
      </c>
      <c r="R274" s="2"/>
      <c r="S274" s="64"/>
      <c r="T274" s="64"/>
      <c r="U274" s="64"/>
      <c r="V274" s="64"/>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c r="BA274" s="2"/>
      <c r="BB274" s="2"/>
      <c r="BC274" s="2"/>
      <c r="BD274" s="2"/>
      <c r="BE274" s="2"/>
      <c r="BF274" s="2"/>
      <c r="BG274" s="2"/>
      <c r="BH274" s="2"/>
      <c r="BI274" s="2"/>
      <c r="BJ274" s="2"/>
      <c r="BK274" s="2"/>
      <c r="BL274" s="2"/>
      <c r="BM274" s="2"/>
      <c r="BN274" s="2"/>
    </row>
    <row r="275" spans="1:66" ht="51" hidden="1" customHeight="1">
      <c r="A275" s="133"/>
      <c r="B275" s="133"/>
      <c r="C275" s="133"/>
      <c r="D275" s="175"/>
      <c r="E275" s="105"/>
      <c r="F275" s="105"/>
      <c r="G275" s="105"/>
      <c r="H275" s="105"/>
      <c r="I275" s="105"/>
      <c r="J275" s="105"/>
      <c r="K275" s="105"/>
      <c r="L275" s="105"/>
      <c r="M275" s="105"/>
      <c r="N275" s="105"/>
      <c r="O275" s="105"/>
      <c r="P275" s="105"/>
      <c r="Q275" s="151"/>
      <c r="R275" s="2"/>
      <c r="S275" s="64"/>
      <c r="T275" s="64"/>
      <c r="U275" s="64"/>
      <c r="V275" s="64"/>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2"/>
      <c r="BD275" s="2"/>
      <c r="BE275" s="2"/>
      <c r="BF275" s="2"/>
      <c r="BG275" s="2"/>
      <c r="BH275" s="2"/>
      <c r="BI275" s="2"/>
      <c r="BJ275" s="2"/>
      <c r="BK275" s="2"/>
      <c r="BL275" s="2"/>
      <c r="BM275" s="2"/>
      <c r="BN275" s="2"/>
    </row>
    <row r="276" spans="1:66" ht="81.75" hidden="1" customHeight="1">
      <c r="A276" s="133" t="s">
        <v>296</v>
      </c>
      <c r="B276" s="133" t="s">
        <v>297</v>
      </c>
      <c r="C276" s="133"/>
      <c r="D276" s="161" t="s">
        <v>268</v>
      </c>
      <c r="E276" s="105">
        <f>+F276+I276</f>
        <v>0</v>
      </c>
      <c r="F276" s="105"/>
      <c r="G276" s="105"/>
      <c r="H276" s="105"/>
      <c r="I276" s="105"/>
      <c r="J276" s="105">
        <f>+L276+O276</f>
        <v>0</v>
      </c>
      <c r="K276" s="105"/>
      <c r="L276" s="105"/>
      <c r="M276" s="105"/>
      <c r="N276" s="105"/>
      <c r="O276" s="105"/>
      <c r="P276" s="105">
        <f>+E276+J276</f>
        <v>0</v>
      </c>
      <c r="Q276" s="151">
        <f t="shared" si="57"/>
        <v>0</v>
      </c>
      <c r="R276" s="2"/>
      <c r="S276" s="64"/>
      <c r="T276" s="64"/>
      <c r="U276" s="64"/>
      <c r="V276" s="64"/>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c r="BA276" s="2"/>
      <c r="BB276" s="2"/>
      <c r="BC276" s="2"/>
      <c r="BD276" s="2"/>
      <c r="BE276" s="2"/>
      <c r="BF276" s="2"/>
      <c r="BG276" s="2"/>
      <c r="BH276" s="2"/>
      <c r="BI276" s="2"/>
      <c r="BJ276" s="2"/>
      <c r="BK276" s="2"/>
      <c r="BL276" s="2"/>
      <c r="BM276" s="2"/>
      <c r="BN276" s="2"/>
    </row>
    <row r="277" spans="1:66" ht="60" hidden="1" customHeight="1">
      <c r="A277" s="133"/>
      <c r="B277" s="133"/>
      <c r="C277" s="133"/>
      <c r="D277" s="161"/>
      <c r="E277" s="105"/>
      <c r="F277" s="105"/>
      <c r="G277" s="105"/>
      <c r="H277" s="105"/>
      <c r="I277" s="105"/>
      <c r="J277" s="105"/>
      <c r="K277" s="105"/>
      <c r="L277" s="105"/>
      <c r="M277" s="105"/>
      <c r="N277" s="105"/>
      <c r="O277" s="105"/>
      <c r="P277" s="105"/>
      <c r="Q277" s="151"/>
      <c r="R277" s="2"/>
      <c r="S277" s="64"/>
      <c r="T277" s="64"/>
      <c r="U277" s="64"/>
      <c r="V277" s="64"/>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2"/>
      <c r="BD277" s="2"/>
      <c r="BE277" s="2"/>
      <c r="BF277" s="2"/>
      <c r="BG277" s="2"/>
      <c r="BH277" s="2"/>
      <c r="BI277" s="2"/>
      <c r="BJ277" s="2"/>
      <c r="BK277" s="2"/>
      <c r="BL277" s="2"/>
      <c r="BM277" s="2"/>
      <c r="BN277" s="2"/>
    </row>
    <row r="278" spans="1:66" ht="39" hidden="1" customHeight="1">
      <c r="A278" s="133"/>
      <c r="B278" s="133"/>
      <c r="C278" s="133"/>
      <c r="D278" s="175"/>
      <c r="E278" s="105"/>
      <c r="F278" s="105"/>
      <c r="G278" s="105"/>
      <c r="H278" s="105"/>
      <c r="I278" s="105"/>
      <c r="J278" s="105"/>
      <c r="K278" s="105"/>
      <c r="L278" s="105"/>
      <c r="M278" s="105"/>
      <c r="N278" s="105"/>
      <c r="O278" s="105"/>
      <c r="P278" s="105"/>
      <c r="Q278" s="151"/>
      <c r="R278" s="2"/>
      <c r="S278" s="64"/>
      <c r="T278" s="64"/>
      <c r="U278" s="64"/>
      <c r="V278" s="64"/>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2"/>
      <c r="BD278" s="2"/>
      <c r="BE278" s="2"/>
      <c r="BF278" s="2"/>
      <c r="BG278" s="2"/>
      <c r="BH278" s="2"/>
      <c r="BI278" s="2"/>
      <c r="BJ278" s="2"/>
      <c r="BK278" s="2"/>
      <c r="BL278" s="2"/>
      <c r="BM278" s="2"/>
      <c r="BN278" s="2"/>
    </row>
    <row r="279" spans="1:66" ht="72" hidden="1" customHeight="1">
      <c r="A279" s="133"/>
      <c r="B279" s="133"/>
      <c r="C279" s="133"/>
      <c r="D279" s="180"/>
      <c r="E279" s="105"/>
      <c r="F279" s="105"/>
      <c r="G279" s="105"/>
      <c r="H279" s="105"/>
      <c r="I279" s="105"/>
      <c r="J279" s="105"/>
      <c r="K279" s="105"/>
      <c r="L279" s="105"/>
      <c r="M279" s="105"/>
      <c r="N279" s="105"/>
      <c r="O279" s="105"/>
      <c r="P279" s="105"/>
      <c r="Q279" s="151"/>
      <c r="R279" s="2"/>
      <c r="S279" s="64"/>
      <c r="T279" s="64"/>
      <c r="U279" s="64"/>
      <c r="V279" s="64"/>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2"/>
      <c r="BD279" s="2"/>
      <c r="BE279" s="2"/>
      <c r="BF279" s="2"/>
      <c r="BG279" s="2"/>
      <c r="BH279" s="2"/>
      <c r="BI279" s="2"/>
      <c r="BJ279" s="2"/>
      <c r="BK279" s="2"/>
      <c r="BL279" s="2"/>
      <c r="BM279" s="2"/>
      <c r="BN279" s="2"/>
    </row>
    <row r="280" spans="1:66" ht="95.25" hidden="1" customHeight="1">
      <c r="A280" s="133"/>
      <c r="B280" s="133"/>
      <c r="C280" s="133"/>
      <c r="D280" s="180"/>
      <c r="E280" s="105"/>
      <c r="F280" s="105"/>
      <c r="G280" s="105"/>
      <c r="H280" s="105"/>
      <c r="I280" s="105"/>
      <c r="J280" s="105"/>
      <c r="K280" s="105"/>
      <c r="L280" s="105"/>
      <c r="M280" s="105"/>
      <c r="N280" s="105"/>
      <c r="O280" s="105"/>
      <c r="P280" s="105"/>
      <c r="Q280" s="151"/>
      <c r="R280" s="2"/>
      <c r="S280" s="64"/>
      <c r="T280" s="64"/>
      <c r="U280" s="64"/>
      <c r="V280" s="64"/>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c r="BA280" s="2"/>
      <c r="BB280" s="2"/>
      <c r="BC280" s="2"/>
      <c r="BD280" s="2"/>
      <c r="BE280" s="2"/>
      <c r="BF280" s="2"/>
      <c r="BG280" s="2"/>
      <c r="BH280" s="2"/>
      <c r="BI280" s="2"/>
      <c r="BJ280" s="2"/>
      <c r="BK280" s="2"/>
      <c r="BL280" s="2"/>
      <c r="BM280" s="2"/>
      <c r="BN280" s="2"/>
    </row>
    <row r="281" spans="1:66" ht="15.75" hidden="1">
      <c r="A281" s="133"/>
      <c r="B281" s="133"/>
      <c r="C281" s="133"/>
      <c r="D281" s="175"/>
      <c r="E281" s="105"/>
      <c r="F281" s="105"/>
      <c r="G281" s="105"/>
      <c r="H281" s="105"/>
      <c r="I281" s="105"/>
      <c r="J281" s="105"/>
      <c r="K281" s="105"/>
      <c r="L281" s="105"/>
      <c r="M281" s="105"/>
      <c r="N281" s="105"/>
      <c r="O281" s="105"/>
      <c r="P281" s="105"/>
      <c r="Q281" s="151"/>
      <c r="R281" s="2"/>
      <c r="S281" s="64"/>
      <c r="T281" s="64"/>
      <c r="U281" s="64"/>
      <c r="V281" s="64"/>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2"/>
      <c r="BD281" s="2"/>
      <c r="BE281" s="2"/>
      <c r="BF281" s="2"/>
      <c r="BG281" s="2"/>
      <c r="BH281" s="2"/>
      <c r="BI281" s="2"/>
      <c r="BJ281" s="2"/>
      <c r="BK281" s="2"/>
      <c r="BL281" s="2"/>
      <c r="BM281" s="2"/>
      <c r="BN281" s="2"/>
    </row>
    <row r="282" spans="1:66" ht="86.45" hidden="1" customHeight="1">
      <c r="A282" s="133"/>
      <c r="B282" s="133"/>
      <c r="C282" s="133"/>
      <c r="D282" s="161"/>
      <c r="E282" s="105"/>
      <c r="F282" s="105"/>
      <c r="G282" s="105"/>
      <c r="H282" s="105"/>
      <c r="I282" s="105"/>
      <c r="J282" s="105"/>
      <c r="K282" s="105"/>
      <c r="L282" s="105"/>
      <c r="M282" s="105"/>
      <c r="N282" s="105"/>
      <c r="O282" s="105"/>
      <c r="P282" s="105"/>
      <c r="Q282" s="151"/>
      <c r="R282" s="2"/>
      <c r="S282" s="64"/>
      <c r="T282" s="64"/>
      <c r="U282" s="64"/>
      <c r="V282" s="64"/>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2"/>
      <c r="BD282" s="2"/>
      <c r="BE282" s="2"/>
      <c r="BF282" s="2"/>
      <c r="BG282" s="2"/>
      <c r="BH282" s="2"/>
      <c r="BI282" s="2"/>
      <c r="BJ282" s="2"/>
      <c r="BK282" s="2"/>
      <c r="BL282" s="2"/>
      <c r="BM282" s="2"/>
      <c r="BN282" s="2"/>
    </row>
    <row r="283" spans="1:66" ht="30" hidden="1">
      <c r="A283" s="123" t="s">
        <v>341</v>
      </c>
      <c r="B283" s="121" t="s">
        <v>89</v>
      </c>
      <c r="C283" s="121" t="s">
        <v>144</v>
      </c>
      <c r="D283" s="179" t="s">
        <v>90</v>
      </c>
      <c r="E283" s="107">
        <f t="shared" si="54"/>
        <v>0</v>
      </c>
      <c r="F283" s="107"/>
      <c r="G283" s="107"/>
      <c r="H283" s="107"/>
      <c r="I283" s="107"/>
      <c r="J283" s="107">
        <f>+L283+O283</f>
        <v>0</v>
      </c>
      <c r="K283" s="107"/>
      <c r="L283" s="107"/>
      <c r="M283" s="107"/>
      <c r="N283" s="107"/>
      <c r="O283" s="107">
        <f>2500000-525000-1975000</f>
        <v>0</v>
      </c>
      <c r="P283" s="107">
        <f t="shared" si="56"/>
        <v>0</v>
      </c>
      <c r="Q283" s="151">
        <f t="shared" si="57"/>
        <v>0</v>
      </c>
      <c r="R283" s="2"/>
      <c r="S283" s="64"/>
      <c r="T283" s="64"/>
      <c r="U283" s="64"/>
      <c r="V283" s="64"/>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2"/>
      <c r="BD283" s="2"/>
      <c r="BE283" s="2"/>
      <c r="BF283" s="2"/>
      <c r="BG283" s="2"/>
      <c r="BH283" s="2"/>
      <c r="BI283" s="2"/>
      <c r="BJ283" s="2"/>
      <c r="BK283" s="2"/>
      <c r="BL283" s="2"/>
      <c r="BM283" s="2"/>
      <c r="BN283" s="2"/>
    </row>
    <row r="284" spans="1:66" ht="30" hidden="1">
      <c r="A284" s="126" t="s">
        <v>342</v>
      </c>
      <c r="B284" s="121" t="s">
        <v>80</v>
      </c>
      <c r="C284" s="121" t="s">
        <v>143</v>
      </c>
      <c r="D284" s="160" t="s">
        <v>81</v>
      </c>
      <c r="E284" s="107">
        <f t="shared" si="54"/>
        <v>0</v>
      </c>
      <c r="F284" s="107"/>
      <c r="G284" s="107"/>
      <c r="H284" s="107"/>
      <c r="I284" s="107"/>
      <c r="J284" s="107">
        <f>+L284+O284</f>
        <v>0</v>
      </c>
      <c r="K284" s="107"/>
      <c r="L284" s="107"/>
      <c r="M284" s="107"/>
      <c r="N284" s="107"/>
      <c r="O284" s="107"/>
      <c r="P284" s="107">
        <f t="shared" si="56"/>
        <v>0</v>
      </c>
      <c r="Q284" s="151">
        <f t="shared" si="57"/>
        <v>0</v>
      </c>
      <c r="R284" s="2"/>
      <c r="S284" s="64"/>
      <c r="T284" s="64"/>
      <c r="U284" s="64"/>
      <c r="V284" s="64"/>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2"/>
      <c r="BD284" s="2"/>
      <c r="BE284" s="2"/>
      <c r="BF284" s="2"/>
      <c r="BG284" s="2"/>
      <c r="BH284" s="2"/>
      <c r="BI284" s="2"/>
      <c r="BJ284" s="2"/>
      <c r="BK284" s="2"/>
      <c r="BL284" s="2"/>
      <c r="BM284" s="2"/>
      <c r="BN284" s="2"/>
    </row>
    <row r="285" spans="1:66" ht="35.450000000000003" hidden="1" customHeight="1">
      <c r="A285" s="126" t="s">
        <v>173</v>
      </c>
      <c r="B285" s="121" t="s">
        <v>174</v>
      </c>
      <c r="C285" s="121" t="s">
        <v>256</v>
      </c>
      <c r="D285" s="160" t="s">
        <v>117</v>
      </c>
      <c r="E285" s="105">
        <f t="shared" si="54"/>
        <v>0</v>
      </c>
      <c r="F285" s="107"/>
      <c r="G285" s="107"/>
      <c r="H285" s="107"/>
      <c r="I285" s="107"/>
      <c r="J285" s="102">
        <f>+L285+O285</f>
        <v>0</v>
      </c>
      <c r="K285" s="107"/>
      <c r="L285" s="107"/>
      <c r="M285" s="107"/>
      <c r="N285" s="107"/>
      <c r="O285" s="107"/>
      <c r="P285" s="105">
        <f t="shared" si="56"/>
        <v>0</v>
      </c>
      <c r="Q285" s="151">
        <f t="shared" si="57"/>
        <v>0</v>
      </c>
      <c r="R285" s="2"/>
      <c r="S285" s="64"/>
      <c r="T285" s="64"/>
      <c r="U285" s="64"/>
      <c r="V285" s="64"/>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c r="BA285" s="2"/>
      <c r="BB285" s="2"/>
      <c r="BC285" s="2"/>
      <c r="BD285" s="2"/>
      <c r="BE285" s="2"/>
      <c r="BF285" s="2"/>
      <c r="BG285" s="2"/>
      <c r="BH285" s="2"/>
      <c r="BI285" s="2"/>
      <c r="BJ285" s="2"/>
      <c r="BK285" s="2"/>
      <c r="BL285" s="2"/>
      <c r="BM285" s="2"/>
      <c r="BN285" s="2"/>
    </row>
    <row r="286" spans="1:66" ht="66.75" hidden="1" customHeight="1">
      <c r="A286" s="213"/>
      <c r="B286" s="213"/>
      <c r="C286" s="213"/>
      <c r="D286" s="99"/>
      <c r="E286" s="104"/>
      <c r="F286" s="104"/>
      <c r="G286" s="104"/>
      <c r="H286" s="104"/>
      <c r="I286" s="104"/>
      <c r="J286" s="104"/>
      <c r="K286" s="104"/>
      <c r="L286" s="104"/>
      <c r="M286" s="104"/>
      <c r="N286" s="104"/>
      <c r="O286" s="104"/>
      <c r="P286" s="104"/>
      <c r="Q286" s="151"/>
      <c r="R286" s="2"/>
      <c r="S286" s="64"/>
      <c r="T286" s="64"/>
      <c r="U286" s="64"/>
      <c r="V286" s="64"/>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c r="AZ286" s="2"/>
      <c r="BA286" s="2"/>
      <c r="BB286" s="2"/>
      <c r="BC286" s="2"/>
      <c r="BD286" s="2"/>
      <c r="BE286" s="2"/>
      <c r="BF286" s="2"/>
      <c r="BG286" s="2"/>
      <c r="BH286" s="2"/>
      <c r="BI286" s="2"/>
      <c r="BJ286" s="2"/>
      <c r="BK286" s="2"/>
      <c r="BL286" s="2"/>
      <c r="BM286" s="2"/>
      <c r="BN286" s="2"/>
    </row>
    <row r="287" spans="1:66" ht="45" hidden="1">
      <c r="A287" s="121" t="s">
        <v>195</v>
      </c>
      <c r="B287" s="121" t="s">
        <v>423</v>
      </c>
      <c r="C287" s="121" t="s">
        <v>422</v>
      </c>
      <c r="D287" s="179" t="s">
        <v>424</v>
      </c>
      <c r="E287" s="137">
        <f>+F287+I287</f>
        <v>0</v>
      </c>
      <c r="F287" s="137"/>
      <c r="G287" s="137"/>
      <c r="H287" s="137"/>
      <c r="I287" s="137"/>
      <c r="J287" s="107">
        <f>+L287+O287</f>
        <v>0</v>
      </c>
      <c r="K287" s="137"/>
      <c r="L287" s="137"/>
      <c r="M287" s="137"/>
      <c r="N287" s="137"/>
      <c r="O287" s="105"/>
      <c r="P287" s="105">
        <f t="shared" si="56"/>
        <v>0</v>
      </c>
      <c r="Q287" s="151">
        <f t="shared" si="57"/>
        <v>0</v>
      </c>
      <c r="R287" s="2"/>
      <c r="S287" s="64"/>
      <c r="T287" s="64"/>
      <c r="U287" s="64"/>
      <c r="V287" s="64"/>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c r="BA287" s="2"/>
      <c r="BB287" s="2"/>
      <c r="BC287" s="2"/>
      <c r="BD287" s="2"/>
      <c r="BE287" s="2"/>
      <c r="BF287" s="2"/>
      <c r="BG287" s="2"/>
      <c r="BH287" s="2"/>
      <c r="BI287" s="2"/>
      <c r="BJ287" s="2"/>
      <c r="BK287" s="2"/>
      <c r="BL287" s="2"/>
      <c r="BM287" s="2"/>
      <c r="BN287" s="2"/>
    </row>
    <row r="288" spans="1:66" ht="30" hidden="1">
      <c r="A288" s="127" t="s">
        <v>196</v>
      </c>
      <c r="B288" s="127" t="s">
        <v>426</v>
      </c>
      <c r="C288" s="127" t="s">
        <v>425</v>
      </c>
      <c r="D288" s="161" t="s">
        <v>274</v>
      </c>
      <c r="E288" s="105">
        <f>+F288+I288</f>
        <v>0</v>
      </c>
      <c r="F288" s="105"/>
      <c r="G288" s="105"/>
      <c r="H288" s="105"/>
      <c r="I288" s="105"/>
      <c r="J288" s="102">
        <f>+L288+O288</f>
        <v>0</v>
      </c>
      <c r="K288" s="105"/>
      <c r="L288" s="105"/>
      <c r="M288" s="105"/>
      <c r="N288" s="105"/>
      <c r="O288" s="105"/>
      <c r="P288" s="105">
        <f t="shared" si="56"/>
        <v>0</v>
      </c>
      <c r="Q288" s="151">
        <f t="shared" si="57"/>
        <v>0</v>
      </c>
      <c r="R288" s="2"/>
      <c r="S288" s="64"/>
      <c r="T288" s="64"/>
      <c r="U288" s="64"/>
      <c r="V288" s="64"/>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c r="BA288" s="2"/>
      <c r="BB288" s="2"/>
      <c r="BC288" s="2"/>
      <c r="BD288" s="2"/>
      <c r="BE288" s="2"/>
      <c r="BF288" s="2"/>
      <c r="BG288" s="2"/>
      <c r="BH288" s="2"/>
      <c r="BI288" s="2"/>
      <c r="BJ288" s="2"/>
      <c r="BK288" s="2"/>
      <c r="BL288" s="2"/>
      <c r="BM288" s="2"/>
      <c r="BN288" s="2"/>
    </row>
    <row r="289" spans="1:66" ht="75" hidden="1">
      <c r="A289" s="254" t="s">
        <v>542</v>
      </c>
      <c r="B289" s="254" t="s">
        <v>548</v>
      </c>
      <c r="C289" s="263" t="s">
        <v>547</v>
      </c>
      <c r="D289" s="270" t="s">
        <v>544</v>
      </c>
      <c r="E289" s="251"/>
      <c r="F289" s="251"/>
      <c r="G289" s="251"/>
      <c r="H289" s="251"/>
      <c r="I289" s="251"/>
      <c r="J289" s="265"/>
      <c r="K289" s="251"/>
      <c r="L289" s="251"/>
      <c r="M289" s="251"/>
      <c r="N289" s="251"/>
      <c r="O289" s="251"/>
      <c r="P289" s="251">
        <f t="shared" si="56"/>
        <v>0</v>
      </c>
      <c r="Q289" s="151"/>
      <c r="R289" s="2"/>
      <c r="S289" s="64"/>
      <c r="T289" s="64"/>
      <c r="U289" s="64"/>
      <c r="V289" s="64"/>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c r="BA289" s="2"/>
      <c r="BB289" s="2"/>
      <c r="BC289" s="2"/>
      <c r="BD289" s="2"/>
      <c r="BE289" s="2"/>
      <c r="BF289" s="2"/>
      <c r="BG289" s="2"/>
      <c r="BH289" s="2"/>
      <c r="BI289" s="2"/>
      <c r="BJ289" s="2"/>
      <c r="BK289" s="2"/>
      <c r="BL289" s="2"/>
      <c r="BM289" s="2"/>
      <c r="BN289" s="2"/>
    </row>
    <row r="290" spans="1:66" ht="45" hidden="1" customHeight="1">
      <c r="A290" s="123"/>
      <c r="B290" s="123"/>
      <c r="C290" s="123"/>
      <c r="D290" s="179"/>
      <c r="E290" s="105"/>
      <c r="F290" s="105"/>
      <c r="G290" s="141"/>
      <c r="H290" s="141"/>
      <c r="I290" s="141"/>
      <c r="J290" s="102"/>
      <c r="K290" s="102"/>
      <c r="L290" s="102"/>
      <c r="M290" s="102"/>
      <c r="N290" s="102"/>
      <c r="O290" s="105"/>
      <c r="P290" s="105"/>
      <c r="Q290" s="151"/>
      <c r="R290" s="2"/>
      <c r="S290" s="64"/>
      <c r="T290" s="64"/>
      <c r="U290" s="64"/>
      <c r="V290" s="64"/>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c r="AZ290" s="2"/>
      <c r="BA290" s="2"/>
      <c r="BB290" s="2"/>
      <c r="BC290" s="2"/>
      <c r="BD290" s="2"/>
      <c r="BE290" s="2"/>
      <c r="BF290" s="2"/>
      <c r="BG290" s="2"/>
      <c r="BH290" s="2"/>
      <c r="BI290" s="2"/>
      <c r="BJ290" s="2"/>
      <c r="BK290" s="2"/>
      <c r="BL290" s="2"/>
      <c r="BM290" s="2"/>
      <c r="BN290" s="2"/>
    </row>
    <row r="291" spans="1:66" ht="39.75" hidden="1" customHeight="1">
      <c r="A291" s="123"/>
      <c r="B291" s="123"/>
      <c r="C291" s="123"/>
      <c r="D291" s="160"/>
      <c r="E291" s="105"/>
      <c r="F291" s="105"/>
      <c r="G291" s="141"/>
      <c r="H291" s="141"/>
      <c r="I291" s="102"/>
      <c r="J291" s="102"/>
      <c r="K291" s="102"/>
      <c r="L291" s="102"/>
      <c r="M291" s="102"/>
      <c r="N291" s="102"/>
      <c r="O291" s="105"/>
      <c r="P291" s="105"/>
      <c r="Q291" s="151"/>
      <c r="R291" s="2"/>
      <c r="S291" s="64"/>
      <c r="T291" s="64"/>
      <c r="U291" s="64"/>
      <c r="V291" s="64"/>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c r="AZ291" s="2"/>
      <c r="BA291" s="2"/>
      <c r="BB291" s="2"/>
      <c r="BC291" s="2"/>
      <c r="BD291" s="2"/>
      <c r="BE291" s="2"/>
      <c r="BF291" s="2"/>
      <c r="BG291" s="2"/>
      <c r="BH291" s="2"/>
      <c r="BI291" s="2"/>
      <c r="BJ291" s="2"/>
      <c r="BK291" s="2"/>
      <c r="BL291" s="2"/>
      <c r="BM291" s="2"/>
      <c r="BN291" s="2"/>
    </row>
    <row r="292" spans="1:66" ht="57.6" hidden="1" customHeight="1">
      <c r="A292" s="213"/>
      <c r="B292" s="213"/>
      <c r="C292" s="213"/>
      <c r="D292" s="99"/>
      <c r="E292" s="115"/>
      <c r="F292" s="115"/>
      <c r="G292" s="115"/>
      <c r="H292" s="115"/>
      <c r="I292" s="115"/>
      <c r="J292" s="115"/>
      <c r="K292" s="115"/>
      <c r="L292" s="115"/>
      <c r="M292" s="115"/>
      <c r="N292" s="115"/>
      <c r="O292" s="115"/>
      <c r="P292" s="115"/>
      <c r="Q292" s="151"/>
      <c r="R292" s="2"/>
      <c r="S292" s="64"/>
      <c r="T292" s="64"/>
      <c r="U292" s="64"/>
      <c r="V292" s="64"/>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c r="AZ292" s="2"/>
      <c r="BA292" s="2"/>
      <c r="BB292" s="2"/>
      <c r="BC292" s="2"/>
      <c r="BD292" s="2"/>
      <c r="BE292" s="2"/>
      <c r="BF292" s="2"/>
      <c r="BG292" s="2"/>
      <c r="BH292" s="2"/>
      <c r="BI292" s="2"/>
      <c r="BJ292" s="2"/>
      <c r="BK292" s="2"/>
      <c r="BL292" s="2"/>
      <c r="BM292" s="2"/>
      <c r="BN292" s="2"/>
    </row>
    <row r="293" spans="1:66" ht="45" hidden="1" customHeight="1">
      <c r="A293" s="123"/>
      <c r="B293" s="123"/>
      <c r="C293" s="123"/>
      <c r="D293" s="191"/>
      <c r="E293" s="106"/>
      <c r="F293" s="150"/>
      <c r="G293" s="115"/>
      <c r="H293" s="115"/>
      <c r="I293" s="150"/>
      <c r="J293" s="150"/>
      <c r="K293" s="150"/>
      <c r="L293" s="115"/>
      <c r="M293" s="115"/>
      <c r="N293" s="115"/>
      <c r="O293" s="150"/>
      <c r="P293" s="106"/>
      <c r="Q293" s="151"/>
      <c r="R293" s="2"/>
      <c r="S293" s="64"/>
      <c r="T293" s="64"/>
      <c r="U293" s="64"/>
      <c r="V293" s="64"/>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c r="AZ293" s="2"/>
      <c r="BA293" s="2"/>
      <c r="BB293" s="2"/>
      <c r="BC293" s="2"/>
      <c r="BD293" s="2"/>
      <c r="BE293" s="2"/>
      <c r="BF293" s="2"/>
      <c r="BG293" s="2"/>
      <c r="BH293" s="2"/>
      <c r="BI293" s="2"/>
      <c r="BJ293" s="2"/>
      <c r="BK293" s="2"/>
      <c r="BL293" s="2"/>
      <c r="BM293" s="2"/>
      <c r="BN293" s="2"/>
    </row>
    <row r="294" spans="1:66" ht="45" hidden="1">
      <c r="A294" s="121">
        <v>1318313</v>
      </c>
      <c r="B294" s="121" t="s">
        <v>235</v>
      </c>
      <c r="C294" s="121" t="s">
        <v>233</v>
      </c>
      <c r="D294" s="198" t="s">
        <v>212</v>
      </c>
      <c r="E294" s="108">
        <f>+F294+I294</f>
        <v>0</v>
      </c>
      <c r="F294" s="108"/>
      <c r="G294" s="108"/>
      <c r="H294" s="108"/>
      <c r="I294" s="108"/>
      <c r="J294" s="108">
        <f>+L294+O294</f>
        <v>0</v>
      </c>
      <c r="K294" s="108"/>
      <c r="L294" s="108"/>
      <c r="M294" s="108"/>
      <c r="N294" s="108"/>
      <c r="O294" s="108"/>
      <c r="P294" s="108">
        <f>+E294+J294</f>
        <v>0</v>
      </c>
      <c r="Q294" s="151">
        <f>+P294</f>
        <v>0</v>
      </c>
      <c r="R294" s="2"/>
      <c r="S294" s="64"/>
      <c r="T294" s="64"/>
      <c r="U294" s="64"/>
      <c r="V294" s="64"/>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c r="AZ294" s="2"/>
      <c r="BA294" s="2"/>
      <c r="BB294" s="2"/>
      <c r="BC294" s="2"/>
      <c r="BD294" s="2"/>
      <c r="BE294" s="2"/>
      <c r="BF294" s="2"/>
      <c r="BG294" s="2"/>
      <c r="BH294" s="2"/>
      <c r="BI294" s="2"/>
      <c r="BJ294" s="2"/>
      <c r="BK294" s="2"/>
      <c r="BL294" s="2"/>
      <c r="BM294" s="2"/>
      <c r="BN294" s="2"/>
    </row>
    <row r="295" spans="1:66" ht="30" hidden="1">
      <c r="A295" s="121">
        <v>1318340</v>
      </c>
      <c r="B295" s="121" t="s">
        <v>458</v>
      </c>
      <c r="C295" s="121" t="s">
        <v>234</v>
      </c>
      <c r="D295" s="198" t="s">
        <v>96</v>
      </c>
      <c r="E295" s="108">
        <f>+F295+I295</f>
        <v>0</v>
      </c>
      <c r="F295" s="108"/>
      <c r="G295" s="108"/>
      <c r="H295" s="108"/>
      <c r="I295" s="108"/>
      <c r="J295" s="106">
        <f>+L295+O295</f>
        <v>0</v>
      </c>
      <c r="K295" s="106"/>
      <c r="L295" s="106"/>
      <c r="M295" s="106"/>
      <c r="N295" s="106"/>
      <c r="O295" s="106">
        <f>99500-99500</f>
        <v>0</v>
      </c>
      <c r="P295" s="106">
        <f>+E295+J295</f>
        <v>0</v>
      </c>
      <c r="Q295" s="151">
        <f>+P295</f>
        <v>0</v>
      </c>
      <c r="R295" s="2"/>
      <c r="S295" s="64"/>
      <c r="T295" s="64"/>
      <c r="U295" s="64"/>
      <c r="V295" s="64"/>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c r="AZ295" s="2"/>
      <c r="BA295" s="2"/>
      <c r="BB295" s="2"/>
      <c r="BC295" s="2"/>
      <c r="BD295" s="2"/>
      <c r="BE295" s="2"/>
      <c r="BF295" s="2"/>
      <c r="BG295" s="2"/>
      <c r="BH295" s="2"/>
      <c r="BI295" s="2"/>
      <c r="BJ295" s="2"/>
      <c r="BK295" s="2"/>
      <c r="BL295" s="2"/>
      <c r="BM295" s="2"/>
      <c r="BN295" s="2"/>
    </row>
    <row r="296" spans="1:66" ht="50.45" hidden="1" customHeight="1">
      <c r="A296" s="98"/>
      <c r="B296" s="98"/>
      <c r="C296" s="98"/>
      <c r="D296" s="99"/>
      <c r="E296" s="104"/>
      <c r="F296" s="104"/>
      <c r="G296" s="104"/>
      <c r="H296" s="104"/>
      <c r="I296" s="104"/>
      <c r="J296" s="104"/>
      <c r="K296" s="104"/>
      <c r="L296" s="104"/>
      <c r="M296" s="104"/>
      <c r="N296" s="104"/>
      <c r="O296" s="104"/>
      <c r="P296" s="104"/>
      <c r="Q296" s="151"/>
      <c r="R296" s="2"/>
      <c r="S296" s="64"/>
      <c r="T296" s="64"/>
      <c r="U296" s="64"/>
      <c r="V296" s="64"/>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c r="BA296" s="2"/>
      <c r="BB296" s="2"/>
      <c r="BC296" s="2"/>
      <c r="BD296" s="2"/>
      <c r="BE296" s="2"/>
      <c r="BF296" s="2"/>
      <c r="BG296" s="2"/>
      <c r="BH296" s="2"/>
      <c r="BI296" s="2"/>
      <c r="BJ296" s="2"/>
      <c r="BK296" s="2"/>
      <c r="BL296" s="2"/>
      <c r="BM296" s="2"/>
      <c r="BN296" s="2"/>
    </row>
    <row r="297" spans="1:66" ht="30" hidden="1">
      <c r="A297" s="127">
        <v>1513230</v>
      </c>
      <c r="B297" s="127" t="s">
        <v>263</v>
      </c>
      <c r="C297" s="127" t="s">
        <v>255</v>
      </c>
      <c r="D297" s="162" t="s">
        <v>447</v>
      </c>
      <c r="E297" s="105">
        <f>+F297+I297</f>
        <v>0</v>
      </c>
      <c r="F297" s="105"/>
      <c r="G297" s="104"/>
      <c r="H297" s="104"/>
      <c r="I297" s="104"/>
      <c r="J297" s="105">
        <f>+L297+O297</f>
        <v>0</v>
      </c>
      <c r="K297" s="104"/>
      <c r="L297" s="104"/>
      <c r="M297" s="104"/>
      <c r="N297" s="104"/>
      <c r="O297" s="104"/>
      <c r="P297" s="105">
        <f>+E297+J297</f>
        <v>0</v>
      </c>
      <c r="Q297" s="151">
        <f>+P297</f>
        <v>0</v>
      </c>
      <c r="R297" s="2"/>
      <c r="S297" s="64"/>
      <c r="T297" s="64"/>
      <c r="U297" s="64"/>
      <c r="V297" s="64"/>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c r="BA297" s="2"/>
      <c r="BB297" s="2"/>
      <c r="BC297" s="2"/>
      <c r="BD297" s="2"/>
      <c r="BE297" s="2"/>
      <c r="BF297" s="2"/>
      <c r="BG297" s="2"/>
      <c r="BH297" s="2"/>
      <c r="BI297" s="2"/>
      <c r="BJ297" s="2"/>
      <c r="BK297" s="2"/>
      <c r="BL297" s="2"/>
      <c r="BM297" s="2"/>
      <c r="BN297" s="2"/>
    </row>
    <row r="298" spans="1:66" ht="30" hidden="1">
      <c r="A298" s="127">
        <v>1517300</v>
      </c>
      <c r="B298" s="127" t="s">
        <v>89</v>
      </c>
      <c r="C298" s="127" t="s">
        <v>144</v>
      </c>
      <c r="D298" s="175" t="s">
        <v>90</v>
      </c>
      <c r="E298" s="105">
        <f>+F298+I298</f>
        <v>0</v>
      </c>
      <c r="F298" s="105"/>
      <c r="G298" s="105"/>
      <c r="H298" s="105"/>
      <c r="I298" s="105"/>
      <c r="J298" s="105">
        <f>+L298+O298</f>
        <v>0</v>
      </c>
      <c r="K298" s="105"/>
      <c r="L298" s="105"/>
      <c r="M298" s="105"/>
      <c r="N298" s="105"/>
      <c r="O298" s="105"/>
      <c r="P298" s="105">
        <f>+E298+J298</f>
        <v>0</v>
      </c>
      <c r="Q298" s="151">
        <f>+P298</f>
        <v>0</v>
      </c>
      <c r="R298" s="2"/>
      <c r="S298" s="64"/>
      <c r="T298" s="64"/>
      <c r="U298" s="64"/>
      <c r="V298" s="64"/>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c r="AZ298" s="2"/>
      <c r="BA298" s="2"/>
      <c r="BB298" s="2"/>
      <c r="BC298" s="2"/>
      <c r="BD298" s="2"/>
      <c r="BE298" s="2"/>
      <c r="BF298" s="2"/>
      <c r="BG298" s="2"/>
      <c r="BH298" s="2"/>
      <c r="BI298" s="2"/>
      <c r="BJ298" s="2"/>
      <c r="BK298" s="2"/>
      <c r="BL298" s="2"/>
      <c r="BM298" s="2"/>
      <c r="BN298" s="2"/>
    </row>
    <row r="299" spans="1:66" ht="15" hidden="1">
      <c r="A299" s="127"/>
      <c r="B299" s="127"/>
      <c r="C299" s="127"/>
      <c r="D299" s="175" t="s">
        <v>401</v>
      </c>
      <c r="E299" s="105">
        <f>+F299+I299</f>
        <v>0</v>
      </c>
      <c r="F299" s="105"/>
      <c r="G299" s="105"/>
      <c r="H299" s="105"/>
      <c r="I299" s="105"/>
      <c r="J299" s="105"/>
      <c r="K299" s="105"/>
      <c r="L299" s="105"/>
      <c r="M299" s="105"/>
      <c r="N299" s="105"/>
      <c r="O299" s="105"/>
      <c r="P299" s="105"/>
      <c r="Q299" s="151">
        <f>+P299</f>
        <v>0</v>
      </c>
      <c r="R299" s="2"/>
      <c r="S299" s="64"/>
      <c r="T299" s="64"/>
      <c r="U299" s="64"/>
      <c r="V299" s="64"/>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c r="AZ299" s="2"/>
      <c r="BA299" s="2"/>
      <c r="BB299" s="2"/>
      <c r="BC299" s="2"/>
      <c r="BD299" s="2"/>
      <c r="BE299" s="2"/>
      <c r="BF299" s="2"/>
      <c r="BG299" s="2"/>
      <c r="BH299" s="2"/>
      <c r="BI299" s="2"/>
      <c r="BJ299" s="2"/>
      <c r="BK299" s="2"/>
      <c r="BL299" s="2"/>
      <c r="BM299" s="2"/>
      <c r="BN299" s="2"/>
    </row>
    <row r="300" spans="1:66" ht="60" hidden="1">
      <c r="A300" s="127"/>
      <c r="B300" s="127"/>
      <c r="C300" s="127"/>
      <c r="D300" s="175" t="s">
        <v>363</v>
      </c>
      <c r="E300" s="105">
        <f>+F300+I300</f>
        <v>0</v>
      </c>
      <c r="F300" s="105"/>
      <c r="G300" s="105"/>
      <c r="H300" s="105"/>
      <c r="I300" s="105"/>
      <c r="J300" s="105">
        <f>+L300+O300</f>
        <v>0</v>
      </c>
      <c r="K300" s="105"/>
      <c r="L300" s="105"/>
      <c r="M300" s="105"/>
      <c r="N300" s="105"/>
      <c r="O300" s="105"/>
      <c r="P300" s="105">
        <f>+E300+J300</f>
        <v>0</v>
      </c>
      <c r="Q300" s="151">
        <f>+P300</f>
        <v>0</v>
      </c>
      <c r="R300" s="2"/>
      <c r="S300" s="64"/>
      <c r="T300" s="64"/>
      <c r="U300" s="64"/>
      <c r="V300" s="64"/>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c r="AZ300" s="2"/>
      <c r="BA300" s="2"/>
      <c r="BB300" s="2"/>
      <c r="BC300" s="2"/>
      <c r="BD300" s="2"/>
      <c r="BE300" s="2"/>
      <c r="BF300" s="2"/>
      <c r="BG300" s="2"/>
      <c r="BH300" s="2"/>
      <c r="BI300" s="2"/>
      <c r="BJ300" s="2"/>
      <c r="BK300" s="2"/>
      <c r="BL300" s="2"/>
      <c r="BM300" s="2"/>
      <c r="BN300" s="2"/>
    </row>
    <row r="301" spans="1:66" ht="15" hidden="1">
      <c r="A301" s="121"/>
      <c r="B301" s="121"/>
      <c r="C301" s="121"/>
      <c r="D301" s="179"/>
      <c r="E301" s="106"/>
      <c r="F301" s="106"/>
      <c r="G301" s="106"/>
      <c r="H301" s="106"/>
      <c r="I301" s="106"/>
      <c r="J301" s="106"/>
      <c r="K301" s="106"/>
      <c r="L301" s="106"/>
      <c r="M301" s="106"/>
      <c r="N301" s="106"/>
      <c r="O301" s="106"/>
      <c r="P301" s="106"/>
      <c r="Q301" s="151"/>
      <c r="R301" s="2"/>
      <c r="S301" s="64"/>
      <c r="T301" s="64"/>
      <c r="U301" s="64"/>
      <c r="V301" s="64"/>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c r="AZ301" s="2"/>
      <c r="BA301" s="2"/>
      <c r="BB301" s="2"/>
      <c r="BC301" s="2"/>
      <c r="BD301" s="2"/>
      <c r="BE301" s="2"/>
      <c r="BF301" s="2"/>
      <c r="BG301" s="2"/>
      <c r="BH301" s="2"/>
      <c r="BI301" s="2"/>
      <c r="BJ301" s="2"/>
      <c r="BK301" s="2"/>
      <c r="BL301" s="2"/>
      <c r="BM301" s="2"/>
      <c r="BN301" s="2"/>
    </row>
    <row r="302" spans="1:66" ht="51.6" hidden="1" customHeight="1">
      <c r="A302" s="121">
        <v>1517322</v>
      </c>
      <c r="B302" s="121" t="s">
        <v>160</v>
      </c>
      <c r="C302" s="121" t="s">
        <v>124</v>
      </c>
      <c r="D302" s="179" t="s">
        <v>161</v>
      </c>
      <c r="E302" s="137">
        <f>+F302+I302</f>
        <v>0</v>
      </c>
      <c r="F302" s="137"/>
      <c r="G302" s="137"/>
      <c r="H302" s="137"/>
      <c r="I302" s="137"/>
      <c r="J302" s="107">
        <f>+L302+O302</f>
        <v>0</v>
      </c>
      <c r="K302" s="107"/>
      <c r="L302" s="107"/>
      <c r="M302" s="107"/>
      <c r="N302" s="107"/>
      <c r="O302" s="107">
        <f>200000-200000</f>
        <v>0</v>
      </c>
      <c r="P302" s="107">
        <f>+E302+J302</f>
        <v>0</v>
      </c>
      <c r="Q302" s="151">
        <f>+P302</f>
        <v>0</v>
      </c>
      <c r="R302" s="2"/>
      <c r="S302" s="64"/>
      <c r="T302" s="64"/>
      <c r="U302" s="64"/>
      <c r="V302" s="64"/>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c r="AZ302" s="2"/>
      <c r="BA302" s="2"/>
      <c r="BB302" s="2"/>
      <c r="BC302" s="2"/>
      <c r="BD302" s="2"/>
      <c r="BE302" s="2"/>
      <c r="BF302" s="2"/>
      <c r="BG302" s="2"/>
      <c r="BH302" s="2"/>
      <c r="BI302" s="2"/>
      <c r="BJ302" s="2"/>
      <c r="BK302" s="2"/>
      <c r="BL302" s="2"/>
      <c r="BM302" s="2"/>
      <c r="BN302" s="2"/>
    </row>
    <row r="303" spans="1:66" ht="51.6" hidden="1" customHeight="1">
      <c r="A303" s="121" t="s">
        <v>20</v>
      </c>
      <c r="B303" s="121" t="s">
        <v>174</v>
      </c>
      <c r="C303" s="121" t="s">
        <v>256</v>
      </c>
      <c r="D303" s="179" t="s">
        <v>21</v>
      </c>
      <c r="E303" s="137">
        <f>+F303+I303</f>
        <v>0</v>
      </c>
      <c r="F303" s="137"/>
      <c r="G303" s="137"/>
      <c r="H303" s="137"/>
      <c r="I303" s="137"/>
      <c r="J303" s="107">
        <f>+L303+O303</f>
        <v>0</v>
      </c>
      <c r="K303" s="107"/>
      <c r="L303" s="107"/>
      <c r="M303" s="107"/>
      <c r="N303" s="107"/>
      <c r="O303" s="107"/>
      <c r="P303" s="107">
        <f>+E303+J303</f>
        <v>0</v>
      </c>
      <c r="Q303" s="151">
        <f>+P303</f>
        <v>0</v>
      </c>
      <c r="R303" s="2"/>
      <c r="S303" s="64"/>
      <c r="T303" s="64"/>
      <c r="U303" s="64"/>
      <c r="V303" s="64"/>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c r="AZ303" s="2"/>
      <c r="BA303" s="2"/>
      <c r="BB303" s="2"/>
      <c r="BC303" s="2"/>
      <c r="BD303" s="2"/>
      <c r="BE303" s="2"/>
      <c r="BF303" s="2"/>
      <c r="BG303" s="2"/>
      <c r="BH303" s="2"/>
      <c r="BI303" s="2"/>
      <c r="BJ303" s="2"/>
      <c r="BK303" s="2"/>
      <c r="BL303" s="2"/>
      <c r="BM303" s="2"/>
      <c r="BN303" s="2"/>
    </row>
    <row r="304" spans="1:66" ht="62.25" hidden="1" customHeight="1">
      <c r="A304" s="121"/>
      <c r="B304" s="121"/>
      <c r="C304" s="121"/>
      <c r="D304" s="179"/>
      <c r="E304" s="137"/>
      <c r="F304" s="137"/>
      <c r="G304" s="137"/>
      <c r="H304" s="137"/>
      <c r="I304" s="137"/>
      <c r="J304" s="107"/>
      <c r="K304" s="107"/>
      <c r="L304" s="107"/>
      <c r="M304" s="107"/>
      <c r="N304" s="107"/>
      <c r="O304" s="107"/>
      <c r="P304" s="107"/>
      <c r="Q304" s="151"/>
      <c r="R304" s="2"/>
      <c r="S304" s="64"/>
      <c r="T304" s="64"/>
      <c r="U304" s="64"/>
      <c r="V304" s="64"/>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c r="AZ304" s="2"/>
      <c r="BA304" s="2"/>
      <c r="BB304" s="2"/>
      <c r="BC304" s="2"/>
      <c r="BD304" s="2"/>
      <c r="BE304" s="2"/>
      <c r="BF304" s="2"/>
      <c r="BG304" s="2"/>
      <c r="BH304" s="2"/>
      <c r="BI304" s="2"/>
      <c r="BJ304" s="2"/>
      <c r="BK304" s="2"/>
      <c r="BL304" s="2"/>
      <c r="BM304" s="2"/>
      <c r="BN304" s="2"/>
    </row>
    <row r="305" spans="1:66" ht="35.450000000000003" hidden="1" customHeight="1">
      <c r="A305" s="121">
        <v>1517340</v>
      </c>
      <c r="B305" s="121" t="s">
        <v>37</v>
      </c>
      <c r="C305" s="121" t="s">
        <v>146</v>
      </c>
      <c r="D305" s="179" t="s">
        <v>189</v>
      </c>
      <c r="E305" s="106">
        <f>+F305+I305</f>
        <v>0</v>
      </c>
      <c r="F305" s="106"/>
      <c r="G305" s="106"/>
      <c r="H305" s="106"/>
      <c r="I305" s="106"/>
      <c r="J305" s="106">
        <f>+L305+O305</f>
        <v>0</v>
      </c>
      <c r="K305" s="106"/>
      <c r="L305" s="106"/>
      <c r="M305" s="106"/>
      <c r="N305" s="106"/>
      <c r="O305" s="106">
        <f>300000-300000</f>
        <v>0</v>
      </c>
      <c r="P305" s="106">
        <f>+E305+J305</f>
        <v>0</v>
      </c>
      <c r="Q305" s="151">
        <f>+P305</f>
        <v>0</v>
      </c>
      <c r="R305" s="2"/>
      <c r="S305" s="64"/>
      <c r="T305" s="64"/>
      <c r="U305" s="64"/>
      <c r="V305" s="64"/>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c r="AZ305" s="2"/>
      <c r="BA305" s="2"/>
      <c r="BB305" s="2"/>
      <c r="BC305" s="2"/>
      <c r="BD305" s="2"/>
      <c r="BE305" s="2"/>
      <c r="BF305" s="2"/>
      <c r="BG305" s="2"/>
      <c r="BH305" s="2"/>
      <c r="BI305" s="2"/>
      <c r="BJ305" s="2"/>
      <c r="BK305" s="2"/>
      <c r="BL305" s="2"/>
      <c r="BM305" s="2"/>
      <c r="BN305" s="2"/>
    </row>
    <row r="306" spans="1:66" ht="65.25" hidden="1" customHeight="1">
      <c r="A306" s="121" t="s">
        <v>125</v>
      </c>
      <c r="B306" s="121" t="s">
        <v>126</v>
      </c>
      <c r="C306" s="121" t="s">
        <v>127</v>
      </c>
      <c r="D306" s="179" t="s">
        <v>128</v>
      </c>
      <c r="E306" s="137">
        <f>+F306+I306</f>
        <v>0</v>
      </c>
      <c r="F306" s="137"/>
      <c r="G306" s="137"/>
      <c r="H306" s="137"/>
      <c r="I306" s="137"/>
      <c r="J306" s="106">
        <f>+L306+O306</f>
        <v>0</v>
      </c>
      <c r="K306" s="106"/>
      <c r="L306" s="106"/>
      <c r="M306" s="106"/>
      <c r="N306" s="106"/>
      <c r="O306" s="106"/>
      <c r="P306" s="106">
        <f>+E306+J306</f>
        <v>0</v>
      </c>
      <c r="Q306" s="151">
        <f>+P306</f>
        <v>0</v>
      </c>
      <c r="R306" s="2"/>
      <c r="S306" s="64"/>
      <c r="T306" s="64"/>
      <c r="U306" s="64"/>
      <c r="V306" s="64"/>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c r="AZ306" s="2"/>
      <c r="BA306" s="2"/>
      <c r="BB306" s="2"/>
      <c r="BC306" s="2"/>
      <c r="BD306" s="2"/>
      <c r="BE306" s="2"/>
      <c r="BF306" s="2"/>
      <c r="BG306" s="2"/>
      <c r="BH306" s="2"/>
      <c r="BI306" s="2"/>
      <c r="BJ306" s="2"/>
      <c r="BK306" s="2"/>
      <c r="BL306" s="2"/>
      <c r="BM306" s="2"/>
      <c r="BN306" s="2"/>
    </row>
    <row r="307" spans="1:66" ht="65.25" hidden="1" customHeight="1">
      <c r="A307" s="121" t="s">
        <v>17</v>
      </c>
      <c r="B307" s="121" t="s">
        <v>18</v>
      </c>
      <c r="C307" s="121" t="s">
        <v>127</v>
      </c>
      <c r="D307" s="179" t="s">
        <v>19</v>
      </c>
      <c r="E307" s="137">
        <f>+F307+I307</f>
        <v>0</v>
      </c>
      <c r="F307" s="137"/>
      <c r="G307" s="137"/>
      <c r="H307" s="137"/>
      <c r="I307" s="137"/>
      <c r="J307" s="106">
        <f>+L307+O307</f>
        <v>0</v>
      </c>
      <c r="K307" s="106"/>
      <c r="L307" s="106"/>
      <c r="M307" s="106"/>
      <c r="N307" s="106"/>
      <c r="O307" s="106"/>
      <c r="P307" s="106">
        <f>+E307+J307</f>
        <v>0</v>
      </c>
      <c r="Q307" s="151">
        <f>+P307</f>
        <v>0</v>
      </c>
      <c r="R307" s="2"/>
      <c r="S307" s="64"/>
      <c r="T307" s="64"/>
      <c r="U307" s="64"/>
      <c r="V307" s="64"/>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c r="AZ307" s="2"/>
      <c r="BA307" s="2"/>
      <c r="BB307" s="2"/>
      <c r="BC307" s="2"/>
      <c r="BD307" s="2"/>
      <c r="BE307" s="2"/>
      <c r="BF307" s="2"/>
      <c r="BG307" s="2"/>
      <c r="BH307" s="2"/>
      <c r="BI307" s="2"/>
      <c r="BJ307" s="2"/>
      <c r="BK307" s="2"/>
      <c r="BL307" s="2"/>
      <c r="BM307" s="2"/>
      <c r="BN307" s="2"/>
    </row>
    <row r="308" spans="1:66" ht="93.75" hidden="1" customHeight="1">
      <c r="A308" s="121"/>
      <c r="B308" s="121"/>
      <c r="C308" s="121"/>
      <c r="D308" s="243"/>
      <c r="E308" s="106"/>
      <c r="F308" s="106"/>
      <c r="G308" s="106"/>
      <c r="H308" s="106"/>
      <c r="I308" s="106"/>
      <c r="J308" s="106"/>
      <c r="K308" s="106"/>
      <c r="L308" s="106"/>
      <c r="M308" s="106"/>
      <c r="N308" s="106"/>
      <c r="O308" s="106"/>
      <c r="P308" s="106"/>
      <c r="Q308" s="151"/>
      <c r="R308" s="2"/>
      <c r="S308" s="64"/>
      <c r="T308" s="64"/>
      <c r="U308" s="64"/>
      <c r="V308" s="64"/>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c r="AZ308" s="2"/>
      <c r="BA308" s="2"/>
      <c r="BB308" s="2"/>
      <c r="BC308" s="2"/>
      <c r="BD308" s="2"/>
      <c r="BE308" s="2"/>
      <c r="BF308" s="2"/>
      <c r="BG308" s="2"/>
      <c r="BH308" s="2"/>
      <c r="BI308" s="2"/>
      <c r="BJ308" s="2"/>
      <c r="BK308" s="2"/>
      <c r="BL308" s="2"/>
      <c r="BM308" s="2"/>
      <c r="BN308" s="2"/>
    </row>
    <row r="309" spans="1:66" ht="51.6" hidden="1" customHeight="1">
      <c r="A309" s="213"/>
      <c r="B309" s="213"/>
      <c r="C309" s="213"/>
      <c r="D309" s="99"/>
      <c r="E309" s="104"/>
      <c r="F309" s="104"/>
      <c r="G309" s="104"/>
      <c r="H309" s="104"/>
      <c r="I309" s="104"/>
      <c r="J309" s="104"/>
      <c r="K309" s="104"/>
      <c r="L309" s="104"/>
      <c r="M309" s="104"/>
      <c r="N309" s="104"/>
      <c r="O309" s="104"/>
      <c r="P309" s="104"/>
      <c r="Q309" s="151"/>
      <c r="R309" s="2"/>
      <c r="S309" s="64"/>
      <c r="T309" s="64"/>
      <c r="U309" s="64"/>
      <c r="V309" s="64"/>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c r="AZ309" s="2"/>
      <c r="BA309" s="2"/>
      <c r="BB309" s="2"/>
      <c r="BC309" s="2"/>
      <c r="BD309" s="2"/>
      <c r="BE309" s="2"/>
      <c r="BF309" s="2"/>
      <c r="BG309" s="2"/>
      <c r="BH309" s="2"/>
      <c r="BI309" s="2"/>
      <c r="BJ309" s="2"/>
      <c r="BK309" s="2"/>
      <c r="BL309" s="2"/>
      <c r="BM309" s="2"/>
      <c r="BN309" s="2"/>
    </row>
    <row r="310" spans="1:66" ht="60" hidden="1">
      <c r="A310" s="127">
        <v>1611120</v>
      </c>
      <c r="B310" s="127" t="s">
        <v>139</v>
      </c>
      <c r="C310" s="127" t="s">
        <v>486</v>
      </c>
      <c r="D310" s="175" t="s">
        <v>70</v>
      </c>
      <c r="E310" s="105">
        <f>+F310+I310</f>
        <v>0</v>
      </c>
      <c r="F310" s="105"/>
      <c r="G310" s="104"/>
      <c r="H310" s="104"/>
      <c r="I310" s="104"/>
      <c r="J310" s="102">
        <f>+L310+O310</f>
        <v>0</v>
      </c>
      <c r="K310" s="105"/>
      <c r="L310" s="105"/>
      <c r="M310" s="105"/>
      <c r="N310" s="105"/>
      <c r="O310" s="105"/>
      <c r="P310" s="102">
        <f>+E310+J310</f>
        <v>0</v>
      </c>
      <c r="Q310" s="151">
        <f>+P310</f>
        <v>0</v>
      </c>
      <c r="R310" s="2"/>
      <c r="S310" s="64"/>
      <c r="T310" s="64"/>
      <c r="U310" s="64"/>
      <c r="V310" s="64"/>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c r="AZ310" s="2"/>
      <c r="BA310" s="2"/>
      <c r="BB310" s="2"/>
      <c r="BC310" s="2"/>
      <c r="BD310" s="2"/>
      <c r="BE310" s="2"/>
      <c r="BF310" s="2"/>
      <c r="BG310" s="2"/>
      <c r="BH310" s="2"/>
      <c r="BI310" s="2"/>
      <c r="BJ310" s="2"/>
      <c r="BK310" s="2"/>
      <c r="BL310" s="2"/>
      <c r="BM310" s="2"/>
      <c r="BN310" s="2"/>
    </row>
    <row r="311" spans="1:66" ht="30" hidden="1">
      <c r="A311" s="127">
        <v>1614010</v>
      </c>
      <c r="B311" s="127" t="s">
        <v>71</v>
      </c>
      <c r="C311" s="127" t="s">
        <v>453</v>
      </c>
      <c r="D311" s="175" t="s">
        <v>72</v>
      </c>
      <c r="E311" s="102">
        <f>+F311+I311</f>
        <v>0</v>
      </c>
      <c r="F311" s="102"/>
      <c r="G311" s="102"/>
      <c r="H311" s="102"/>
      <c r="I311" s="102"/>
      <c r="J311" s="102">
        <f>+L311+O311</f>
        <v>0</v>
      </c>
      <c r="K311" s="102"/>
      <c r="L311" s="102"/>
      <c r="M311" s="102"/>
      <c r="N311" s="102"/>
      <c r="O311" s="102"/>
      <c r="P311" s="102">
        <f>+E311+J311</f>
        <v>0</v>
      </c>
      <c r="Q311" s="151">
        <f>+P311</f>
        <v>0</v>
      </c>
      <c r="R311" s="2"/>
      <c r="S311" s="64"/>
      <c r="T311" s="64"/>
      <c r="U311" s="64"/>
      <c r="V311" s="64"/>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c r="AZ311" s="2"/>
      <c r="BA311" s="2"/>
      <c r="BB311" s="2"/>
      <c r="BC311" s="2"/>
      <c r="BD311" s="2"/>
      <c r="BE311" s="2"/>
      <c r="BF311" s="2"/>
      <c r="BG311" s="2"/>
      <c r="BH311" s="2"/>
      <c r="BI311" s="2"/>
      <c r="BJ311" s="2"/>
      <c r="BK311" s="2"/>
      <c r="BL311" s="2"/>
      <c r="BM311" s="2"/>
      <c r="BN311" s="2"/>
    </row>
    <row r="312" spans="1:66" ht="45" hidden="1">
      <c r="A312" s="127">
        <v>1614020</v>
      </c>
      <c r="B312" s="127" t="s">
        <v>202</v>
      </c>
      <c r="C312" s="127" t="s">
        <v>169</v>
      </c>
      <c r="D312" s="175" t="s">
        <v>418</v>
      </c>
      <c r="E312" s="102">
        <f>+F312+I312</f>
        <v>0</v>
      </c>
      <c r="F312" s="102"/>
      <c r="G312" s="102"/>
      <c r="H312" s="102"/>
      <c r="I312" s="102"/>
      <c r="J312" s="102">
        <f>+L312+O312</f>
        <v>0</v>
      </c>
      <c r="K312" s="102"/>
      <c r="L312" s="102"/>
      <c r="M312" s="102"/>
      <c r="N312" s="102"/>
      <c r="O312" s="102"/>
      <c r="P312" s="102">
        <f>+E312+J312</f>
        <v>0</v>
      </c>
      <c r="Q312" s="151">
        <f>+P312</f>
        <v>0</v>
      </c>
      <c r="R312" s="2"/>
      <c r="S312" s="64"/>
      <c r="T312" s="64"/>
      <c r="U312" s="64"/>
      <c r="V312" s="64"/>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c r="AZ312" s="2"/>
      <c r="BA312" s="2"/>
      <c r="BB312" s="2"/>
      <c r="BC312" s="2"/>
      <c r="BD312" s="2"/>
      <c r="BE312" s="2"/>
      <c r="BF312" s="2"/>
      <c r="BG312" s="2"/>
      <c r="BH312" s="2"/>
      <c r="BI312" s="2"/>
      <c r="BJ312" s="2"/>
      <c r="BK312" s="2"/>
      <c r="BL312" s="2"/>
      <c r="BM312" s="2"/>
      <c r="BN312" s="2"/>
    </row>
    <row r="313" spans="1:66" ht="30" hidden="1">
      <c r="A313" s="127">
        <v>1614030</v>
      </c>
      <c r="B313" s="127" t="s">
        <v>203</v>
      </c>
      <c r="C313" s="127" t="s">
        <v>487</v>
      </c>
      <c r="D313" s="175" t="s">
        <v>88</v>
      </c>
      <c r="E313" s="102">
        <f>+F313+I313</f>
        <v>0</v>
      </c>
      <c r="F313" s="102"/>
      <c r="G313" s="102"/>
      <c r="H313" s="102"/>
      <c r="I313" s="102"/>
      <c r="J313" s="102">
        <f>+L313+O313</f>
        <v>0</v>
      </c>
      <c r="K313" s="102"/>
      <c r="L313" s="102"/>
      <c r="M313" s="102"/>
      <c r="N313" s="102"/>
      <c r="O313" s="102"/>
      <c r="P313" s="102">
        <f>+E313+J313</f>
        <v>0</v>
      </c>
      <c r="Q313" s="151">
        <f>+P313</f>
        <v>0</v>
      </c>
      <c r="R313" s="2"/>
      <c r="S313" s="64"/>
      <c r="T313" s="64"/>
      <c r="U313" s="64"/>
      <c r="V313" s="64"/>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c r="AZ313" s="2"/>
      <c r="BA313" s="2"/>
      <c r="BB313" s="2"/>
      <c r="BC313" s="2"/>
      <c r="BD313" s="2"/>
      <c r="BE313" s="2"/>
      <c r="BF313" s="2"/>
      <c r="BG313" s="2"/>
      <c r="BH313" s="2"/>
      <c r="BI313" s="2"/>
      <c r="BJ313" s="2"/>
      <c r="BK313" s="2"/>
      <c r="BL313" s="2"/>
      <c r="BM313" s="2"/>
      <c r="BN313" s="2"/>
    </row>
    <row r="314" spans="1:66" ht="30" hidden="1">
      <c r="A314" s="127">
        <v>1614040</v>
      </c>
      <c r="B314" s="127" t="s">
        <v>204</v>
      </c>
      <c r="C314" s="127" t="s">
        <v>170</v>
      </c>
      <c r="D314" s="175" t="s">
        <v>419</v>
      </c>
      <c r="E314" s="102">
        <f>+F314+I314</f>
        <v>0</v>
      </c>
      <c r="F314" s="102"/>
      <c r="G314" s="102"/>
      <c r="H314" s="102"/>
      <c r="I314" s="102"/>
      <c r="J314" s="102">
        <f>+L314+O314</f>
        <v>0</v>
      </c>
      <c r="K314" s="102"/>
      <c r="L314" s="102"/>
      <c r="M314" s="102"/>
      <c r="N314" s="102"/>
      <c r="O314" s="102"/>
      <c r="P314" s="102">
        <f>+E314+J314</f>
        <v>0</v>
      </c>
      <c r="Q314" s="151">
        <f>+P314</f>
        <v>0</v>
      </c>
      <c r="R314" s="2"/>
      <c r="S314" s="64"/>
      <c r="T314" s="64"/>
      <c r="U314" s="64"/>
      <c r="V314" s="64"/>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c r="AZ314" s="2"/>
      <c r="BA314" s="2"/>
      <c r="BB314" s="2"/>
      <c r="BC314" s="2"/>
      <c r="BD314" s="2"/>
      <c r="BE314" s="2"/>
      <c r="BF314" s="2"/>
      <c r="BG314" s="2"/>
      <c r="BH314" s="2"/>
      <c r="BI314" s="2"/>
      <c r="BJ314" s="2"/>
      <c r="BK314" s="2"/>
      <c r="BL314" s="2"/>
      <c r="BM314" s="2"/>
      <c r="BN314" s="2"/>
    </row>
    <row r="315" spans="1:66" ht="51" hidden="1" customHeight="1">
      <c r="A315" s="133"/>
      <c r="B315" s="133"/>
      <c r="C315" s="133"/>
      <c r="D315" s="175"/>
      <c r="E315" s="105"/>
      <c r="F315" s="105"/>
      <c r="G315" s="105"/>
      <c r="H315" s="105"/>
      <c r="I315" s="105"/>
      <c r="J315" s="105"/>
      <c r="K315" s="105"/>
      <c r="L315" s="105"/>
      <c r="M315" s="105"/>
      <c r="N315" s="105"/>
      <c r="O315" s="105"/>
      <c r="P315" s="105"/>
      <c r="Q315" s="151"/>
      <c r="R315" s="231"/>
      <c r="S315" s="64"/>
      <c r="T315" s="64"/>
      <c r="U315" s="64"/>
      <c r="V315" s="64"/>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c r="AZ315" s="2"/>
      <c r="BA315" s="2"/>
      <c r="BB315" s="2"/>
      <c r="BC315" s="2"/>
      <c r="BD315" s="2"/>
      <c r="BE315" s="2"/>
      <c r="BF315" s="2"/>
      <c r="BG315" s="2"/>
      <c r="BH315" s="2"/>
      <c r="BI315" s="2"/>
      <c r="BJ315" s="2"/>
      <c r="BK315" s="2"/>
      <c r="BL315" s="2"/>
      <c r="BM315" s="2"/>
      <c r="BN315" s="2"/>
    </row>
    <row r="316" spans="1:66" ht="30" hidden="1">
      <c r="A316" s="127">
        <v>1614070</v>
      </c>
      <c r="B316" s="127" t="s">
        <v>206</v>
      </c>
      <c r="C316" s="127" t="s">
        <v>347</v>
      </c>
      <c r="D316" s="175" t="s">
        <v>460</v>
      </c>
      <c r="E316" s="105">
        <f>+F316+I316</f>
        <v>0</v>
      </c>
      <c r="F316" s="105"/>
      <c r="G316" s="105"/>
      <c r="H316" s="105"/>
      <c r="I316" s="105"/>
      <c r="J316" s="105">
        <f>+L316+O316</f>
        <v>0</v>
      </c>
      <c r="K316" s="105"/>
      <c r="L316" s="105"/>
      <c r="M316" s="105"/>
      <c r="N316" s="105"/>
      <c r="O316" s="105"/>
      <c r="P316" s="105">
        <f>+E316+J316</f>
        <v>0</v>
      </c>
      <c r="Q316" s="151">
        <f>+P316</f>
        <v>0</v>
      </c>
      <c r="R316" s="2"/>
      <c r="S316" s="64"/>
      <c r="T316" s="64"/>
      <c r="U316" s="64"/>
      <c r="V316" s="64"/>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c r="AZ316" s="2"/>
      <c r="BA316" s="2"/>
      <c r="BB316" s="2"/>
      <c r="BC316" s="2"/>
      <c r="BD316" s="2"/>
      <c r="BE316" s="2"/>
      <c r="BF316" s="2"/>
      <c r="BG316" s="2"/>
      <c r="BH316" s="2"/>
      <c r="BI316" s="2"/>
      <c r="BJ316" s="2"/>
      <c r="BK316" s="2"/>
      <c r="BL316" s="2"/>
      <c r="BM316" s="2"/>
      <c r="BN316" s="2"/>
    </row>
    <row r="317" spans="1:66" ht="40.9" hidden="1" customHeight="1">
      <c r="A317" s="127">
        <v>1614080</v>
      </c>
      <c r="B317" s="127" t="s">
        <v>207</v>
      </c>
      <c r="C317" s="127" t="s">
        <v>171</v>
      </c>
      <c r="D317" s="175" t="s">
        <v>421</v>
      </c>
      <c r="E317" s="105">
        <f>+F317+I317</f>
        <v>0</v>
      </c>
      <c r="F317" s="105"/>
      <c r="G317" s="105"/>
      <c r="H317" s="105"/>
      <c r="I317" s="105"/>
      <c r="J317" s="105">
        <f>+L317+O317</f>
        <v>0</v>
      </c>
      <c r="K317" s="105"/>
      <c r="L317" s="105"/>
      <c r="M317" s="105"/>
      <c r="N317" s="105"/>
      <c r="O317" s="105"/>
      <c r="P317" s="105">
        <f>+E317+J317</f>
        <v>0</v>
      </c>
      <c r="Q317" s="151">
        <f>+P317</f>
        <v>0</v>
      </c>
      <c r="R317" s="2"/>
      <c r="S317" s="64"/>
      <c r="T317" s="64"/>
      <c r="U317" s="64"/>
      <c r="V317" s="64"/>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c r="BA317" s="2"/>
      <c r="BB317" s="2"/>
      <c r="BC317" s="2"/>
      <c r="BD317" s="2"/>
      <c r="BE317" s="2"/>
      <c r="BF317" s="2"/>
      <c r="BG317" s="2"/>
      <c r="BH317" s="2"/>
      <c r="BI317" s="2"/>
      <c r="BJ317" s="2"/>
      <c r="BK317" s="2"/>
      <c r="BL317" s="2"/>
      <c r="BM317" s="2"/>
      <c r="BN317" s="2"/>
    </row>
    <row r="318" spans="1:66" ht="15" hidden="1">
      <c r="A318" s="127"/>
      <c r="B318" s="127"/>
      <c r="C318" s="127"/>
      <c r="D318" s="175" t="s">
        <v>401</v>
      </c>
      <c r="E318" s="105">
        <f>+F318+I318</f>
        <v>0</v>
      </c>
      <c r="F318" s="105"/>
      <c r="G318" s="105"/>
      <c r="H318" s="105"/>
      <c r="I318" s="105"/>
      <c r="J318" s="105">
        <f>+L318+O318</f>
        <v>0</v>
      </c>
      <c r="K318" s="105"/>
      <c r="L318" s="105"/>
      <c r="M318" s="105"/>
      <c r="N318" s="105"/>
      <c r="O318" s="105"/>
      <c r="P318" s="105">
        <f>+E318+J318</f>
        <v>0</v>
      </c>
      <c r="Q318" s="151">
        <f>+P318</f>
        <v>0</v>
      </c>
      <c r="R318" s="2"/>
      <c r="S318" s="64"/>
      <c r="T318" s="64"/>
      <c r="U318" s="64"/>
      <c r="V318" s="64"/>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c r="AZ318" s="2"/>
      <c r="BA318" s="2"/>
      <c r="BB318" s="2"/>
      <c r="BC318" s="2"/>
      <c r="BD318" s="2"/>
      <c r="BE318" s="2"/>
      <c r="BF318" s="2"/>
      <c r="BG318" s="2"/>
      <c r="BH318" s="2"/>
      <c r="BI318" s="2"/>
      <c r="BJ318" s="2"/>
      <c r="BK318" s="2"/>
      <c r="BL318" s="2"/>
      <c r="BM318" s="2"/>
      <c r="BN318" s="2"/>
    </row>
    <row r="319" spans="1:66" ht="45" hidden="1">
      <c r="A319" s="127"/>
      <c r="B319" s="127"/>
      <c r="C319" s="127"/>
      <c r="D319" s="175" t="s">
        <v>257</v>
      </c>
      <c r="E319" s="105">
        <f>+F319+I319</f>
        <v>0</v>
      </c>
      <c r="F319" s="105"/>
      <c r="G319" s="105"/>
      <c r="H319" s="105"/>
      <c r="I319" s="105"/>
      <c r="J319" s="105">
        <f>+L319+O319</f>
        <v>0</v>
      </c>
      <c r="K319" s="105"/>
      <c r="L319" s="105"/>
      <c r="M319" s="105"/>
      <c r="N319" s="105"/>
      <c r="O319" s="105"/>
      <c r="P319" s="105">
        <f>+E319+J319</f>
        <v>0</v>
      </c>
      <c r="Q319" s="151">
        <f>+P319</f>
        <v>0</v>
      </c>
      <c r="R319" s="2"/>
      <c r="S319" s="64"/>
      <c r="T319" s="64"/>
      <c r="U319" s="64"/>
      <c r="V319" s="64"/>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c r="BH319" s="2"/>
      <c r="BI319" s="2"/>
      <c r="BJ319" s="2"/>
      <c r="BK319" s="2"/>
      <c r="BL319" s="2"/>
      <c r="BM319" s="2"/>
      <c r="BN319" s="2"/>
    </row>
    <row r="320" spans="1:66" ht="30" hidden="1">
      <c r="A320" s="127">
        <v>1617300</v>
      </c>
      <c r="B320" s="121" t="s">
        <v>89</v>
      </c>
      <c r="C320" s="121" t="s">
        <v>144</v>
      </c>
      <c r="D320" s="185" t="s">
        <v>90</v>
      </c>
      <c r="E320" s="107">
        <f>+F320+I320</f>
        <v>0</v>
      </c>
      <c r="F320" s="107"/>
      <c r="G320" s="107"/>
      <c r="H320" s="107"/>
      <c r="I320" s="107"/>
      <c r="J320" s="105">
        <f>+L320+O320</f>
        <v>0</v>
      </c>
      <c r="K320" s="107"/>
      <c r="L320" s="107"/>
      <c r="M320" s="107"/>
      <c r="N320" s="107"/>
      <c r="O320" s="107">
        <f>1585400-1585400</f>
        <v>0</v>
      </c>
      <c r="P320" s="105">
        <f>+E320+J320</f>
        <v>0</v>
      </c>
      <c r="Q320" s="151">
        <f>+P320</f>
        <v>0</v>
      </c>
      <c r="R320" s="2"/>
      <c r="S320" s="64"/>
      <c r="T320" s="64"/>
      <c r="U320" s="64"/>
      <c r="V320" s="64"/>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c r="BH320" s="2"/>
      <c r="BI320" s="2"/>
      <c r="BJ320" s="2"/>
      <c r="BK320" s="2"/>
      <c r="BL320" s="2"/>
      <c r="BM320" s="2"/>
      <c r="BN320" s="2"/>
    </row>
    <row r="321" spans="1:66" ht="54" hidden="1" customHeight="1">
      <c r="A321" s="133"/>
      <c r="B321" s="133"/>
      <c r="C321" s="133"/>
      <c r="D321" s="196"/>
      <c r="E321" s="105"/>
      <c r="F321" s="105"/>
      <c r="G321" s="105"/>
      <c r="H321" s="105"/>
      <c r="I321" s="105"/>
      <c r="J321" s="105"/>
      <c r="K321" s="105"/>
      <c r="L321" s="105"/>
      <c r="M321" s="105"/>
      <c r="N321" s="105"/>
      <c r="O321" s="105"/>
      <c r="P321" s="105"/>
      <c r="Q321" s="151"/>
      <c r="R321" s="2"/>
      <c r="S321" s="64"/>
      <c r="T321" s="64"/>
      <c r="U321" s="64"/>
      <c r="V321" s="64"/>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c r="BH321" s="2"/>
      <c r="BI321" s="2"/>
      <c r="BJ321" s="2"/>
      <c r="BK321" s="2"/>
      <c r="BL321" s="2"/>
      <c r="BM321" s="2"/>
      <c r="BN321" s="2"/>
    </row>
    <row r="322" spans="1:66" ht="45" hidden="1">
      <c r="A322" s="127"/>
      <c r="B322" s="127"/>
      <c r="C322" s="127"/>
      <c r="D322" s="196" t="s">
        <v>186</v>
      </c>
      <c r="E322" s="105">
        <f>+F322+I322</f>
        <v>0</v>
      </c>
      <c r="F322" s="105"/>
      <c r="G322" s="105"/>
      <c r="H322" s="105"/>
      <c r="I322" s="105"/>
      <c r="J322" s="105"/>
      <c r="K322" s="105"/>
      <c r="L322" s="105"/>
      <c r="M322" s="105"/>
      <c r="N322" s="105"/>
      <c r="O322" s="105"/>
      <c r="P322" s="105">
        <f>+E322+J322</f>
        <v>0</v>
      </c>
      <c r="Q322" s="151">
        <f>+P322</f>
        <v>0</v>
      </c>
      <c r="R322" s="2"/>
      <c r="S322" s="64"/>
      <c r="T322" s="64"/>
      <c r="U322" s="64"/>
      <c r="V322" s="64"/>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c r="BH322" s="2"/>
      <c r="BI322" s="2"/>
      <c r="BJ322" s="2"/>
      <c r="BK322" s="2"/>
      <c r="BL322" s="2"/>
      <c r="BM322" s="2"/>
      <c r="BN322" s="2"/>
    </row>
    <row r="323" spans="1:66" ht="55.9" hidden="1" customHeight="1">
      <c r="A323" s="133"/>
      <c r="B323" s="133"/>
      <c r="C323" s="133"/>
      <c r="D323" s="196"/>
      <c r="E323" s="106"/>
      <c r="F323" s="106"/>
      <c r="G323" s="106"/>
      <c r="H323" s="106"/>
      <c r="I323" s="106"/>
      <c r="J323" s="106"/>
      <c r="K323" s="106"/>
      <c r="L323" s="106"/>
      <c r="M323" s="106"/>
      <c r="N323" s="106"/>
      <c r="O323" s="106"/>
      <c r="P323" s="106"/>
      <c r="Q323" s="151"/>
      <c r="R323" s="2"/>
      <c r="S323" s="64"/>
      <c r="T323" s="64"/>
      <c r="U323" s="64"/>
      <c r="V323" s="64"/>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c r="BH323" s="2"/>
      <c r="BI323" s="2"/>
      <c r="BJ323" s="2"/>
      <c r="BK323" s="2"/>
      <c r="BL323" s="2"/>
      <c r="BM323" s="2"/>
      <c r="BN323" s="2"/>
    </row>
    <row r="324" spans="1:66" ht="45" hidden="1" customHeight="1">
      <c r="A324" s="123"/>
      <c r="B324" s="123"/>
      <c r="C324" s="123"/>
      <c r="D324" s="185"/>
      <c r="E324" s="106"/>
      <c r="F324" s="106"/>
      <c r="G324" s="106"/>
      <c r="H324" s="106"/>
      <c r="I324" s="106"/>
      <c r="J324" s="106"/>
      <c r="K324" s="106"/>
      <c r="L324" s="106"/>
      <c r="M324" s="106"/>
      <c r="N324" s="106"/>
      <c r="O324" s="106"/>
      <c r="P324" s="106"/>
      <c r="Q324" s="151"/>
      <c r="R324" s="2"/>
      <c r="S324" s="64"/>
      <c r="T324" s="64"/>
      <c r="U324" s="64"/>
      <c r="V324" s="64"/>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c r="BH324" s="2"/>
      <c r="BI324" s="2"/>
      <c r="BJ324" s="2"/>
      <c r="BK324" s="2"/>
      <c r="BL324" s="2"/>
      <c r="BM324" s="2"/>
      <c r="BN324" s="2"/>
    </row>
    <row r="325" spans="1:66" ht="45" hidden="1" customHeight="1">
      <c r="A325" s="133">
        <v>1618311</v>
      </c>
      <c r="B325" s="133" t="s">
        <v>427</v>
      </c>
      <c r="C325" s="133" t="s">
        <v>145</v>
      </c>
      <c r="D325" s="175" t="s">
        <v>428</v>
      </c>
      <c r="E325" s="105"/>
      <c r="F325" s="105"/>
      <c r="G325" s="105"/>
      <c r="H325" s="105"/>
      <c r="I325" s="105"/>
      <c r="J325" s="105">
        <f>+L325+O325</f>
        <v>0</v>
      </c>
      <c r="K325" s="105">
        <f>700000-700000</f>
        <v>0</v>
      </c>
      <c r="L325" s="105">
        <f>700000-700000</f>
        <v>0</v>
      </c>
      <c r="M325" s="105"/>
      <c r="N325" s="105"/>
      <c r="O325" s="105"/>
      <c r="P325" s="105">
        <f>+E325+J325</f>
        <v>0</v>
      </c>
      <c r="Q325" s="151">
        <f>+P325</f>
        <v>0</v>
      </c>
      <c r="R325" s="2"/>
      <c r="S325" s="64"/>
      <c r="T325" s="64"/>
      <c r="U325" s="64"/>
      <c r="V325" s="64"/>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c r="BH325" s="2"/>
      <c r="BI325" s="2"/>
      <c r="BJ325" s="2"/>
      <c r="BK325" s="2"/>
      <c r="BL325" s="2"/>
      <c r="BM325" s="2"/>
      <c r="BN325" s="2"/>
    </row>
    <row r="326" spans="1:66" ht="45" hidden="1" customHeight="1">
      <c r="A326" s="127">
        <v>1618340</v>
      </c>
      <c r="B326" s="121" t="s">
        <v>458</v>
      </c>
      <c r="C326" s="121" t="s">
        <v>95</v>
      </c>
      <c r="D326" s="185" t="s">
        <v>96</v>
      </c>
      <c r="E326" s="106">
        <f>+F326+I326</f>
        <v>0</v>
      </c>
      <c r="F326" s="106"/>
      <c r="G326" s="106"/>
      <c r="H326" s="106"/>
      <c r="I326" s="106"/>
      <c r="J326" s="106">
        <f>+L326+O326</f>
        <v>0</v>
      </c>
      <c r="K326" s="106"/>
      <c r="L326" s="106"/>
      <c r="M326" s="106"/>
      <c r="N326" s="106"/>
      <c r="O326" s="106"/>
      <c r="P326" s="106">
        <f>+E326+J326</f>
        <v>0</v>
      </c>
      <c r="Q326" s="151">
        <f>+P326</f>
        <v>0</v>
      </c>
      <c r="R326" s="2"/>
      <c r="S326" s="64"/>
      <c r="T326" s="64"/>
      <c r="U326" s="64"/>
      <c r="V326" s="64"/>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c r="AZ326" s="2"/>
      <c r="BA326" s="2"/>
      <c r="BB326" s="2"/>
      <c r="BC326" s="2"/>
      <c r="BD326" s="2"/>
      <c r="BE326" s="2"/>
      <c r="BF326" s="2"/>
      <c r="BG326" s="2"/>
      <c r="BH326" s="2"/>
      <c r="BI326" s="2"/>
      <c r="BJ326" s="2"/>
      <c r="BK326" s="2"/>
      <c r="BL326" s="2"/>
      <c r="BM326" s="2"/>
      <c r="BN326" s="2"/>
    </row>
    <row r="327" spans="1:66" ht="58.5" hidden="1" customHeight="1">
      <c r="A327" s="127"/>
      <c r="B327" s="121"/>
      <c r="C327" s="121"/>
      <c r="D327" s="185"/>
      <c r="E327" s="106"/>
      <c r="F327" s="106"/>
      <c r="G327" s="106"/>
      <c r="H327" s="106"/>
      <c r="I327" s="106"/>
      <c r="J327" s="106"/>
      <c r="K327" s="106"/>
      <c r="L327" s="106"/>
      <c r="M327" s="106"/>
      <c r="N327" s="106"/>
      <c r="O327" s="106"/>
      <c r="P327" s="106"/>
      <c r="Q327" s="151"/>
      <c r="R327" s="2"/>
      <c r="S327" s="64"/>
      <c r="T327" s="64"/>
      <c r="U327" s="64"/>
      <c r="V327" s="64"/>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c r="AZ327" s="2"/>
      <c r="BA327" s="2"/>
      <c r="BB327" s="2"/>
      <c r="BC327" s="2"/>
      <c r="BD327" s="2"/>
      <c r="BE327" s="2"/>
      <c r="BF327" s="2"/>
      <c r="BG327" s="2"/>
      <c r="BH327" s="2"/>
      <c r="BI327" s="2"/>
      <c r="BJ327" s="2"/>
      <c r="BK327" s="2"/>
      <c r="BL327" s="2"/>
      <c r="BM327" s="2"/>
      <c r="BN327" s="2"/>
    </row>
    <row r="328" spans="1:66" ht="63" hidden="1" customHeight="1">
      <c r="A328" s="213"/>
      <c r="B328" s="213"/>
      <c r="C328" s="213"/>
      <c r="D328" s="99"/>
      <c r="E328" s="104"/>
      <c r="F328" s="104"/>
      <c r="G328" s="104"/>
      <c r="H328" s="104"/>
      <c r="I328" s="104"/>
      <c r="J328" s="104"/>
      <c r="K328" s="104"/>
      <c r="L328" s="104"/>
      <c r="M328" s="104"/>
      <c r="N328" s="104"/>
      <c r="O328" s="104"/>
      <c r="P328" s="104"/>
      <c r="Q328" s="151"/>
      <c r="R328" s="2"/>
      <c r="S328" s="64"/>
      <c r="T328" s="64"/>
      <c r="U328" s="64"/>
      <c r="V328" s="64"/>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c r="AZ328" s="2"/>
      <c r="BA328" s="2"/>
      <c r="BB328" s="2"/>
      <c r="BC328" s="2"/>
      <c r="BD328" s="2"/>
      <c r="BE328" s="2"/>
      <c r="BF328" s="2"/>
      <c r="BG328" s="2"/>
      <c r="BH328" s="2"/>
      <c r="BI328" s="2"/>
      <c r="BJ328" s="2"/>
      <c r="BK328" s="2"/>
      <c r="BL328" s="2"/>
      <c r="BM328" s="2"/>
      <c r="BN328" s="2"/>
    </row>
    <row r="329" spans="1:66" ht="45" hidden="1">
      <c r="A329" s="121">
        <v>1916012</v>
      </c>
      <c r="B329" s="121" t="s">
        <v>423</v>
      </c>
      <c r="C329" s="121" t="s">
        <v>422</v>
      </c>
      <c r="D329" s="179" t="s">
        <v>424</v>
      </c>
      <c r="E329" s="137">
        <f t="shared" ref="E329:E338" si="60">+F329+I329</f>
        <v>0</v>
      </c>
      <c r="F329" s="137"/>
      <c r="G329" s="137"/>
      <c r="H329" s="137"/>
      <c r="I329" s="137"/>
      <c r="J329" s="107">
        <f t="shared" ref="J329:J335" si="61">+L329+O329</f>
        <v>0</v>
      </c>
      <c r="K329" s="137"/>
      <c r="L329" s="137"/>
      <c r="M329" s="137"/>
      <c r="N329" s="137"/>
      <c r="O329" s="105"/>
      <c r="P329" s="105">
        <f t="shared" ref="P329:P335" si="62">+E329+J329</f>
        <v>0</v>
      </c>
      <c r="Q329" s="151">
        <f t="shared" ref="Q329:Q360" si="63">+P329</f>
        <v>0</v>
      </c>
      <c r="R329" s="2"/>
      <c r="S329" s="64"/>
      <c r="T329" s="64"/>
      <c r="U329" s="64"/>
      <c r="V329" s="64"/>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c r="AZ329" s="2"/>
      <c r="BA329" s="2"/>
      <c r="BB329" s="2"/>
      <c r="BC329" s="2"/>
      <c r="BD329" s="2"/>
      <c r="BE329" s="2"/>
      <c r="BF329" s="2"/>
      <c r="BG329" s="2"/>
      <c r="BH329" s="2"/>
      <c r="BI329" s="2"/>
      <c r="BJ329" s="2"/>
      <c r="BK329" s="2"/>
      <c r="BL329" s="2"/>
      <c r="BM329" s="2"/>
      <c r="BN329" s="2"/>
    </row>
    <row r="330" spans="1:66" ht="30" hidden="1">
      <c r="A330" s="127">
        <v>1916040</v>
      </c>
      <c r="B330" s="127" t="s">
        <v>426</v>
      </c>
      <c r="C330" s="127" t="s">
        <v>425</v>
      </c>
      <c r="D330" s="161" t="s">
        <v>274</v>
      </c>
      <c r="E330" s="105">
        <f t="shared" si="60"/>
        <v>0</v>
      </c>
      <c r="F330" s="105"/>
      <c r="G330" s="105"/>
      <c r="H330" s="105"/>
      <c r="I330" s="105"/>
      <c r="J330" s="102">
        <f t="shared" si="61"/>
        <v>0</v>
      </c>
      <c r="K330" s="105"/>
      <c r="L330" s="105"/>
      <c r="M330" s="105"/>
      <c r="N330" s="105"/>
      <c r="O330" s="105"/>
      <c r="P330" s="105">
        <f t="shared" si="62"/>
        <v>0</v>
      </c>
      <c r="Q330" s="151">
        <f t="shared" si="63"/>
        <v>0</v>
      </c>
      <c r="R330" s="2"/>
      <c r="S330" s="64"/>
      <c r="T330" s="64"/>
      <c r="U330" s="64"/>
      <c r="V330" s="64"/>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c r="AZ330" s="2"/>
      <c r="BA330" s="2"/>
      <c r="BB330" s="2"/>
      <c r="BC330" s="2"/>
      <c r="BD330" s="2"/>
      <c r="BE330" s="2"/>
      <c r="BF330" s="2"/>
      <c r="BG330" s="2"/>
      <c r="BH330" s="2"/>
      <c r="BI330" s="2"/>
      <c r="BJ330" s="2"/>
      <c r="BK330" s="2"/>
      <c r="BL330" s="2"/>
      <c r="BM330" s="2"/>
      <c r="BN330" s="2"/>
    </row>
    <row r="331" spans="1:66" ht="30" hidden="1">
      <c r="A331" s="127">
        <v>1917300</v>
      </c>
      <c r="B331" s="127" t="s">
        <v>89</v>
      </c>
      <c r="C331" s="127" t="s">
        <v>144</v>
      </c>
      <c r="D331" s="160" t="s">
        <v>90</v>
      </c>
      <c r="E331" s="105">
        <f t="shared" si="60"/>
        <v>0</v>
      </c>
      <c r="F331" s="105"/>
      <c r="G331" s="141"/>
      <c r="H331" s="141"/>
      <c r="I331" s="141"/>
      <c r="J331" s="102">
        <f t="shared" si="61"/>
        <v>0</v>
      </c>
      <c r="K331" s="102"/>
      <c r="L331" s="102"/>
      <c r="M331" s="102"/>
      <c r="N331" s="102"/>
      <c r="O331" s="105"/>
      <c r="P331" s="105">
        <f t="shared" si="62"/>
        <v>0</v>
      </c>
      <c r="Q331" s="151">
        <f t="shared" si="63"/>
        <v>0</v>
      </c>
      <c r="R331" s="2"/>
      <c r="S331" s="64"/>
      <c r="T331" s="64"/>
      <c r="U331" s="64"/>
      <c r="V331" s="64"/>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c r="AZ331" s="2"/>
      <c r="BA331" s="2"/>
      <c r="BB331" s="2"/>
      <c r="BC331" s="2"/>
      <c r="BD331" s="2"/>
      <c r="BE331" s="2"/>
      <c r="BF331" s="2"/>
      <c r="BG331" s="2"/>
      <c r="BH331" s="2"/>
      <c r="BI331" s="2"/>
      <c r="BJ331" s="2"/>
      <c r="BK331" s="2"/>
      <c r="BL331" s="2"/>
      <c r="BM331" s="2"/>
      <c r="BN331" s="2"/>
    </row>
    <row r="332" spans="1:66" ht="31.5" hidden="1">
      <c r="A332" s="133">
        <v>1917440</v>
      </c>
      <c r="B332" s="133" t="s">
        <v>443</v>
      </c>
      <c r="C332" s="133" t="s">
        <v>150</v>
      </c>
      <c r="D332" s="160" t="s">
        <v>496</v>
      </c>
      <c r="E332" s="105">
        <f t="shared" si="60"/>
        <v>0</v>
      </c>
      <c r="F332" s="105"/>
      <c r="G332" s="105"/>
      <c r="H332" s="105"/>
      <c r="I332" s="105"/>
      <c r="J332" s="105">
        <f t="shared" si="61"/>
        <v>0</v>
      </c>
      <c r="K332" s="105"/>
      <c r="L332" s="105"/>
      <c r="M332" s="105"/>
      <c r="N332" s="105"/>
      <c r="O332" s="105"/>
      <c r="P332" s="105">
        <f t="shared" si="62"/>
        <v>0</v>
      </c>
      <c r="Q332" s="151">
        <f t="shared" si="63"/>
        <v>0</v>
      </c>
      <c r="R332" s="2"/>
      <c r="S332" s="64"/>
      <c r="T332" s="64"/>
      <c r="U332" s="64"/>
      <c r="V332" s="64"/>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c r="AZ332" s="2"/>
      <c r="BA332" s="2"/>
      <c r="BB332" s="2"/>
      <c r="BC332" s="2"/>
      <c r="BD332" s="2"/>
      <c r="BE332" s="2"/>
      <c r="BF332" s="2"/>
      <c r="BG332" s="2"/>
      <c r="BH332" s="2"/>
      <c r="BI332" s="2"/>
      <c r="BJ332" s="2"/>
      <c r="BK332" s="2"/>
      <c r="BL332" s="2"/>
      <c r="BM332" s="2"/>
      <c r="BN332" s="2"/>
    </row>
    <row r="333" spans="1:66" ht="15" hidden="1">
      <c r="A333" s="121"/>
      <c r="B333" s="127"/>
      <c r="C333" s="127"/>
      <c r="D333" s="183" t="s">
        <v>371</v>
      </c>
      <c r="E333" s="105">
        <f t="shared" si="60"/>
        <v>0</v>
      </c>
      <c r="F333" s="105"/>
      <c r="G333" s="105"/>
      <c r="H333" s="105"/>
      <c r="I333" s="105"/>
      <c r="J333" s="105">
        <f t="shared" si="61"/>
        <v>0</v>
      </c>
      <c r="K333" s="105"/>
      <c r="L333" s="105"/>
      <c r="M333" s="105"/>
      <c r="N333" s="105"/>
      <c r="O333" s="105"/>
      <c r="P333" s="105">
        <f t="shared" si="62"/>
        <v>0</v>
      </c>
      <c r="Q333" s="151">
        <f t="shared" si="63"/>
        <v>0</v>
      </c>
      <c r="R333" s="2"/>
      <c r="S333" s="64"/>
      <c r="T333" s="64"/>
      <c r="U333" s="64"/>
      <c r="V333" s="64"/>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c r="AZ333" s="2"/>
      <c r="BA333" s="2"/>
      <c r="BB333" s="2"/>
      <c r="BC333" s="2"/>
      <c r="BD333" s="2"/>
      <c r="BE333" s="2"/>
      <c r="BF333" s="2"/>
      <c r="BG333" s="2"/>
      <c r="BH333" s="2"/>
      <c r="BI333" s="2"/>
      <c r="BJ333" s="2"/>
      <c r="BK333" s="2"/>
      <c r="BL333" s="2"/>
      <c r="BM333" s="2"/>
      <c r="BN333" s="2"/>
    </row>
    <row r="334" spans="1:66" ht="105" hidden="1">
      <c r="A334" s="125"/>
      <c r="B334" s="127"/>
      <c r="C334" s="127"/>
      <c r="D334" s="219" t="s">
        <v>373</v>
      </c>
      <c r="E334" s="105">
        <f t="shared" si="60"/>
        <v>0</v>
      </c>
      <c r="F334" s="105"/>
      <c r="G334" s="105"/>
      <c r="H334" s="105"/>
      <c r="I334" s="105"/>
      <c r="J334" s="105">
        <f t="shared" si="61"/>
        <v>0</v>
      </c>
      <c r="K334" s="105"/>
      <c r="L334" s="105"/>
      <c r="M334" s="105"/>
      <c r="N334" s="105"/>
      <c r="O334" s="105"/>
      <c r="P334" s="105">
        <f t="shared" si="62"/>
        <v>0</v>
      </c>
      <c r="Q334" s="151">
        <f t="shared" si="63"/>
        <v>0</v>
      </c>
      <c r="R334" s="2"/>
      <c r="S334" s="64"/>
      <c r="T334" s="64"/>
      <c r="U334" s="64"/>
      <c r="V334" s="64"/>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c r="BA334" s="2"/>
      <c r="BB334" s="2"/>
      <c r="BC334" s="2"/>
      <c r="BD334" s="2"/>
      <c r="BE334" s="2"/>
      <c r="BF334" s="2"/>
      <c r="BG334" s="2"/>
      <c r="BH334" s="2"/>
      <c r="BI334" s="2"/>
      <c r="BJ334" s="2"/>
      <c r="BK334" s="2"/>
      <c r="BL334" s="2"/>
      <c r="BM334" s="2"/>
      <c r="BN334" s="2"/>
    </row>
    <row r="335" spans="1:66" ht="30" hidden="1">
      <c r="A335" s="125"/>
      <c r="B335" s="127"/>
      <c r="C335" s="127"/>
      <c r="D335" s="183" t="s">
        <v>374</v>
      </c>
      <c r="E335" s="105">
        <f t="shared" si="60"/>
        <v>0</v>
      </c>
      <c r="F335" s="105"/>
      <c r="G335" s="105"/>
      <c r="H335" s="105"/>
      <c r="I335" s="105"/>
      <c r="J335" s="105">
        <f t="shared" si="61"/>
        <v>0</v>
      </c>
      <c r="K335" s="105"/>
      <c r="L335" s="105"/>
      <c r="M335" s="105"/>
      <c r="N335" s="105"/>
      <c r="O335" s="105"/>
      <c r="P335" s="105">
        <f t="shared" si="62"/>
        <v>0</v>
      </c>
      <c r="Q335" s="151">
        <f t="shared" si="63"/>
        <v>0</v>
      </c>
      <c r="R335" s="2"/>
      <c r="S335" s="64"/>
      <c r="T335" s="64"/>
      <c r="U335" s="64"/>
      <c r="V335" s="64"/>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c r="AZ335" s="2"/>
      <c r="BA335" s="2"/>
      <c r="BB335" s="2"/>
      <c r="BC335" s="2"/>
      <c r="BD335" s="2"/>
      <c r="BE335" s="2"/>
      <c r="BF335" s="2"/>
      <c r="BG335" s="2"/>
      <c r="BH335" s="2"/>
      <c r="BI335" s="2"/>
      <c r="BJ335" s="2"/>
      <c r="BK335" s="2"/>
      <c r="BL335" s="2"/>
      <c r="BM335" s="2"/>
      <c r="BN335" s="2"/>
    </row>
    <row r="336" spans="1:66" ht="15" hidden="1">
      <c r="A336" s="125"/>
      <c r="B336" s="125"/>
      <c r="C336" s="125"/>
      <c r="D336" s="175" t="s">
        <v>250</v>
      </c>
      <c r="E336" s="105">
        <f t="shared" si="60"/>
        <v>0</v>
      </c>
      <c r="F336" s="105"/>
      <c r="G336" s="105"/>
      <c r="H336" s="105"/>
      <c r="I336" s="105"/>
      <c r="J336" s="105"/>
      <c r="K336" s="105"/>
      <c r="L336" s="105"/>
      <c r="M336" s="105"/>
      <c r="N336" s="105"/>
      <c r="O336" s="105"/>
      <c r="P336" s="105"/>
      <c r="Q336" s="151">
        <f t="shared" si="63"/>
        <v>0</v>
      </c>
      <c r="R336" s="2"/>
      <c r="S336" s="64"/>
      <c r="T336" s="64"/>
      <c r="U336" s="64"/>
      <c r="V336" s="64"/>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c r="AZ336" s="2"/>
      <c r="BA336" s="2"/>
      <c r="BB336" s="2"/>
      <c r="BC336" s="2"/>
      <c r="BD336" s="2"/>
      <c r="BE336" s="2"/>
      <c r="BF336" s="2"/>
      <c r="BG336" s="2"/>
      <c r="BH336" s="2"/>
      <c r="BI336" s="2"/>
      <c r="BJ336" s="2"/>
      <c r="BK336" s="2"/>
      <c r="BL336" s="2"/>
      <c r="BM336" s="2"/>
      <c r="BN336" s="2"/>
    </row>
    <row r="337" spans="1:66" ht="45" hidden="1">
      <c r="A337" s="125"/>
      <c r="B337" s="125"/>
      <c r="C337" s="125"/>
      <c r="D337" s="160" t="s">
        <v>41</v>
      </c>
      <c r="E337" s="113">
        <f t="shared" si="60"/>
        <v>0</v>
      </c>
      <c r="F337" s="113"/>
      <c r="G337" s="113"/>
      <c r="H337" s="113"/>
      <c r="I337" s="113"/>
      <c r="J337" s="107">
        <f>+L337+O337</f>
        <v>0</v>
      </c>
      <c r="K337" s="107"/>
      <c r="L337" s="107"/>
      <c r="M337" s="107"/>
      <c r="N337" s="107"/>
      <c r="O337" s="107"/>
      <c r="P337" s="107">
        <f>+E337+J337</f>
        <v>0</v>
      </c>
      <c r="Q337" s="151">
        <f t="shared" si="63"/>
        <v>0</v>
      </c>
      <c r="R337" s="2"/>
      <c r="S337" s="64"/>
      <c r="T337" s="64"/>
      <c r="U337" s="64"/>
      <c r="V337" s="64"/>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c r="AZ337" s="2"/>
      <c r="BA337" s="2"/>
      <c r="BB337" s="2"/>
      <c r="BC337" s="2"/>
      <c r="BD337" s="2"/>
      <c r="BE337" s="2"/>
      <c r="BF337" s="2"/>
      <c r="BG337" s="2"/>
      <c r="BH337" s="2"/>
      <c r="BI337" s="2"/>
      <c r="BJ337" s="2"/>
      <c r="BK337" s="2"/>
      <c r="BL337" s="2"/>
      <c r="BM337" s="2"/>
      <c r="BN337" s="2"/>
    </row>
    <row r="338" spans="1:66" ht="60" hidden="1">
      <c r="A338" s="125"/>
      <c r="B338" s="125"/>
      <c r="C338" s="125"/>
      <c r="D338" s="160" t="s">
        <v>275</v>
      </c>
      <c r="E338" s="113">
        <f t="shared" si="60"/>
        <v>0</v>
      </c>
      <c r="F338" s="113"/>
      <c r="G338" s="113"/>
      <c r="H338" s="113"/>
      <c r="I338" s="113"/>
      <c r="J338" s="107">
        <f>+L338+O338</f>
        <v>0</v>
      </c>
      <c r="K338" s="107"/>
      <c r="L338" s="107"/>
      <c r="M338" s="107"/>
      <c r="N338" s="107"/>
      <c r="O338" s="107"/>
      <c r="P338" s="107">
        <f>+E338+J338</f>
        <v>0</v>
      </c>
      <c r="Q338" s="151">
        <f t="shared" si="63"/>
        <v>0</v>
      </c>
      <c r="R338" s="2"/>
      <c r="S338" s="64"/>
      <c r="T338" s="64"/>
      <c r="U338" s="64"/>
      <c r="V338" s="64"/>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c r="AZ338" s="2"/>
      <c r="BA338" s="2"/>
      <c r="BB338" s="2"/>
      <c r="BC338" s="2"/>
      <c r="BD338" s="2"/>
      <c r="BE338" s="2"/>
      <c r="BF338" s="2"/>
      <c r="BG338" s="2"/>
      <c r="BH338" s="2"/>
      <c r="BI338" s="2"/>
      <c r="BJ338" s="2"/>
      <c r="BK338" s="2"/>
      <c r="BL338" s="2"/>
      <c r="BM338" s="2"/>
      <c r="BN338" s="2"/>
    </row>
    <row r="339" spans="1:66" ht="96" hidden="1" customHeight="1">
      <c r="A339" s="127"/>
      <c r="B339" s="125"/>
      <c r="C339" s="133"/>
      <c r="D339" s="160"/>
      <c r="E339" s="113"/>
      <c r="F339" s="113"/>
      <c r="G339" s="113"/>
      <c r="H339" s="113"/>
      <c r="I339" s="113"/>
      <c r="J339" s="107"/>
      <c r="K339" s="107"/>
      <c r="L339" s="107"/>
      <c r="M339" s="107"/>
      <c r="N339" s="107"/>
      <c r="O339" s="107"/>
      <c r="P339" s="107"/>
      <c r="Q339" s="151">
        <f t="shared" si="63"/>
        <v>0</v>
      </c>
      <c r="R339" s="2"/>
      <c r="S339" s="64"/>
      <c r="T339" s="64"/>
      <c r="U339" s="64"/>
      <c r="V339" s="64"/>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c r="AZ339" s="2"/>
      <c r="BA339" s="2"/>
      <c r="BB339" s="2"/>
      <c r="BC339" s="2"/>
      <c r="BD339" s="2"/>
      <c r="BE339" s="2"/>
      <c r="BF339" s="2"/>
      <c r="BG339" s="2"/>
      <c r="BH339" s="2"/>
      <c r="BI339" s="2"/>
      <c r="BJ339" s="2"/>
      <c r="BK339" s="2"/>
      <c r="BL339" s="2"/>
      <c r="BM339" s="2"/>
      <c r="BN339" s="2"/>
    </row>
    <row r="340" spans="1:66" ht="90" hidden="1">
      <c r="A340" s="127">
        <v>1917464</v>
      </c>
      <c r="B340" s="127" t="s">
        <v>444</v>
      </c>
      <c r="C340" s="127" t="s">
        <v>199</v>
      </c>
      <c r="D340" s="160" t="s">
        <v>232</v>
      </c>
      <c r="E340" s="113">
        <f>+F340+I340</f>
        <v>0</v>
      </c>
      <c r="F340" s="113"/>
      <c r="G340" s="113"/>
      <c r="H340" s="113"/>
      <c r="I340" s="113"/>
      <c r="J340" s="107">
        <f>+L340+O340</f>
        <v>0</v>
      </c>
      <c r="K340" s="107"/>
      <c r="L340" s="107"/>
      <c r="M340" s="107"/>
      <c r="N340" s="107"/>
      <c r="O340" s="107"/>
      <c r="P340" s="107">
        <f>+E340+J340</f>
        <v>0</v>
      </c>
      <c r="Q340" s="151">
        <f t="shared" si="63"/>
        <v>0</v>
      </c>
      <c r="R340" s="2"/>
      <c r="S340" s="64"/>
      <c r="T340" s="64"/>
      <c r="U340" s="64"/>
      <c r="V340" s="64"/>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c r="AZ340" s="2"/>
      <c r="BA340" s="2"/>
      <c r="BB340" s="2"/>
      <c r="BC340" s="2"/>
      <c r="BD340" s="2"/>
      <c r="BE340" s="2"/>
      <c r="BF340" s="2"/>
      <c r="BG340" s="2"/>
      <c r="BH340" s="2"/>
      <c r="BI340" s="2"/>
      <c r="BJ340" s="2"/>
      <c r="BK340" s="2"/>
      <c r="BL340" s="2"/>
      <c r="BM340" s="2"/>
      <c r="BN340" s="2"/>
    </row>
    <row r="341" spans="1:66" ht="30" hidden="1">
      <c r="A341" s="121">
        <v>1917640</v>
      </c>
      <c r="B341" s="121" t="s">
        <v>97</v>
      </c>
      <c r="C341" s="121" t="s">
        <v>483</v>
      </c>
      <c r="D341" s="191" t="s">
        <v>445</v>
      </c>
      <c r="E341" s="137">
        <f>+F341+I341</f>
        <v>0</v>
      </c>
      <c r="F341" s="137"/>
      <c r="G341" s="137"/>
      <c r="H341" s="137"/>
      <c r="I341" s="137"/>
      <c r="J341" s="137">
        <f>+L341+O341</f>
        <v>0</v>
      </c>
      <c r="K341" s="137"/>
      <c r="L341" s="137"/>
      <c r="M341" s="137"/>
      <c r="N341" s="137"/>
      <c r="O341" s="137"/>
      <c r="P341" s="137">
        <f>+E341+J341</f>
        <v>0</v>
      </c>
      <c r="Q341" s="151">
        <f t="shared" si="63"/>
        <v>0</v>
      </c>
      <c r="R341" s="2"/>
      <c r="S341" s="64"/>
      <c r="T341" s="64"/>
      <c r="U341" s="64"/>
      <c r="V341" s="64"/>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c r="AZ341" s="2"/>
      <c r="BA341" s="2"/>
      <c r="BB341" s="2"/>
      <c r="BC341" s="2"/>
      <c r="BD341" s="2"/>
      <c r="BE341" s="2"/>
      <c r="BF341" s="2"/>
      <c r="BG341" s="2"/>
      <c r="BH341" s="2"/>
      <c r="BI341" s="2"/>
      <c r="BJ341" s="2"/>
      <c r="BK341" s="2"/>
      <c r="BL341" s="2"/>
      <c r="BM341" s="2"/>
      <c r="BN341" s="2"/>
    </row>
    <row r="342" spans="1:66" ht="30" hidden="1">
      <c r="A342" s="121">
        <v>1917690</v>
      </c>
      <c r="B342" s="121" t="s">
        <v>47</v>
      </c>
      <c r="C342" s="121" t="s">
        <v>349</v>
      </c>
      <c r="D342" s="185" t="s">
        <v>77</v>
      </c>
      <c r="E342" s="106">
        <f>+F342+I342</f>
        <v>0</v>
      </c>
      <c r="F342" s="106"/>
      <c r="G342" s="106"/>
      <c r="H342" s="106"/>
      <c r="I342" s="106"/>
      <c r="J342" s="106">
        <f>+L342+O342</f>
        <v>0</v>
      </c>
      <c r="K342" s="106"/>
      <c r="L342" s="106"/>
      <c r="M342" s="106"/>
      <c r="N342" s="106"/>
      <c r="O342" s="106"/>
      <c r="P342" s="106">
        <f>+E342+J342</f>
        <v>0</v>
      </c>
      <c r="Q342" s="151">
        <f t="shared" si="63"/>
        <v>0</v>
      </c>
      <c r="R342" s="2"/>
      <c r="S342" s="64"/>
      <c r="T342" s="64"/>
      <c r="U342" s="64"/>
      <c r="V342" s="64"/>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c r="AZ342" s="2"/>
      <c r="BA342" s="2"/>
      <c r="BB342" s="2"/>
      <c r="BC342" s="2"/>
      <c r="BD342" s="2"/>
      <c r="BE342" s="2"/>
      <c r="BF342" s="2"/>
      <c r="BG342" s="2"/>
      <c r="BH342" s="2"/>
      <c r="BI342" s="2"/>
      <c r="BJ342" s="2"/>
      <c r="BK342" s="2"/>
      <c r="BL342" s="2"/>
      <c r="BM342" s="2"/>
      <c r="BN342" s="2"/>
    </row>
    <row r="343" spans="1:66" ht="54" hidden="1" customHeight="1">
      <c r="A343" s="127">
        <v>1919800</v>
      </c>
      <c r="B343" s="127" t="s">
        <v>63</v>
      </c>
      <c r="C343" s="127" t="s">
        <v>394</v>
      </c>
      <c r="D343" s="191" t="s">
        <v>48</v>
      </c>
      <c r="E343" s="138">
        <f>+F343+I343</f>
        <v>0</v>
      </c>
      <c r="F343" s="138"/>
      <c r="G343" s="138"/>
      <c r="H343" s="138"/>
      <c r="I343" s="138"/>
      <c r="J343" s="107">
        <f>+L343+O343</f>
        <v>0</v>
      </c>
      <c r="K343" s="107"/>
      <c r="L343" s="107"/>
      <c r="M343" s="107"/>
      <c r="N343" s="107"/>
      <c r="O343" s="107"/>
      <c r="P343" s="107">
        <f>+E343+J343</f>
        <v>0</v>
      </c>
      <c r="Q343" s="151">
        <f t="shared" si="63"/>
        <v>0</v>
      </c>
      <c r="R343" s="2"/>
      <c r="S343" s="64"/>
      <c r="T343" s="64"/>
      <c r="U343" s="64"/>
      <c r="V343" s="64"/>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c r="AZ343" s="2"/>
      <c r="BA343" s="2"/>
      <c r="BB343" s="2"/>
      <c r="BC343" s="2"/>
      <c r="BD343" s="2"/>
      <c r="BE343" s="2"/>
      <c r="BF343" s="2"/>
      <c r="BG343" s="2"/>
      <c r="BH343" s="2"/>
      <c r="BI343" s="2"/>
      <c r="BJ343" s="2"/>
      <c r="BK343" s="2"/>
      <c r="BL343" s="2"/>
      <c r="BM343" s="2"/>
      <c r="BN343" s="2"/>
    </row>
    <row r="344" spans="1:66" ht="41.45" hidden="1" customHeight="1">
      <c r="A344" s="213"/>
      <c r="B344" s="213"/>
      <c r="C344" s="213"/>
      <c r="D344" s="99"/>
      <c r="E344" s="104"/>
      <c r="F344" s="104"/>
      <c r="G344" s="104"/>
      <c r="H344" s="104"/>
      <c r="I344" s="104"/>
      <c r="J344" s="104"/>
      <c r="K344" s="104"/>
      <c r="L344" s="104"/>
      <c r="M344" s="104"/>
      <c r="N344" s="104"/>
      <c r="O344" s="104"/>
      <c r="P344" s="104"/>
      <c r="Q344" s="151">
        <f t="shared" si="63"/>
        <v>0</v>
      </c>
      <c r="R344" s="2"/>
      <c r="S344" s="64"/>
      <c r="T344" s="64"/>
      <c r="U344" s="64"/>
      <c r="V344" s="64"/>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c r="AZ344" s="2"/>
      <c r="BA344" s="2"/>
      <c r="BB344" s="2"/>
      <c r="BC344" s="2"/>
      <c r="BD344" s="2"/>
      <c r="BE344" s="2"/>
      <c r="BF344" s="2"/>
      <c r="BG344" s="2"/>
      <c r="BH344" s="2"/>
      <c r="BI344" s="2"/>
      <c r="BJ344" s="2"/>
      <c r="BK344" s="2"/>
      <c r="BL344" s="2"/>
      <c r="BM344" s="2"/>
      <c r="BN344" s="2"/>
    </row>
    <row r="345" spans="1:66" ht="69.599999999999994" hidden="1" customHeight="1">
      <c r="A345" s="133"/>
      <c r="B345" s="133"/>
      <c r="C345" s="133"/>
      <c r="D345" s="175"/>
      <c r="E345" s="105"/>
      <c r="F345" s="105"/>
      <c r="G345" s="104"/>
      <c r="H345" s="104"/>
      <c r="I345" s="104"/>
      <c r="J345" s="105"/>
      <c r="K345" s="104"/>
      <c r="L345" s="104"/>
      <c r="M345" s="104"/>
      <c r="N345" s="104"/>
      <c r="O345" s="104"/>
      <c r="P345" s="105"/>
      <c r="Q345" s="151">
        <f t="shared" si="63"/>
        <v>0</v>
      </c>
      <c r="R345" s="2"/>
      <c r="S345" s="64"/>
      <c r="T345" s="64"/>
      <c r="U345" s="64"/>
      <c r="V345" s="64"/>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c r="AZ345" s="2"/>
      <c r="BA345" s="2"/>
      <c r="BB345" s="2"/>
      <c r="BC345" s="2"/>
      <c r="BD345" s="2"/>
      <c r="BE345" s="2"/>
      <c r="BF345" s="2"/>
      <c r="BG345" s="2"/>
      <c r="BH345" s="2"/>
      <c r="BI345" s="2"/>
      <c r="BJ345" s="2"/>
      <c r="BK345" s="2"/>
      <c r="BL345" s="2"/>
      <c r="BM345" s="2"/>
      <c r="BN345" s="2"/>
    </row>
    <row r="346" spans="1:66" ht="15" hidden="1">
      <c r="A346" s="127"/>
      <c r="B346" s="127"/>
      <c r="C346" s="127"/>
      <c r="D346" s="175" t="s">
        <v>250</v>
      </c>
      <c r="E346" s="105"/>
      <c r="F346" s="105"/>
      <c r="G346" s="104"/>
      <c r="H346" s="104"/>
      <c r="I346" s="104"/>
      <c r="J346" s="105"/>
      <c r="K346" s="104"/>
      <c r="L346" s="104"/>
      <c r="M346" s="104"/>
      <c r="N346" s="104"/>
      <c r="O346" s="104"/>
      <c r="P346" s="105">
        <f>+E346+J346</f>
        <v>0</v>
      </c>
      <c r="Q346" s="151">
        <f t="shared" si="63"/>
        <v>0</v>
      </c>
      <c r="R346" s="2"/>
      <c r="S346" s="64"/>
      <c r="T346" s="64"/>
      <c r="U346" s="64"/>
      <c r="V346" s="64"/>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c r="BA346" s="2"/>
      <c r="BB346" s="2"/>
      <c r="BC346" s="2"/>
      <c r="BD346" s="2"/>
      <c r="BE346" s="2"/>
      <c r="BF346" s="2"/>
      <c r="BG346" s="2"/>
      <c r="BH346" s="2"/>
      <c r="BI346" s="2"/>
      <c r="BJ346" s="2"/>
      <c r="BK346" s="2"/>
      <c r="BL346" s="2"/>
      <c r="BM346" s="2"/>
      <c r="BN346" s="2"/>
    </row>
    <row r="347" spans="1:66" ht="45" hidden="1">
      <c r="A347" s="127"/>
      <c r="B347" s="127"/>
      <c r="C347" s="127"/>
      <c r="D347" s="175" t="s">
        <v>38</v>
      </c>
      <c r="E347" s="105">
        <f>+F347+I347</f>
        <v>0</v>
      </c>
      <c r="F347" s="105"/>
      <c r="G347" s="104"/>
      <c r="H347" s="104"/>
      <c r="I347" s="104"/>
      <c r="J347" s="105"/>
      <c r="K347" s="104"/>
      <c r="L347" s="104"/>
      <c r="M347" s="104"/>
      <c r="N347" s="104"/>
      <c r="O347" s="104"/>
      <c r="P347" s="105">
        <f>+E347+J347</f>
        <v>0</v>
      </c>
      <c r="Q347" s="151">
        <f t="shared" si="63"/>
        <v>0</v>
      </c>
      <c r="R347" s="2"/>
      <c r="S347" s="64"/>
      <c r="T347" s="64"/>
      <c r="U347" s="64"/>
      <c r="V347" s="64"/>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c r="BA347" s="2"/>
      <c r="BB347" s="2"/>
      <c r="BC347" s="2"/>
      <c r="BD347" s="2"/>
      <c r="BE347" s="2"/>
      <c r="BF347" s="2"/>
      <c r="BG347" s="2"/>
      <c r="BH347" s="2"/>
      <c r="BI347" s="2"/>
      <c r="BJ347" s="2"/>
      <c r="BK347" s="2"/>
      <c r="BL347" s="2"/>
      <c r="BM347" s="2"/>
      <c r="BN347" s="2"/>
    </row>
    <row r="348" spans="1:66" ht="73.5" hidden="1" customHeight="1">
      <c r="A348" s="133"/>
      <c r="B348" s="133"/>
      <c r="C348" s="133"/>
      <c r="D348" s="175"/>
      <c r="E348" s="105"/>
      <c r="F348" s="105"/>
      <c r="G348" s="105"/>
      <c r="H348" s="105"/>
      <c r="I348" s="104"/>
      <c r="J348" s="105"/>
      <c r="K348" s="104"/>
      <c r="L348" s="105"/>
      <c r="M348" s="104"/>
      <c r="N348" s="104"/>
      <c r="O348" s="105"/>
      <c r="P348" s="105"/>
      <c r="Q348" s="151">
        <f t="shared" si="63"/>
        <v>0</v>
      </c>
      <c r="R348" s="2"/>
      <c r="S348" s="64"/>
      <c r="T348" s="64"/>
      <c r="U348" s="64"/>
      <c r="V348" s="64"/>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F348" s="2"/>
      <c r="BG348" s="2"/>
      <c r="BH348" s="2"/>
      <c r="BI348" s="2"/>
      <c r="BJ348" s="2"/>
      <c r="BK348" s="2"/>
      <c r="BL348" s="2"/>
      <c r="BM348" s="2"/>
      <c r="BN348" s="2"/>
    </row>
    <row r="349" spans="1:66" ht="59.25" hidden="1" customHeight="1">
      <c r="A349" s="133"/>
      <c r="B349" s="133"/>
      <c r="C349" s="133"/>
      <c r="D349" s="180"/>
      <c r="E349" s="105"/>
      <c r="F349" s="105"/>
      <c r="G349" s="105"/>
      <c r="H349" s="105"/>
      <c r="I349" s="104"/>
      <c r="J349" s="142"/>
      <c r="K349" s="142"/>
      <c r="L349" s="216"/>
      <c r="M349" s="216"/>
      <c r="N349" s="216"/>
      <c r="O349" s="142"/>
      <c r="P349" s="142"/>
      <c r="Q349" s="151">
        <f t="shared" si="63"/>
        <v>0</v>
      </c>
      <c r="R349" s="2"/>
      <c r="S349" s="64"/>
      <c r="T349" s="64"/>
      <c r="U349" s="64"/>
      <c r="V349" s="64"/>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c r="BA349" s="2"/>
      <c r="BB349" s="2"/>
      <c r="BC349" s="2"/>
      <c r="BD349" s="2"/>
      <c r="BE349" s="2"/>
      <c r="BF349" s="2"/>
      <c r="BG349" s="2"/>
      <c r="BH349" s="2"/>
      <c r="BI349" s="2"/>
      <c r="BJ349" s="2"/>
      <c r="BK349" s="2"/>
      <c r="BL349" s="2"/>
      <c r="BM349" s="2"/>
      <c r="BN349" s="2"/>
    </row>
    <row r="350" spans="1:66" ht="43.9" hidden="1" customHeight="1">
      <c r="A350" s="133"/>
      <c r="B350" s="133"/>
      <c r="C350" s="133"/>
      <c r="D350" s="175"/>
      <c r="E350" s="105"/>
      <c r="F350" s="105"/>
      <c r="G350" s="105"/>
      <c r="H350" s="105"/>
      <c r="I350" s="105"/>
      <c r="J350" s="105"/>
      <c r="K350" s="105"/>
      <c r="L350" s="105"/>
      <c r="M350" s="105"/>
      <c r="N350" s="105"/>
      <c r="O350" s="105"/>
      <c r="P350" s="105"/>
      <c r="Q350" s="151">
        <f t="shared" si="63"/>
        <v>0</v>
      </c>
      <c r="R350" s="2"/>
      <c r="S350" s="64"/>
      <c r="T350" s="64"/>
      <c r="U350" s="64"/>
      <c r="V350" s="64"/>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c r="BA350" s="2"/>
      <c r="BB350" s="2"/>
      <c r="BC350" s="2"/>
      <c r="BD350" s="2"/>
      <c r="BE350" s="2"/>
      <c r="BF350" s="2"/>
      <c r="BG350" s="2"/>
      <c r="BH350" s="2"/>
      <c r="BI350" s="2"/>
      <c r="BJ350" s="2"/>
      <c r="BK350" s="2"/>
      <c r="BL350" s="2"/>
      <c r="BM350" s="2"/>
      <c r="BN350" s="2"/>
    </row>
    <row r="351" spans="1:66" ht="45" hidden="1">
      <c r="A351" s="128"/>
      <c r="B351" s="127"/>
      <c r="C351" s="127"/>
      <c r="D351" s="175" t="s">
        <v>106</v>
      </c>
      <c r="E351" s="105">
        <f>+F351+I351</f>
        <v>0</v>
      </c>
      <c r="F351" s="105"/>
      <c r="G351" s="105"/>
      <c r="H351" s="105"/>
      <c r="I351" s="105"/>
      <c r="J351" s="105"/>
      <c r="K351" s="105"/>
      <c r="L351" s="105"/>
      <c r="M351" s="105"/>
      <c r="N351" s="105"/>
      <c r="O351" s="105"/>
      <c r="P351" s="105">
        <f>+E351+J351</f>
        <v>0</v>
      </c>
      <c r="Q351" s="151">
        <f t="shared" si="63"/>
        <v>0</v>
      </c>
      <c r="R351" s="2"/>
      <c r="S351" s="64"/>
      <c r="T351" s="64"/>
      <c r="U351" s="64"/>
      <c r="V351" s="64"/>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c r="BA351" s="2"/>
      <c r="BB351" s="2"/>
      <c r="BC351" s="2"/>
      <c r="BD351" s="2"/>
      <c r="BE351" s="2"/>
      <c r="BF351" s="2"/>
      <c r="BG351" s="2"/>
      <c r="BH351" s="2"/>
      <c r="BI351" s="2"/>
      <c r="BJ351" s="2"/>
      <c r="BK351" s="2"/>
      <c r="BL351" s="2"/>
      <c r="BM351" s="2"/>
      <c r="BN351" s="2"/>
    </row>
    <row r="352" spans="1:66" ht="60" hidden="1">
      <c r="A352" s="127">
        <v>2317700</v>
      </c>
      <c r="B352" s="127" t="s">
        <v>165</v>
      </c>
      <c r="C352" s="127" t="s">
        <v>78</v>
      </c>
      <c r="D352" s="175" t="s">
        <v>79</v>
      </c>
      <c r="E352" s="105">
        <f>+F352+I352</f>
        <v>0</v>
      </c>
      <c r="F352" s="105"/>
      <c r="G352" s="141"/>
      <c r="H352" s="141"/>
      <c r="I352" s="141"/>
      <c r="J352" s="102">
        <f>+L352+O352</f>
        <v>0</v>
      </c>
      <c r="K352" s="102"/>
      <c r="L352" s="102"/>
      <c r="M352" s="102"/>
      <c r="N352" s="102"/>
      <c r="O352" s="102"/>
      <c r="P352" s="102">
        <f>+E352+J352</f>
        <v>0</v>
      </c>
      <c r="Q352" s="151">
        <f t="shared" si="63"/>
        <v>0</v>
      </c>
      <c r="R352" s="2"/>
      <c r="S352" s="64"/>
      <c r="T352" s="64"/>
      <c r="U352" s="64"/>
      <c r="V352" s="64"/>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c r="BA352" s="2"/>
      <c r="BB352" s="2"/>
      <c r="BC352" s="2"/>
      <c r="BD352" s="2"/>
      <c r="BE352" s="2"/>
      <c r="BF352" s="2"/>
      <c r="BG352" s="2"/>
      <c r="BH352" s="2"/>
      <c r="BI352" s="2"/>
      <c r="BJ352" s="2"/>
      <c r="BK352" s="2"/>
      <c r="BL352" s="2"/>
      <c r="BM352" s="2"/>
      <c r="BN352" s="2"/>
    </row>
    <row r="353" spans="1:66" ht="52.5" hidden="1" customHeight="1">
      <c r="A353" s="133"/>
      <c r="B353" s="133"/>
      <c r="C353" s="133"/>
      <c r="D353" s="175"/>
      <c r="E353" s="105"/>
      <c r="F353" s="105"/>
      <c r="G353" s="105"/>
      <c r="H353" s="105"/>
      <c r="I353" s="105"/>
      <c r="J353" s="105"/>
      <c r="K353" s="105"/>
      <c r="L353" s="105"/>
      <c r="M353" s="105"/>
      <c r="N353" s="105"/>
      <c r="O353" s="105"/>
      <c r="P353" s="105"/>
      <c r="Q353" s="151">
        <f t="shared" si="63"/>
        <v>0</v>
      </c>
      <c r="R353" s="2"/>
      <c r="S353" s="64"/>
      <c r="T353" s="64"/>
      <c r="U353" s="64"/>
      <c r="V353" s="64"/>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c r="BA353" s="2"/>
      <c r="BB353" s="2"/>
      <c r="BC353" s="2"/>
      <c r="BD353" s="2"/>
      <c r="BE353" s="2"/>
      <c r="BF353" s="2"/>
      <c r="BG353" s="2"/>
      <c r="BH353" s="2"/>
      <c r="BI353" s="2"/>
      <c r="BJ353" s="2"/>
      <c r="BK353" s="2"/>
      <c r="BL353" s="2"/>
      <c r="BM353" s="2"/>
      <c r="BN353" s="2"/>
    </row>
    <row r="354" spans="1:66" ht="36.6" hidden="1" customHeight="1">
      <c r="A354" s="133"/>
      <c r="B354" s="133"/>
      <c r="C354" s="133"/>
      <c r="D354" s="175"/>
      <c r="E354" s="105"/>
      <c r="F354" s="105"/>
      <c r="G354" s="137"/>
      <c r="H354" s="137"/>
      <c r="I354" s="137"/>
      <c r="J354" s="137"/>
      <c r="K354" s="137"/>
      <c r="L354" s="137"/>
      <c r="M354" s="137"/>
      <c r="N354" s="137"/>
      <c r="O354" s="137"/>
      <c r="P354" s="105"/>
      <c r="Q354" s="151">
        <f t="shared" si="63"/>
        <v>0</v>
      </c>
      <c r="R354" s="2"/>
      <c r="S354" s="64"/>
      <c r="T354" s="64"/>
      <c r="U354" s="64"/>
      <c r="V354" s="64"/>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c r="BA354" s="2"/>
      <c r="BB354" s="2"/>
      <c r="BC354" s="2"/>
      <c r="BD354" s="2"/>
      <c r="BE354" s="2"/>
      <c r="BF354" s="2"/>
      <c r="BG354" s="2"/>
      <c r="BH354" s="2"/>
      <c r="BI354" s="2"/>
      <c r="BJ354" s="2"/>
      <c r="BK354" s="2"/>
      <c r="BL354" s="2"/>
      <c r="BM354" s="2"/>
      <c r="BN354" s="2"/>
    </row>
    <row r="355" spans="1:66" ht="45" hidden="1">
      <c r="A355" s="331"/>
      <c r="B355" s="331"/>
      <c r="C355" s="128"/>
      <c r="D355" s="175" t="s">
        <v>260</v>
      </c>
      <c r="E355" s="105">
        <f>+F355+I355</f>
        <v>0</v>
      </c>
      <c r="F355" s="105"/>
      <c r="G355" s="105"/>
      <c r="H355" s="105"/>
      <c r="I355" s="105"/>
      <c r="J355" s="105">
        <f>+L355+O355</f>
        <v>0</v>
      </c>
      <c r="K355" s="105"/>
      <c r="L355" s="105"/>
      <c r="M355" s="105"/>
      <c r="N355" s="105"/>
      <c r="O355" s="105"/>
      <c r="P355" s="105">
        <f>+E355+J355</f>
        <v>0</v>
      </c>
      <c r="Q355" s="151">
        <f t="shared" si="63"/>
        <v>0</v>
      </c>
      <c r="R355" s="2"/>
      <c r="S355" s="64"/>
      <c r="T355" s="64"/>
      <c r="U355" s="64"/>
      <c r="V355" s="64"/>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c r="BA355" s="2"/>
      <c r="BB355" s="2"/>
      <c r="BC355" s="2"/>
      <c r="BD355" s="2"/>
      <c r="BE355" s="2"/>
      <c r="BF355" s="2"/>
      <c r="BG355" s="2"/>
      <c r="BH355" s="2"/>
      <c r="BI355" s="2"/>
      <c r="BJ355" s="2"/>
      <c r="BK355" s="2"/>
      <c r="BL355" s="2"/>
      <c r="BM355" s="2"/>
      <c r="BN355" s="2"/>
    </row>
    <row r="356" spans="1:66" ht="30" hidden="1">
      <c r="A356" s="331"/>
      <c r="B356" s="331"/>
      <c r="C356" s="128"/>
      <c r="D356" s="175" t="s">
        <v>306</v>
      </c>
      <c r="E356" s="105">
        <f>+F356+I356</f>
        <v>0</v>
      </c>
      <c r="F356" s="105"/>
      <c r="G356" s="105"/>
      <c r="H356" s="105"/>
      <c r="I356" s="105"/>
      <c r="J356" s="105"/>
      <c r="K356" s="105"/>
      <c r="L356" s="105"/>
      <c r="M356" s="105"/>
      <c r="N356" s="105"/>
      <c r="O356" s="105"/>
      <c r="P356" s="105">
        <f>+E356+J356</f>
        <v>0</v>
      </c>
      <c r="Q356" s="151">
        <f t="shared" si="63"/>
        <v>0</v>
      </c>
      <c r="R356" s="2"/>
      <c r="S356" s="64"/>
      <c r="T356" s="64"/>
      <c r="U356" s="64"/>
      <c r="V356" s="64"/>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c r="BA356" s="2"/>
      <c r="BB356" s="2"/>
      <c r="BC356" s="2"/>
      <c r="BD356" s="2"/>
      <c r="BE356" s="2"/>
      <c r="BF356" s="2"/>
      <c r="BG356" s="2"/>
      <c r="BH356" s="2"/>
      <c r="BI356" s="2"/>
      <c r="BJ356" s="2"/>
      <c r="BK356" s="2"/>
      <c r="BL356" s="2"/>
      <c r="BM356" s="2"/>
      <c r="BN356" s="2"/>
    </row>
    <row r="357" spans="1:66" ht="30" hidden="1">
      <c r="A357" s="331"/>
      <c r="B357" s="331"/>
      <c r="C357" s="128"/>
      <c r="D357" s="175" t="s">
        <v>105</v>
      </c>
      <c r="E357" s="105">
        <f>+F357+I357</f>
        <v>0</v>
      </c>
      <c r="F357" s="105"/>
      <c r="G357" s="105"/>
      <c r="H357" s="105"/>
      <c r="I357" s="105"/>
      <c r="J357" s="105">
        <f>+L357+O357</f>
        <v>0</v>
      </c>
      <c r="K357" s="105"/>
      <c r="L357" s="105"/>
      <c r="M357" s="105"/>
      <c r="N357" s="105"/>
      <c r="O357" s="105"/>
      <c r="P357" s="105">
        <f>+E357+J357</f>
        <v>0</v>
      </c>
      <c r="Q357" s="151">
        <f t="shared" si="63"/>
        <v>0</v>
      </c>
      <c r="R357" s="2"/>
      <c r="S357" s="64"/>
      <c r="T357" s="64"/>
      <c r="U357" s="64"/>
      <c r="V357" s="64"/>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c r="BA357" s="2"/>
      <c r="BB357" s="2"/>
      <c r="BC357" s="2"/>
      <c r="BD357" s="2"/>
      <c r="BE357" s="2"/>
      <c r="BF357" s="2"/>
      <c r="BG357" s="2"/>
      <c r="BH357" s="2"/>
      <c r="BI357" s="2"/>
      <c r="BJ357" s="2"/>
      <c r="BK357" s="2"/>
      <c r="BL357" s="2"/>
      <c r="BM357" s="2"/>
      <c r="BN357" s="2"/>
    </row>
    <row r="358" spans="1:66" ht="46.15" hidden="1" customHeight="1">
      <c r="A358" s="213"/>
      <c r="B358" s="213"/>
      <c r="C358" s="213"/>
      <c r="D358" s="99"/>
      <c r="E358" s="104"/>
      <c r="F358" s="104"/>
      <c r="G358" s="104"/>
      <c r="H358" s="104"/>
      <c r="I358" s="104"/>
      <c r="J358" s="104"/>
      <c r="K358" s="104"/>
      <c r="L358" s="104"/>
      <c r="M358" s="104"/>
      <c r="N358" s="104"/>
      <c r="O358" s="104"/>
      <c r="P358" s="104"/>
      <c r="Q358" s="151">
        <f t="shared" si="63"/>
        <v>0</v>
      </c>
      <c r="R358" s="2"/>
      <c r="S358" s="64"/>
      <c r="T358" s="64"/>
      <c r="U358" s="64"/>
      <c r="V358" s="64"/>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c r="BA358" s="2"/>
      <c r="BB358" s="2"/>
      <c r="BC358" s="2"/>
      <c r="BD358" s="2"/>
      <c r="BE358" s="2"/>
      <c r="BF358" s="2"/>
      <c r="BG358" s="2"/>
      <c r="BH358" s="2"/>
      <c r="BI358" s="2"/>
      <c r="BJ358" s="2"/>
      <c r="BK358" s="2"/>
      <c r="BL358" s="2"/>
      <c r="BM358" s="2"/>
      <c r="BN358" s="2"/>
    </row>
    <row r="359" spans="1:66" ht="55.15" hidden="1" customHeight="1">
      <c r="A359" s="133"/>
      <c r="B359" s="133"/>
      <c r="C359" s="133"/>
      <c r="D359" s="175"/>
      <c r="E359" s="105"/>
      <c r="F359" s="105"/>
      <c r="G359" s="105"/>
      <c r="H359" s="105"/>
      <c r="I359" s="105"/>
      <c r="J359" s="105"/>
      <c r="K359" s="105"/>
      <c r="L359" s="105"/>
      <c r="M359" s="105"/>
      <c r="N359" s="105"/>
      <c r="O359" s="105"/>
      <c r="P359" s="105"/>
      <c r="Q359" s="151">
        <f t="shared" si="63"/>
        <v>0</v>
      </c>
      <c r="R359" s="2"/>
      <c r="S359" s="64"/>
      <c r="T359" s="64"/>
      <c r="U359" s="64"/>
      <c r="V359" s="64"/>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c r="BA359" s="2"/>
      <c r="BB359" s="2"/>
      <c r="BC359" s="2"/>
      <c r="BD359" s="2"/>
      <c r="BE359" s="2"/>
      <c r="BF359" s="2"/>
      <c r="BG359" s="2"/>
      <c r="BH359" s="2"/>
      <c r="BI359" s="2"/>
      <c r="BJ359" s="2"/>
      <c r="BK359" s="2"/>
      <c r="BL359" s="2"/>
      <c r="BM359" s="2"/>
      <c r="BN359" s="2"/>
    </row>
    <row r="360" spans="1:66" ht="52.9" hidden="1" customHeight="1">
      <c r="A360" s="123">
        <v>2417120</v>
      </c>
      <c r="B360" s="123" t="s">
        <v>437</v>
      </c>
      <c r="C360" s="123" t="s">
        <v>172</v>
      </c>
      <c r="D360" s="197" t="s">
        <v>438</v>
      </c>
      <c r="E360" s="102">
        <f t="shared" ref="E360:E367" si="64">+F360+I360</f>
        <v>0</v>
      </c>
      <c r="F360" s="102">
        <f>50500000-50500000</f>
        <v>0</v>
      </c>
      <c r="G360" s="102">
        <f>40793300-40793300</f>
        <v>0</v>
      </c>
      <c r="H360" s="102">
        <f>732200-732200</f>
        <v>0</v>
      </c>
      <c r="I360" s="102"/>
      <c r="J360" s="102">
        <f t="shared" ref="J360:J367" si="65">+L360+O360</f>
        <v>0</v>
      </c>
      <c r="K360" s="102">
        <f>36908700-36908700</f>
        <v>0</v>
      </c>
      <c r="L360" s="102">
        <f>36908700-36908700</f>
        <v>0</v>
      </c>
      <c r="M360" s="102">
        <f>15864300-15864300</f>
        <v>0</v>
      </c>
      <c r="N360" s="102">
        <f>2096100-2096100</f>
        <v>0</v>
      </c>
      <c r="O360" s="102">
        <f>2379200-2379200</f>
        <v>0</v>
      </c>
      <c r="P360" s="105">
        <f t="shared" ref="P360:P367" si="66">+E360+J360</f>
        <v>0</v>
      </c>
      <c r="Q360" s="151">
        <f t="shared" si="63"/>
        <v>0</v>
      </c>
      <c r="R360" s="2"/>
      <c r="S360" s="64"/>
      <c r="T360" s="64"/>
      <c r="U360" s="64"/>
      <c r="V360" s="64"/>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c r="BA360" s="2"/>
      <c r="BB360" s="2"/>
      <c r="BC360" s="2"/>
      <c r="BD360" s="2"/>
      <c r="BE360" s="2"/>
      <c r="BF360" s="2"/>
      <c r="BG360" s="2"/>
      <c r="BH360" s="2"/>
      <c r="BI360" s="2"/>
      <c r="BJ360" s="2"/>
      <c r="BK360" s="2"/>
      <c r="BL360" s="2"/>
      <c r="BM360" s="2"/>
      <c r="BN360" s="2"/>
    </row>
    <row r="361" spans="1:66" ht="54" hidden="1">
      <c r="A361" s="128"/>
      <c r="B361" s="132"/>
      <c r="C361" s="132"/>
      <c r="D361" s="177" t="s">
        <v>361</v>
      </c>
      <c r="E361" s="113">
        <f t="shared" si="64"/>
        <v>0</v>
      </c>
      <c r="F361" s="113"/>
      <c r="G361" s="113"/>
      <c r="H361" s="113"/>
      <c r="I361" s="113"/>
      <c r="J361" s="113">
        <f t="shared" si="65"/>
        <v>0</v>
      </c>
      <c r="K361" s="113"/>
      <c r="L361" s="113"/>
      <c r="M361" s="113"/>
      <c r="N361" s="113"/>
      <c r="O361" s="113"/>
      <c r="P361" s="113">
        <f t="shared" si="66"/>
        <v>0</v>
      </c>
      <c r="Q361" s="151">
        <f t="shared" ref="Q361:Q392" si="67">+P361</f>
        <v>0</v>
      </c>
      <c r="R361" s="2"/>
      <c r="S361" s="64"/>
      <c r="T361" s="64"/>
      <c r="U361" s="64"/>
      <c r="V361" s="64"/>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c r="AZ361" s="2"/>
      <c r="BA361" s="2"/>
      <c r="BB361" s="2"/>
      <c r="BC361" s="2"/>
      <c r="BD361" s="2"/>
      <c r="BE361" s="2"/>
      <c r="BF361" s="2"/>
      <c r="BG361" s="2"/>
      <c r="BH361" s="2"/>
      <c r="BI361" s="2"/>
      <c r="BJ361" s="2"/>
      <c r="BK361" s="2"/>
      <c r="BL361" s="2"/>
      <c r="BM361" s="2"/>
      <c r="BN361" s="2"/>
    </row>
    <row r="362" spans="1:66" ht="30" hidden="1">
      <c r="A362" s="123">
        <v>2417150</v>
      </c>
      <c r="B362" s="127" t="s">
        <v>433</v>
      </c>
      <c r="C362" s="127" t="s">
        <v>432</v>
      </c>
      <c r="D362" s="183" t="s">
        <v>434</v>
      </c>
      <c r="E362" s="171">
        <f t="shared" si="64"/>
        <v>0</v>
      </c>
      <c r="F362" s="171"/>
      <c r="G362" s="171"/>
      <c r="H362" s="171"/>
      <c r="I362" s="171"/>
      <c r="J362" s="107">
        <f t="shared" si="65"/>
        <v>0</v>
      </c>
      <c r="K362" s="171"/>
      <c r="L362" s="171"/>
      <c r="M362" s="171"/>
      <c r="N362" s="171"/>
      <c r="O362" s="138"/>
      <c r="P362" s="105">
        <f t="shared" si="66"/>
        <v>0</v>
      </c>
      <c r="Q362" s="151">
        <f t="shared" si="67"/>
        <v>0</v>
      </c>
      <c r="R362" s="2"/>
      <c r="S362" s="64"/>
      <c r="T362" s="64"/>
      <c r="U362" s="64"/>
      <c r="V362" s="64"/>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c r="AZ362" s="2"/>
      <c r="BA362" s="2"/>
      <c r="BB362" s="2"/>
      <c r="BC362" s="2"/>
      <c r="BD362" s="2"/>
      <c r="BE362" s="2"/>
      <c r="BF362" s="2"/>
      <c r="BG362" s="2"/>
      <c r="BH362" s="2"/>
      <c r="BI362" s="2"/>
      <c r="BJ362" s="2"/>
      <c r="BK362" s="2"/>
      <c r="BL362" s="2"/>
      <c r="BM362" s="2"/>
      <c r="BN362" s="2"/>
    </row>
    <row r="363" spans="1:66" ht="31.5" hidden="1">
      <c r="A363" s="123">
        <v>2417300</v>
      </c>
      <c r="B363" s="123" t="s">
        <v>89</v>
      </c>
      <c r="C363" s="123" t="s">
        <v>144</v>
      </c>
      <c r="D363" s="195" t="s">
        <v>90</v>
      </c>
      <c r="E363" s="113">
        <f t="shared" si="64"/>
        <v>0</v>
      </c>
      <c r="F363" s="113"/>
      <c r="G363" s="113"/>
      <c r="H363" s="113"/>
      <c r="I363" s="113"/>
      <c r="J363" s="137">
        <f t="shared" si="65"/>
        <v>0</v>
      </c>
      <c r="K363" s="113"/>
      <c r="L363" s="113"/>
      <c r="M363" s="113"/>
      <c r="N363" s="113"/>
      <c r="O363" s="113"/>
      <c r="P363" s="113">
        <f t="shared" si="66"/>
        <v>0</v>
      </c>
      <c r="Q363" s="151">
        <f t="shared" si="67"/>
        <v>0</v>
      </c>
      <c r="R363" s="2"/>
      <c r="S363" s="64"/>
      <c r="T363" s="64"/>
      <c r="U363" s="64"/>
      <c r="V363" s="64"/>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c r="AZ363" s="2"/>
      <c r="BA363" s="2"/>
      <c r="BB363" s="2"/>
      <c r="BC363" s="2"/>
      <c r="BD363" s="2"/>
      <c r="BE363" s="2"/>
      <c r="BF363" s="2"/>
      <c r="BG363" s="2"/>
      <c r="BH363" s="2"/>
      <c r="BI363" s="2"/>
      <c r="BJ363" s="2"/>
      <c r="BK363" s="2"/>
      <c r="BL363" s="2"/>
      <c r="BM363" s="2"/>
      <c r="BN363" s="2"/>
    </row>
    <row r="364" spans="1:66" ht="45" hidden="1">
      <c r="A364" s="121">
        <v>2417380</v>
      </c>
      <c r="B364" s="121" t="s">
        <v>440</v>
      </c>
      <c r="C364" s="121" t="s">
        <v>439</v>
      </c>
      <c r="D364" s="179" t="s">
        <v>441</v>
      </c>
      <c r="E364" s="137">
        <f t="shared" si="64"/>
        <v>0</v>
      </c>
      <c r="F364" s="137"/>
      <c r="G364" s="137"/>
      <c r="H364" s="137"/>
      <c r="I364" s="137"/>
      <c r="J364" s="137">
        <f t="shared" si="65"/>
        <v>0</v>
      </c>
      <c r="K364" s="137"/>
      <c r="L364" s="137"/>
      <c r="M364" s="137"/>
      <c r="N364" s="137"/>
      <c r="O364" s="137"/>
      <c r="P364" s="137">
        <f t="shared" si="66"/>
        <v>0</v>
      </c>
      <c r="Q364" s="151">
        <f t="shared" si="67"/>
        <v>0</v>
      </c>
      <c r="R364" s="2"/>
      <c r="S364" s="64"/>
      <c r="T364" s="64"/>
      <c r="U364" s="64"/>
      <c r="V364" s="64"/>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c r="AZ364" s="2"/>
      <c r="BA364" s="2"/>
      <c r="BB364" s="2"/>
      <c r="BC364" s="2"/>
      <c r="BD364" s="2"/>
      <c r="BE364" s="2"/>
      <c r="BF364" s="2"/>
      <c r="BG364" s="2"/>
      <c r="BH364" s="2"/>
      <c r="BI364" s="2"/>
      <c r="BJ364" s="2"/>
      <c r="BK364" s="2"/>
      <c r="BL364" s="2"/>
      <c r="BM364" s="2"/>
      <c r="BN364" s="2"/>
    </row>
    <row r="365" spans="1:66" ht="30" hidden="1">
      <c r="A365" s="148">
        <v>2417670</v>
      </c>
      <c r="B365" s="161">
        <v>7670</v>
      </c>
      <c r="C365" s="148" t="s">
        <v>44</v>
      </c>
      <c r="D365" s="160" t="s">
        <v>27</v>
      </c>
      <c r="E365" s="137">
        <f t="shared" si="64"/>
        <v>0</v>
      </c>
      <c r="F365" s="137"/>
      <c r="G365" s="137"/>
      <c r="H365" s="137"/>
      <c r="I365" s="137"/>
      <c r="J365" s="137">
        <f t="shared" si="65"/>
        <v>0</v>
      </c>
      <c r="K365" s="137"/>
      <c r="L365" s="137"/>
      <c r="M365" s="137"/>
      <c r="N365" s="137"/>
      <c r="O365" s="137">
        <f>3000-3000</f>
        <v>0</v>
      </c>
      <c r="P365" s="137">
        <f t="shared" si="66"/>
        <v>0</v>
      </c>
      <c r="Q365" s="151">
        <f t="shared" si="67"/>
        <v>0</v>
      </c>
      <c r="R365" s="2"/>
      <c r="S365" s="64"/>
      <c r="T365" s="64"/>
      <c r="U365" s="64"/>
      <c r="V365" s="64"/>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c r="AZ365" s="2"/>
      <c r="BA365" s="2"/>
      <c r="BB365" s="2"/>
      <c r="BC365" s="2"/>
      <c r="BD365" s="2"/>
      <c r="BE365" s="2"/>
      <c r="BF365" s="2"/>
      <c r="BG365" s="2"/>
      <c r="BH365" s="2"/>
      <c r="BI365" s="2"/>
      <c r="BJ365" s="2"/>
      <c r="BK365" s="2"/>
      <c r="BL365" s="2"/>
      <c r="BM365" s="2"/>
      <c r="BN365" s="2"/>
    </row>
    <row r="366" spans="1:66" ht="30" hidden="1">
      <c r="A366" s="128">
        <v>2419770</v>
      </c>
      <c r="B366" s="121" t="s">
        <v>80</v>
      </c>
      <c r="C366" s="121" t="s">
        <v>143</v>
      </c>
      <c r="D366" s="183" t="s">
        <v>81</v>
      </c>
      <c r="E366" s="106">
        <f t="shared" si="64"/>
        <v>0</v>
      </c>
      <c r="F366" s="106"/>
      <c r="G366" s="106"/>
      <c r="H366" s="106"/>
      <c r="I366" s="106"/>
      <c r="J366" s="106">
        <f t="shared" si="65"/>
        <v>0</v>
      </c>
      <c r="K366" s="106">
        <f>1000-1000</f>
        <v>0</v>
      </c>
      <c r="L366" s="106">
        <f>1000-1000</f>
        <v>0</v>
      </c>
      <c r="M366" s="106"/>
      <c r="N366" s="106"/>
      <c r="O366" s="106">
        <f>2000000-2000000</f>
        <v>0</v>
      </c>
      <c r="P366" s="106">
        <f t="shared" si="66"/>
        <v>0</v>
      </c>
      <c r="Q366" s="151">
        <f t="shared" si="67"/>
        <v>0</v>
      </c>
      <c r="R366" s="2"/>
      <c r="S366" s="64"/>
      <c r="T366" s="64"/>
      <c r="U366" s="64"/>
      <c r="V366" s="64"/>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c r="AZ366" s="2"/>
      <c r="BA366" s="2"/>
      <c r="BB366" s="2"/>
      <c r="BC366" s="2"/>
      <c r="BD366" s="2"/>
      <c r="BE366" s="2"/>
      <c r="BF366" s="2"/>
      <c r="BG366" s="2"/>
      <c r="BH366" s="2"/>
      <c r="BI366" s="2"/>
      <c r="BJ366" s="2"/>
      <c r="BK366" s="2"/>
      <c r="BL366" s="2"/>
      <c r="BM366" s="2"/>
      <c r="BN366" s="2"/>
    </row>
    <row r="367" spans="1:66" ht="30" hidden="1">
      <c r="A367" s="123">
        <v>2419800</v>
      </c>
      <c r="B367" s="121" t="s">
        <v>63</v>
      </c>
      <c r="C367" s="121" t="s">
        <v>394</v>
      </c>
      <c r="D367" s="197" t="s">
        <v>242</v>
      </c>
      <c r="E367" s="106">
        <f t="shared" si="64"/>
        <v>0</v>
      </c>
      <c r="F367" s="106"/>
      <c r="G367" s="106"/>
      <c r="H367" s="106"/>
      <c r="I367" s="106"/>
      <c r="J367" s="106">
        <f t="shared" si="65"/>
        <v>0</v>
      </c>
      <c r="K367" s="106"/>
      <c r="L367" s="106"/>
      <c r="M367" s="106"/>
      <c r="N367" s="106"/>
      <c r="O367" s="106"/>
      <c r="P367" s="106">
        <f t="shared" si="66"/>
        <v>0</v>
      </c>
      <c r="Q367" s="151">
        <f t="shared" si="67"/>
        <v>0</v>
      </c>
      <c r="R367" s="2"/>
      <c r="S367" s="64"/>
      <c r="T367" s="64"/>
      <c r="U367" s="64"/>
      <c r="V367" s="64"/>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c r="AZ367" s="2"/>
      <c r="BA367" s="2"/>
      <c r="BB367" s="2"/>
      <c r="BC367" s="2"/>
      <c r="BD367" s="2"/>
      <c r="BE367" s="2"/>
      <c r="BF367" s="2"/>
      <c r="BG367" s="2"/>
      <c r="BH367" s="2"/>
      <c r="BI367" s="2"/>
      <c r="BJ367" s="2"/>
      <c r="BK367" s="2"/>
      <c r="BL367" s="2"/>
      <c r="BM367" s="2"/>
      <c r="BN367" s="2"/>
    </row>
    <row r="368" spans="1:66" ht="50.45" hidden="1" customHeight="1">
      <c r="A368" s="213"/>
      <c r="B368" s="213"/>
      <c r="C368" s="213"/>
      <c r="D368" s="99"/>
      <c r="E368" s="104"/>
      <c r="F368" s="104"/>
      <c r="G368" s="104"/>
      <c r="H368" s="104"/>
      <c r="I368" s="104"/>
      <c r="J368" s="104"/>
      <c r="K368" s="104"/>
      <c r="L368" s="104"/>
      <c r="M368" s="104"/>
      <c r="N368" s="104"/>
      <c r="O368" s="104"/>
      <c r="P368" s="104"/>
      <c r="Q368" s="233">
        <f t="shared" si="67"/>
        <v>0</v>
      </c>
      <c r="R368" s="2"/>
      <c r="S368" s="64"/>
      <c r="T368" s="64"/>
      <c r="U368" s="64"/>
      <c r="V368" s="64"/>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c r="AZ368" s="2"/>
      <c r="BA368" s="2"/>
      <c r="BB368" s="2"/>
      <c r="BC368" s="2"/>
      <c r="BD368" s="2"/>
      <c r="BE368" s="2"/>
      <c r="BF368" s="2"/>
      <c r="BG368" s="2"/>
      <c r="BH368" s="2"/>
      <c r="BI368" s="2"/>
      <c r="BJ368" s="2"/>
      <c r="BK368" s="2"/>
      <c r="BL368" s="2"/>
      <c r="BM368" s="2"/>
      <c r="BN368" s="2"/>
    </row>
    <row r="369" spans="1:66" ht="42.6" hidden="1" customHeight="1">
      <c r="A369" s="133"/>
      <c r="B369" s="133"/>
      <c r="C369" s="133"/>
      <c r="D369" s="175"/>
      <c r="E369" s="105"/>
      <c r="F369" s="105"/>
      <c r="G369" s="105"/>
      <c r="H369" s="105"/>
      <c r="I369" s="105"/>
      <c r="J369" s="105"/>
      <c r="K369" s="105"/>
      <c r="L369" s="105"/>
      <c r="M369" s="105"/>
      <c r="N369" s="105"/>
      <c r="O369" s="105"/>
      <c r="P369" s="105"/>
      <c r="Q369" s="233">
        <f t="shared" si="67"/>
        <v>0</v>
      </c>
      <c r="R369" s="2"/>
      <c r="S369" s="64"/>
      <c r="T369" s="64"/>
      <c r="U369" s="64"/>
      <c r="V369" s="64"/>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c r="AZ369" s="2"/>
      <c r="BA369" s="2"/>
      <c r="BB369" s="2"/>
      <c r="BC369" s="2"/>
      <c r="BD369" s="2"/>
      <c r="BE369" s="2"/>
      <c r="BF369" s="2"/>
      <c r="BG369" s="2"/>
      <c r="BH369" s="2"/>
      <c r="BI369" s="2"/>
      <c r="BJ369" s="2"/>
      <c r="BK369" s="2"/>
      <c r="BL369" s="2"/>
      <c r="BM369" s="2"/>
      <c r="BN369" s="2"/>
    </row>
    <row r="370" spans="1:66" ht="30" hidden="1">
      <c r="A370" s="127">
        <v>2519770</v>
      </c>
      <c r="B370" s="127" t="s">
        <v>80</v>
      </c>
      <c r="C370" s="127" t="s">
        <v>143</v>
      </c>
      <c r="D370" s="175" t="s">
        <v>81</v>
      </c>
      <c r="E370" s="105">
        <f>+F370+I370</f>
        <v>0</v>
      </c>
      <c r="F370" s="105"/>
      <c r="G370" s="105"/>
      <c r="H370" s="105"/>
      <c r="I370" s="105">
        <f>650000-650000</f>
        <v>0</v>
      </c>
      <c r="J370" s="105">
        <f>+L370+O370</f>
        <v>0</v>
      </c>
      <c r="K370" s="105"/>
      <c r="L370" s="105"/>
      <c r="M370" s="105"/>
      <c r="N370" s="105"/>
      <c r="O370" s="105"/>
      <c r="P370" s="105">
        <f>+E370+J370</f>
        <v>0</v>
      </c>
      <c r="Q370" s="151">
        <f t="shared" si="67"/>
        <v>0</v>
      </c>
      <c r="R370" s="2"/>
      <c r="S370" s="64"/>
      <c r="T370" s="64"/>
      <c r="U370" s="64"/>
      <c r="V370" s="64"/>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c r="AZ370" s="2"/>
      <c r="BA370" s="2"/>
      <c r="BB370" s="2"/>
      <c r="BC370" s="2"/>
      <c r="BD370" s="2"/>
      <c r="BE370" s="2"/>
      <c r="BF370" s="2"/>
      <c r="BG370" s="2"/>
      <c r="BH370" s="2"/>
      <c r="BI370" s="2"/>
      <c r="BJ370" s="2"/>
      <c r="BK370" s="2"/>
      <c r="BL370" s="2"/>
      <c r="BM370" s="2"/>
      <c r="BN370" s="2"/>
    </row>
    <row r="371" spans="1:66" ht="15.75" hidden="1">
      <c r="A371" s="128"/>
      <c r="B371" s="128"/>
      <c r="C371" s="128"/>
      <c r="D371" s="181"/>
      <c r="E371" s="137">
        <f>+F371+I371</f>
        <v>0</v>
      </c>
      <c r="F371" s="137"/>
      <c r="G371" s="137"/>
      <c r="H371" s="137"/>
      <c r="I371" s="137"/>
      <c r="J371" s="137"/>
      <c r="K371" s="137"/>
      <c r="L371" s="137"/>
      <c r="M371" s="137"/>
      <c r="N371" s="137"/>
      <c r="O371" s="137"/>
      <c r="P371" s="137">
        <f>+E371+J371</f>
        <v>0</v>
      </c>
      <c r="Q371" s="151">
        <f t="shared" si="67"/>
        <v>0</v>
      </c>
      <c r="R371" s="2"/>
      <c r="S371" s="64"/>
      <c r="T371" s="64"/>
      <c r="U371" s="64"/>
      <c r="V371" s="64"/>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c r="AZ371" s="2"/>
      <c r="BA371" s="2"/>
      <c r="BB371" s="2"/>
      <c r="BC371" s="2"/>
      <c r="BD371" s="2"/>
      <c r="BE371" s="2"/>
      <c r="BF371" s="2"/>
      <c r="BG371" s="2"/>
      <c r="BH371" s="2"/>
      <c r="BI371" s="2"/>
      <c r="BJ371" s="2"/>
      <c r="BK371" s="2"/>
      <c r="BL371" s="2"/>
      <c r="BM371" s="2"/>
      <c r="BN371" s="2"/>
    </row>
    <row r="372" spans="1:66" ht="48" hidden="1">
      <c r="A372" s="128"/>
      <c r="B372" s="128"/>
      <c r="C372" s="128"/>
      <c r="D372" s="176" t="s">
        <v>498</v>
      </c>
      <c r="E372" s="137">
        <f>+F372+I372</f>
        <v>0</v>
      </c>
      <c r="F372" s="137"/>
      <c r="G372" s="137"/>
      <c r="H372" s="137"/>
      <c r="I372" s="137"/>
      <c r="J372" s="137">
        <f>+L372+O372</f>
        <v>0</v>
      </c>
      <c r="K372" s="137"/>
      <c r="L372" s="137"/>
      <c r="M372" s="137"/>
      <c r="N372" s="137"/>
      <c r="O372" s="137"/>
      <c r="P372" s="137">
        <f>+E372+J372</f>
        <v>0</v>
      </c>
      <c r="Q372" s="151">
        <f t="shared" si="67"/>
        <v>0</v>
      </c>
      <c r="R372" s="2"/>
      <c r="S372" s="64"/>
      <c r="T372" s="64"/>
      <c r="U372" s="64"/>
      <c r="V372" s="64"/>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c r="AZ372" s="2"/>
      <c r="BA372" s="2"/>
      <c r="BB372" s="2"/>
      <c r="BC372" s="2"/>
      <c r="BD372" s="2"/>
      <c r="BE372" s="2"/>
      <c r="BF372" s="2"/>
      <c r="BG372" s="2"/>
      <c r="BH372" s="2"/>
      <c r="BI372" s="2"/>
      <c r="BJ372" s="2"/>
      <c r="BK372" s="2"/>
      <c r="BL372" s="2"/>
      <c r="BM372" s="2"/>
      <c r="BN372" s="2"/>
    </row>
    <row r="373" spans="1:66" ht="39" hidden="1" customHeight="1">
      <c r="A373" s="213"/>
      <c r="B373" s="213"/>
      <c r="C373" s="213"/>
      <c r="D373" s="99"/>
      <c r="E373" s="115"/>
      <c r="F373" s="115"/>
      <c r="G373" s="115"/>
      <c r="H373" s="115"/>
      <c r="I373" s="115"/>
      <c r="J373" s="115"/>
      <c r="K373" s="115"/>
      <c r="L373" s="115"/>
      <c r="M373" s="115"/>
      <c r="N373" s="115"/>
      <c r="O373" s="115"/>
      <c r="P373" s="115"/>
      <c r="Q373" s="151">
        <f t="shared" si="67"/>
        <v>0</v>
      </c>
      <c r="R373" s="2"/>
      <c r="S373" s="64"/>
      <c r="T373" s="64"/>
      <c r="U373" s="64"/>
      <c r="V373" s="64"/>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c r="AZ373" s="2"/>
      <c r="BA373" s="2"/>
      <c r="BB373" s="2"/>
      <c r="BC373" s="2"/>
      <c r="BD373" s="2"/>
      <c r="BE373" s="2"/>
      <c r="BF373" s="2"/>
      <c r="BG373" s="2"/>
      <c r="BH373" s="2"/>
      <c r="BI373" s="2"/>
      <c r="BJ373" s="2"/>
      <c r="BK373" s="2"/>
      <c r="BL373" s="2"/>
      <c r="BM373" s="2"/>
      <c r="BN373" s="2"/>
    </row>
    <row r="374" spans="1:66" ht="39" hidden="1" customHeight="1">
      <c r="A374" s="123"/>
      <c r="B374" s="121"/>
      <c r="C374" s="121"/>
      <c r="D374" s="201"/>
      <c r="E374" s="106"/>
      <c r="F374" s="106"/>
      <c r="G374" s="106"/>
      <c r="H374" s="106"/>
      <c r="I374" s="106"/>
      <c r="J374" s="105"/>
      <c r="K374" s="106"/>
      <c r="L374" s="106"/>
      <c r="M374" s="106"/>
      <c r="N374" s="106"/>
      <c r="O374" s="106"/>
      <c r="P374" s="105"/>
      <c r="Q374" s="151">
        <f t="shared" si="67"/>
        <v>0</v>
      </c>
      <c r="R374" s="2"/>
      <c r="S374" s="64"/>
      <c r="T374" s="64"/>
      <c r="U374" s="64"/>
      <c r="V374" s="64"/>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c r="AZ374" s="2"/>
      <c r="BA374" s="2"/>
      <c r="BB374" s="2"/>
      <c r="BC374" s="2"/>
      <c r="BD374" s="2"/>
      <c r="BE374" s="2"/>
      <c r="BF374" s="2"/>
      <c r="BG374" s="2"/>
      <c r="BH374" s="2"/>
      <c r="BI374" s="2"/>
      <c r="BJ374" s="2"/>
      <c r="BK374" s="2"/>
      <c r="BL374" s="2"/>
      <c r="BM374" s="2"/>
      <c r="BN374" s="2"/>
    </row>
    <row r="375" spans="1:66" ht="39.6" hidden="1" customHeight="1">
      <c r="A375" s="123" t="s">
        <v>358</v>
      </c>
      <c r="B375" s="121" t="s">
        <v>458</v>
      </c>
      <c r="C375" s="121" t="s">
        <v>359</v>
      </c>
      <c r="D375" s="160" t="s">
        <v>96</v>
      </c>
      <c r="E375" s="106">
        <f>+F375+I375</f>
        <v>0</v>
      </c>
      <c r="F375" s="106"/>
      <c r="G375" s="106"/>
      <c r="H375" s="106"/>
      <c r="I375" s="106"/>
      <c r="J375" s="105">
        <f>+L375+O375</f>
        <v>0</v>
      </c>
      <c r="K375" s="106"/>
      <c r="L375" s="106"/>
      <c r="M375" s="106"/>
      <c r="N375" s="106"/>
      <c r="O375" s="106"/>
      <c r="P375" s="105">
        <f>+E375+J375</f>
        <v>0</v>
      </c>
      <c r="Q375" s="151">
        <f t="shared" si="67"/>
        <v>0</v>
      </c>
      <c r="R375" s="2"/>
      <c r="S375" s="64"/>
      <c r="T375" s="64"/>
      <c r="U375" s="64"/>
      <c r="V375" s="64"/>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c r="AZ375" s="2"/>
      <c r="BA375" s="2"/>
      <c r="BB375" s="2"/>
      <c r="BC375" s="2"/>
      <c r="BD375" s="2"/>
      <c r="BE375" s="2"/>
      <c r="BF375" s="2"/>
      <c r="BG375" s="2"/>
      <c r="BH375" s="2"/>
      <c r="BI375" s="2"/>
      <c r="BJ375" s="2"/>
      <c r="BK375" s="2"/>
      <c r="BL375" s="2"/>
      <c r="BM375" s="2"/>
      <c r="BN375" s="2"/>
    </row>
    <row r="376" spans="1:66" ht="38.450000000000003" hidden="1" customHeight="1">
      <c r="A376" s="213"/>
      <c r="B376" s="213"/>
      <c r="C376" s="213"/>
      <c r="D376" s="99"/>
      <c r="E376" s="104"/>
      <c r="F376" s="104"/>
      <c r="G376" s="104"/>
      <c r="H376" s="104"/>
      <c r="I376" s="104"/>
      <c r="J376" s="104"/>
      <c r="K376" s="104"/>
      <c r="L376" s="104"/>
      <c r="M376" s="104"/>
      <c r="N376" s="104"/>
      <c r="O376" s="104"/>
      <c r="P376" s="104"/>
      <c r="Q376" s="151">
        <f t="shared" si="67"/>
        <v>0</v>
      </c>
      <c r="R376" s="2"/>
      <c r="S376" s="64"/>
      <c r="T376" s="64"/>
      <c r="U376" s="64"/>
      <c r="V376" s="64"/>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c r="AZ376" s="2"/>
      <c r="BA376" s="2"/>
      <c r="BB376" s="2"/>
      <c r="BC376" s="2"/>
      <c r="BD376" s="2"/>
      <c r="BE376" s="2"/>
      <c r="BF376" s="2"/>
      <c r="BG376" s="2"/>
      <c r="BH376" s="2"/>
      <c r="BI376" s="2"/>
      <c r="BJ376" s="2"/>
      <c r="BK376" s="2"/>
      <c r="BL376" s="2"/>
      <c r="BM376" s="2"/>
      <c r="BN376" s="2"/>
    </row>
    <row r="377" spans="1:66" ht="31.5" hidden="1">
      <c r="A377" s="133" t="s">
        <v>258</v>
      </c>
      <c r="B377" s="133" t="s">
        <v>89</v>
      </c>
      <c r="C377" s="133" t="s">
        <v>144</v>
      </c>
      <c r="D377" s="175" t="s">
        <v>90</v>
      </c>
      <c r="E377" s="104"/>
      <c r="F377" s="104"/>
      <c r="G377" s="104"/>
      <c r="H377" s="104"/>
      <c r="I377" s="104"/>
      <c r="J377" s="105">
        <f>+L377+O377</f>
        <v>0</v>
      </c>
      <c r="K377" s="105"/>
      <c r="L377" s="104"/>
      <c r="M377" s="104"/>
      <c r="N377" s="104"/>
      <c r="O377" s="105"/>
      <c r="P377" s="105">
        <f>+E377+J377</f>
        <v>0</v>
      </c>
      <c r="Q377" s="151">
        <f t="shared" si="67"/>
        <v>0</v>
      </c>
      <c r="R377" s="2"/>
      <c r="S377" s="64"/>
      <c r="T377" s="64"/>
      <c r="U377" s="64"/>
      <c r="V377" s="64"/>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c r="AZ377" s="2"/>
      <c r="BA377" s="2"/>
      <c r="BB377" s="2"/>
      <c r="BC377" s="2"/>
      <c r="BD377" s="2"/>
      <c r="BE377" s="2"/>
      <c r="BF377" s="2"/>
      <c r="BG377" s="2"/>
      <c r="BH377" s="2"/>
      <c r="BI377" s="2"/>
      <c r="BJ377" s="2"/>
      <c r="BK377" s="2"/>
      <c r="BL377" s="2"/>
      <c r="BM377" s="2"/>
      <c r="BN377" s="2"/>
    </row>
    <row r="378" spans="1:66" ht="31.5" hidden="1">
      <c r="A378" s="146">
        <v>2717110</v>
      </c>
      <c r="B378" s="146" t="s">
        <v>435</v>
      </c>
      <c r="C378" s="215" t="s">
        <v>147</v>
      </c>
      <c r="D378" s="112" t="s">
        <v>436</v>
      </c>
      <c r="E378" s="105">
        <f>+F378+I378</f>
        <v>0</v>
      </c>
      <c r="F378" s="105">
        <f>500000-500000</f>
        <v>0</v>
      </c>
      <c r="G378" s="105"/>
      <c r="H378" s="105"/>
      <c r="I378" s="105"/>
      <c r="J378" s="105">
        <f>+L378+O378</f>
        <v>0</v>
      </c>
      <c r="K378" s="105"/>
      <c r="L378" s="105"/>
      <c r="M378" s="105"/>
      <c r="N378" s="105"/>
      <c r="O378" s="105"/>
      <c r="P378" s="105">
        <f>+E378+J378</f>
        <v>0</v>
      </c>
      <c r="Q378" s="151">
        <f t="shared" si="67"/>
        <v>0</v>
      </c>
      <c r="R378" s="2"/>
      <c r="S378" s="64"/>
      <c r="T378" s="64"/>
      <c r="U378" s="64"/>
      <c r="V378" s="64"/>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c r="AY378" s="2"/>
      <c r="AZ378" s="2"/>
      <c r="BA378" s="2"/>
      <c r="BB378" s="2"/>
      <c r="BC378" s="2"/>
      <c r="BD378" s="2"/>
      <c r="BE378" s="2"/>
      <c r="BF378" s="2"/>
      <c r="BG378" s="2"/>
      <c r="BH378" s="2"/>
      <c r="BI378" s="2"/>
      <c r="BJ378" s="2"/>
      <c r="BK378" s="2"/>
      <c r="BL378" s="2"/>
      <c r="BM378" s="2"/>
      <c r="BN378" s="2"/>
    </row>
    <row r="379" spans="1:66" ht="64.5" hidden="1" customHeight="1">
      <c r="A379" s="146"/>
      <c r="B379" s="146"/>
      <c r="C379" s="215"/>
      <c r="D379" s="112"/>
      <c r="E379" s="105"/>
      <c r="F379" s="105"/>
      <c r="G379" s="105"/>
      <c r="H379" s="105"/>
      <c r="I379" s="105"/>
      <c r="J379" s="105"/>
      <c r="K379" s="105"/>
      <c r="L379" s="105"/>
      <c r="M379" s="105"/>
      <c r="N379" s="105"/>
      <c r="O379" s="105"/>
      <c r="P379" s="105"/>
      <c r="Q379" s="151">
        <f t="shared" si="67"/>
        <v>0</v>
      </c>
      <c r="R379" s="2"/>
      <c r="S379" s="64"/>
      <c r="T379" s="64"/>
      <c r="U379" s="64"/>
      <c r="V379" s="64"/>
      <c r="W379" s="2"/>
      <c r="X379" s="2"/>
      <c r="Y379" s="2"/>
      <c r="Z379" s="2"/>
      <c r="AA379" s="2"/>
      <c r="AB379" s="2"/>
      <c r="AC379" s="2"/>
      <c r="AD379" s="2"/>
      <c r="AE379" s="2"/>
      <c r="AF379" s="2"/>
      <c r="AG379" s="2"/>
      <c r="AH379" s="2"/>
      <c r="AI379" s="2"/>
      <c r="AJ379" s="2"/>
      <c r="AK379" s="2"/>
      <c r="AL379" s="2"/>
      <c r="AM379" s="2"/>
      <c r="AN379" s="2"/>
      <c r="AO379" s="2"/>
      <c r="AP379" s="2"/>
      <c r="AQ379" s="2"/>
      <c r="AR379" s="2"/>
      <c r="AS379" s="2"/>
      <c r="AT379" s="2"/>
      <c r="AU379" s="2"/>
      <c r="AV379" s="2"/>
      <c r="AW379" s="2"/>
      <c r="AX379" s="2"/>
      <c r="AY379" s="2"/>
      <c r="AZ379" s="2"/>
      <c r="BA379" s="2"/>
      <c r="BB379" s="2"/>
      <c r="BC379" s="2"/>
      <c r="BD379" s="2"/>
      <c r="BE379" s="2"/>
      <c r="BF379" s="2"/>
      <c r="BG379" s="2"/>
      <c r="BH379" s="2"/>
      <c r="BI379" s="2"/>
      <c r="BJ379" s="2"/>
      <c r="BK379" s="2"/>
      <c r="BL379" s="2"/>
      <c r="BM379" s="2"/>
      <c r="BN379" s="2"/>
    </row>
    <row r="380" spans="1:66" ht="71.25" hidden="1" customHeight="1">
      <c r="A380" s="146"/>
      <c r="B380" s="146"/>
      <c r="C380" s="215"/>
      <c r="D380" s="244"/>
      <c r="E380" s="105"/>
      <c r="F380" s="105"/>
      <c r="G380" s="105"/>
      <c r="H380" s="105"/>
      <c r="I380" s="105"/>
      <c r="J380" s="105"/>
      <c r="K380" s="105"/>
      <c r="L380" s="105"/>
      <c r="M380" s="105"/>
      <c r="N380" s="105"/>
      <c r="O380" s="105"/>
      <c r="P380" s="105"/>
      <c r="Q380" s="151">
        <f t="shared" si="67"/>
        <v>0</v>
      </c>
      <c r="R380" s="2"/>
      <c r="S380" s="64"/>
      <c r="T380" s="64"/>
      <c r="U380" s="64"/>
      <c r="V380" s="64"/>
      <c r="W380" s="2"/>
      <c r="X380" s="2"/>
      <c r="Y380" s="2"/>
      <c r="Z380" s="2"/>
      <c r="AA380" s="2"/>
      <c r="AB380" s="2"/>
      <c r="AC380" s="2"/>
      <c r="AD380" s="2"/>
      <c r="AE380" s="2"/>
      <c r="AF380" s="2"/>
      <c r="AG380" s="2"/>
      <c r="AH380" s="2"/>
      <c r="AI380" s="2"/>
      <c r="AJ380" s="2"/>
      <c r="AK380" s="2"/>
      <c r="AL380" s="2"/>
      <c r="AM380" s="2"/>
      <c r="AN380" s="2"/>
      <c r="AO380" s="2"/>
      <c r="AP380" s="2"/>
      <c r="AQ380" s="2"/>
      <c r="AR380" s="2"/>
      <c r="AS380" s="2"/>
      <c r="AT380" s="2"/>
      <c r="AU380" s="2"/>
      <c r="AV380" s="2"/>
      <c r="AW380" s="2"/>
      <c r="AX380" s="2"/>
      <c r="AY380" s="2"/>
      <c r="AZ380" s="2"/>
      <c r="BA380" s="2"/>
      <c r="BB380" s="2"/>
      <c r="BC380" s="2"/>
      <c r="BD380" s="2"/>
      <c r="BE380" s="2"/>
      <c r="BF380" s="2"/>
      <c r="BG380" s="2"/>
      <c r="BH380" s="2"/>
      <c r="BI380" s="2"/>
      <c r="BJ380" s="2"/>
      <c r="BK380" s="2"/>
      <c r="BL380" s="2"/>
      <c r="BM380" s="2"/>
      <c r="BN380" s="2"/>
    </row>
    <row r="381" spans="1:66" ht="48" hidden="1" customHeight="1">
      <c r="A381" s="146" t="s">
        <v>450</v>
      </c>
      <c r="B381" s="146" t="s">
        <v>451</v>
      </c>
      <c r="C381" s="215" t="s">
        <v>144</v>
      </c>
      <c r="D381" s="112" t="s">
        <v>368</v>
      </c>
      <c r="E381" s="105"/>
      <c r="F381" s="105"/>
      <c r="G381" s="105"/>
      <c r="H381" s="105"/>
      <c r="I381" s="105"/>
      <c r="J381" s="105">
        <f>+L381+O381</f>
        <v>0</v>
      </c>
      <c r="K381" s="105"/>
      <c r="L381" s="105"/>
      <c r="M381" s="105"/>
      <c r="N381" s="105"/>
      <c r="O381" s="105"/>
      <c r="P381" s="105">
        <f>+E381+J381</f>
        <v>0</v>
      </c>
      <c r="Q381" s="151">
        <f t="shared" si="67"/>
        <v>0</v>
      </c>
      <c r="R381" s="2"/>
      <c r="S381" s="64"/>
      <c r="T381" s="64"/>
      <c r="U381" s="64"/>
      <c r="V381" s="64"/>
      <c r="W381" s="2"/>
      <c r="X381" s="2"/>
      <c r="Y381" s="2"/>
      <c r="Z381" s="2"/>
      <c r="AA381" s="2"/>
      <c r="AB381" s="2"/>
      <c r="AC381" s="2"/>
      <c r="AD381" s="2"/>
      <c r="AE381" s="2"/>
      <c r="AF381" s="2"/>
      <c r="AG381" s="2"/>
      <c r="AH381" s="2"/>
      <c r="AI381" s="2"/>
      <c r="AJ381" s="2"/>
      <c r="AK381" s="2"/>
      <c r="AL381" s="2"/>
      <c r="AM381" s="2"/>
      <c r="AN381" s="2"/>
      <c r="AO381" s="2"/>
      <c r="AP381" s="2"/>
      <c r="AQ381" s="2"/>
      <c r="AR381" s="2"/>
      <c r="AS381" s="2"/>
      <c r="AT381" s="2"/>
      <c r="AU381" s="2"/>
      <c r="AV381" s="2"/>
      <c r="AW381" s="2"/>
      <c r="AX381" s="2"/>
      <c r="AY381" s="2"/>
      <c r="AZ381" s="2"/>
      <c r="BA381" s="2"/>
      <c r="BB381" s="2"/>
      <c r="BC381" s="2"/>
      <c r="BD381" s="2"/>
      <c r="BE381" s="2"/>
      <c r="BF381" s="2"/>
      <c r="BG381" s="2"/>
      <c r="BH381" s="2"/>
      <c r="BI381" s="2"/>
      <c r="BJ381" s="2"/>
      <c r="BK381" s="2"/>
      <c r="BL381" s="2"/>
      <c r="BM381" s="2"/>
      <c r="BN381" s="2"/>
    </row>
    <row r="382" spans="1:66" ht="30" hidden="1">
      <c r="A382" s="127">
        <v>2717610</v>
      </c>
      <c r="B382" s="127" t="s">
        <v>236</v>
      </c>
      <c r="C382" s="127" t="s">
        <v>349</v>
      </c>
      <c r="D382" s="175" t="s">
        <v>446</v>
      </c>
      <c r="E382" s="105">
        <f>+F382+I382</f>
        <v>0</v>
      </c>
      <c r="F382" s="105">
        <f>500000-500000</f>
        <v>0</v>
      </c>
      <c r="G382" s="105"/>
      <c r="H382" s="105"/>
      <c r="I382" s="105"/>
      <c r="J382" s="105">
        <f>+L382+O382</f>
        <v>0</v>
      </c>
      <c r="K382" s="105"/>
      <c r="L382" s="105"/>
      <c r="M382" s="105"/>
      <c r="N382" s="105"/>
      <c r="O382" s="105"/>
      <c r="P382" s="105">
        <f>+E382+J382</f>
        <v>0</v>
      </c>
      <c r="Q382" s="151">
        <f t="shared" si="67"/>
        <v>0</v>
      </c>
      <c r="R382" s="2"/>
      <c r="S382" s="64"/>
      <c r="T382" s="64"/>
      <c r="U382" s="64"/>
      <c r="V382" s="64"/>
      <c r="W382" s="2"/>
      <c r="X382" s="2"/>
      <c r="Y382" s="2"/>
      <c r="Z382" s="2"/>
      <c r="AA382" s="2"/>
      <c r="AB382" s="2"/>
      <c r="AC382" s="2"/>
      <c r="AD382" s="2"/>
      <c r="AE382" s="2"/>
      <c r="AF382" s="2"/>
      <c r="AG382" s="2"/>
      <c r="AH382" s="2"/>
      <c r="AI382" s="2"/>
      <c r="AJ382" s="2"/>
      <c r="AK382" s="2"/>
      <c r="AL382" s="2"/>
      <c r="AM382" s="2"/>
      <c r="AN382" s="2"/>
      <c r="AO382" s="2"/>
      <c r="AP382" s="2"/>
      <c r="AQ382" s="2"/>
      <c r="AR382" s="2"/>
      <c r="AS382" s="2"/>
      <c r="AT382" s="2"/>
      <c r="AU382" s="2"/>
      <c r="AV382" s="2"/>
      <c r="AW382" s="2"/>
      <c r="AX382" s="2"/>
      <c r="AY382" s="2"/>
      <c r="AZ382" s="2"/>
      <c r="BA382" s="2"/>
      <c r="BB382" s="2"/>
      <c r="BC382" s="2"/>
      <c r="BD382" s="2"/>
      <c r="BE382" s="2"/>
      <c r="BF382" s="2"/>
      <c r="BG382" s="2"/>
      <c r="BH382" s="2"/>
      <c r="BI382" s="2"/>
      <c r="BJ382" s="2"/>
      <c r="BK382" s="2"/>
      <c r="BL382" s="2"/>
      <c r="BM382" s="2"/>
      <c r="BN382" s="2"/>
    </row>
    <row r="383" spans="1:66" ht="30" hidden="1">
      <c r="A383" s="127">
        <v>2717640</v>
      </c>
      <c r="B383" s="127" t="s">
        <v>97</v>
      </c>
      <c r="C383" s="127" t="s">
        <v>483</v>
      </c>
      <c r="D383" s="161" t="s">
        <v>445</v>
      </c>
      <c r="E383" s="105">
        <f>+F383+I383</f>
        <v>0</v>
      </c>
      <c r="F383" s="105"/>
      <c r="G383" s="105"/>
      <c r="H383" s="105"/>
      <c r="I383" s="105"/>
      <c r="J383" s="105">
        <f>+L383+O383</f>
        <v>0</v>
      </c>
      <c r="K383" s="105"/>
      <c r="L383" s="105"/>
      <c r="M383" s="105"/>
      <c r="N383" s="105"/>
      <c r="O383" s="105">
        <f>30000000-10000000-20000000</f>
        <v>0</v>
      </c>
      <c r="P383" s="105">
        <f>+E383+J383</f>
        <v>0</v>
      </c>
      <c r="Q383" s="151">
        <f t="shared" si="67"/>
        <v>0</v>
      </c>
      <c r="R383" s="2"/>
      <c r="S383" s="64"/>
      <c r="T383" s="64"/>
      <c r="U383" s="64"/>
      <c r="V383" s="64"/>
      <c r="W383" s="2"/>
      <c r="X383" s="2"/>
      <c r="Y383" s="2"/>
      <c r="Z383" s="2"/>
      <c r="AA383" s="2"/>
      <c r="AB383" s="2"/>
      <c r="AC383" s="2"/>
      <c r="AD383" s="2"/>
      <c r="AE383" s="2"/>
      <c r="AF383" s="2"/>
      <c r="AG383" s="2"/>
      <c r="AH383" s="2"/>
      <c r="AI383" s="2"/>
      <c r="AJ383" s="2"/>
      <c r="AK383" s="2"/>
      <c r="AL383" s="2"/>
      <c r="AM383" s="2"/>
      <c r="AN383" s="2"/>
      <c r="AO383" s="2"/>
      <c r="AP383" s="2"/>
      <c r="AQ383" s="2"/>
      <c r="AR383" s="2"/>
      <c r="AS383" s="2"/>
      <c r="AT383" s="2"/>
      <c r="AU383" s="2"/>
      <c r="AV383" s="2"/>
      <c r="AW383" s="2"/>
      <c r="AX383" s="2"/>
      <c r="AY383" s="2"/>
      <c r="AZ383" s="2"/>
      <c r="BA383" s="2"/>
      <c r="BB383" s="2"/>
      <c r="BC383" s="2"/>
      <c r="BD383" s="2"/>
      <c r="BE383" s="2"/>
      <c r="BF383" s="2"/>
      <c r="BG383" s="2"/>
      <c r="BH383" s="2"/>
      <c r="BI383" s="2"/>
      <c r="BJ383" s="2"/>
      <c r="BK383" s="2"/>
      <c r="BL383" s="2"/>
      <c r="BM383" s="2"/>
      <c r="BN383" s="2"/>
    </row>
    <row r="384" spans="1:66" ht="30" hidden="1">
      <c r="A384" s="123">
        <v>2717670</v>
      </c>
      <c r="B384" s="127" t="s">
        <v>45</v>
      </c>
      <c r="C384" s="127" t="s">
        <v>44</v>
      </c>
      <c r="D384" s="189" t="s">
        <v>27</v>
      </c>
      <c r="E384" s="105">
        <f>+F384+I384</f>
        <v>0</v>
      </c>
      <c r="F384" s="105"/>
      <c r="G384" s="105"/>
      <c r="H384" s="105"/>
      <c r="I384" s="105"/>
      <c r="J384" s="105">
        <f>+L384+O384</f>
        <v>0</v>
      </c>
      <c r="K384" s="105"/>
      <c r="L384" s="105"/>
      <c r="M384" s="105"/>
      <c r="N384" s="105"/>
      <c r="O384" s="105"/>
      <c r="P384" s="105">
        <f>+E384+J384</f>
        <v>0</v>
      </c>
      <c r="Q384" s="151">
        <f t="shared" si="67"/>
        <v>0</v>
      </c>
      <c r="R384" s="2"/>
      <c r="S384" s="64"/>
      <c r="T384" s="64"/>
      <c r="U384" s="64"/>
      <c r="V384" s="64"/>
      <c r="W384" s="2"/>
      <c r="X384" s="2"/>
      <c r="Y384" s="2"/>
      <c r="Z384" s="2"/>
      <c r="AA384" s="2"/>
      <c r="AB384" s="2"/>
      <c r="AC384" s="2"/>
      <c r="AD384" s="2"/>
      <c r="AE384" s="2"/>
      <c r="AF384" s="2"/>
      <c r="AG384" s="2"/>
      <c r="AH384" s="2"/>
      <c r="AI384" s="2"/>
      <c r="AJ384" s="2"/>
      <c r="AK384" s="2"/>
      <c r="AL384" s="2"/>
      <c r="AM384" s="2"/>
      <c r="AN384" s="2"/>
      <c r="AO384" s="2"/>
      <c r="AP384" s="2"/>
      <c r="AQ384" s="2"/>
      <c r="AR384" s="2"/>
      <c r="AS384" s="2"/>
      <c r="AT384" s="2"/>
      <c r="AU384" s="2"/>
      <c r="AV384" s="2"/>
      <c r="AW384" s="2"/>
      <c r="AX384" s="2"/>
      <c r="AY384" s="2"/>
      <c r="AZ384" s="2"/>
      <c r="BA384" s="2"/>
      <c r="BB384" s="2"/>
      <c r="BC384" s="2"/>
      <c r="BD384" s="2"/>
      <c r="BE384" s="2"/>
      <c r="BF384" s="2"/>
      <c r="BG384" s="2"/>
      <c r="BH384" s="2"/>
      <c r="BI384" s="2"/>
      <c r="BJ384" s="2"/>
      <c r="BK384" s="2"/>
      <c r="BL384" s="2"/>
      <c r="BM384" s="2"/>
      <c r="BN384" s="2"/>
    </row>
    <row r="385" spans="1:66" ht="60" hidden="1">
      <c r="A385" s="128"/>
      <c r="B385" s="127"/>
      <c r="C385" s="127"/>
      <c r="D385" s="199" t="s">
        <v>102</v>
      </c>
      <c r="E385" s="105">
        <f>+F385+I385</f>
        <v>0</v>
      </c>
      <c r="F385" s="105"/>
      <c r="G385" s="105"/>
      <c r="H385" s="105"/>
      <c r="I385" s="105"/>
      <c r="J385" s="105"/>
      <c r="K385" s="105"/>
      <c r="L385" s="105"/>
      <c r="M385" s="105"/>
      <c r="N385" s="105"/>
      <c r="O385" s="105"/>
      <c r="P385" s="105">
        <f>+E385+J385</f>
        <v>0</v>
      </c>
      <c r="Q385" s="151">
        <f t="shared" si="67"/>
        <v>0</v>
      </c>
      <c r="R385" s="2"/>
      <c r="S385" s="64"/>
      <c r="T385" s="64"/>
      <c r="U385" s="64"/>
      <c r="V385" s="64"/>
      <c r="W385" s="2"/>
      <c r="X385" s="2"/>
      <c r="Y385" s="2"/>
      <c r="Z385" s="2"/>
      <c r="AA385" s="2"/>
      <c r="AB385" s="2"/>
      <c r="AC385" s="2"/>
      <c r="AD385" s="2"/>
      <c r="AE385" s="2"/>
      <c r="AF385" s="2"/>
      <c r="AG385" s="2"/>
      <c r="AH385" s="2"/>
      <c r="AI385" s="2"/>
      <c r="AJ385" s="2"/>
      <c r="AK385" s="2"/>
      <c r="AL385" s="2"/>
      <c r="AM385" s="2"/>
      <c r="AN385" s="2"/>
      <c r="AO385" s="2"/>
      <c r="AP385" s="2"/>
      <c r="AQ385" s="2"/>
      <c r="AR385" s="2"/>
      <c r="AS385" s="2"/>
      <c r="AT385" s="2"/>
      <c r="AU385" s="2"/>
      <c r="AV385" s="2"/>
      <c r="AW385" s="2"/>
      <c r="AX385" s="2"/>
      <c r="AY385" s="2"/>
      <c r="AZ385" s="2"/>
      <c r="BA385" s="2"/>
      <c r="BB385" s="2"/>
      <c r="BC385" s="2"/>
      <c r="BD385" s="2"/>
      <c r="BE385" s="2"/>
      <c r="BF385" s="2"/>
      <c r="BG385" s="2"/>
      <c r="BH385" s="2"/>
      <c r="BI385" s="2"/>
      <c r="BJ385" s="2"/>
      <c r="BK385" s="2"/>
      <c r="BL385" s="2"/>
      <c r="BM385" s="2"/>
      <c r="BN385" s="2"/>
    </row>
    <row r="386" spans="1:66" ht="40.15" hidden="1" customHeight="1">
      <c r="A386" s="133"/>
      <c r="B386" s="133"/>
      <c r="C386" s="133"/>
      <c r="D386" s="175"/>
      <c r="E386" s="105"/>
      <c r="F386" s="105"/>
      <c r="G386" s="105"/>
      <c r="H386" s="105"/>
      <c r="I386" s="105"/>
      <c r="J386" s="105"/>
      <c r="K386" s="105"/>
      <c r="L386" s="105"/>
      <c r="M386" s="105"/>
      <c r="N386" s="105"/>
      <c r="O386" s="105"/>
      <c r="P386" s="105"/>
      <c r="Q386" s="151">
        <f t="shared" si="67"/>
        <v>0</v>
      </c>
      <c r="R386" s="2"/>
      <c r="S386" s="64"/>
      <c r="T386" s="64"/>
      <c r="U386" s="64"/>
      <c r="V386" s="64"/>
      <c r="W386" s="2"/>
      <c r="X386" s="2"/>
      <c r="Y386" s="2"/>
      <c r="Z386" s="2"/>
      <c r="AA386" s="2"/>
      <c r="AB386" s="2"/>
      <c r="AC386" s="2"/>
      <c r="AD386" s="2"/>
      <c r="AE386" s="2"/>
      <c r="AF386" s="2"/>
      <c r="AG386" s="2"/>
      <c r="AH386" s="2"/>
      <c r="AI386" s="2"/>
      <c r="AJ386" s="2"/>
      <c r="AK386" s="2"/>
      <c r="AL386" s="2"/>
      <c r="AM386" s="2"/>
      <c r="AN386" s="2"/>
      <c r="AO386" s="2"/>
      <c r="AP386" s="2"/>
      <c r="AQ386" s="2"/>
      <c r="AR386" s="2"/>
      <c r="AS386" s="2"/>
      <c r="AT386" s="2"/>
      <c r="AU386" s="2"/>
      <c r="AV386" s="2"/>
      <c r="AW386" s="2"/>
      <c r="AX386" s="2"/>
      <c r="AY386" s="2"/>
      <c r="AZ386" s="2"/>
      <c r="BA386" s="2"/>
      <c r="BB386" s="2"/>
      <c r="BC386" s="2"/>
      <c r="BD386" s="2"/>
      <c r="BE386" s="2"/>
      <c r="BF386" s="2"/>
      <c r="BG386" s="2"/>
      <c r="BH386" s="2"/>
      <c r="BI386" s="2"/>
      <c r="BJ386" s="2"/>
      <c r="BK386" s="2"/>
      <c r="BL386" s="2"/>
      <c r="BM386" s="2"/>
      <c r="BN386" s="2"/>
    </row>
    <row r="387" spans="1:66" ht="48" hidden="1">
      <c r="A387" s="128"/>
      <c r="B387" s="128"/>
      <c r="C387" s="128"/>
      <c r="D387" s="176" t="s">
        <v>225</v>
      </c>
      <c r="E387" s="137">
        <f t="shared" ref="E387:E401" si="68">+F387+I387</f>
        <v>0</v>
      </c>
      <c r="F387" s="137"/>
      <c r="G387" s="137"/>
      <c r="H387" s="137"/>
      <c r="I387" s="137"/>
      <c r="J387" s="137">
        <f t="shared" ref="J387:J396" si="69">+L387+O387</f>
        <v>0</v>
      </c>
      <c r="K387" s="137"/>
      <c r="L387" s="137"/>
      <c r="M387" s="137"/>
      <c r="N387" s="137"/>
      <c r="O387" s="137"/>
      <c r="P387" s="113">
        <f t="shared" ref="P387:P396" si="70">+E387+J387</f>
        <v>0</v>
      </c>
      <c r="Q387" s="151">
        <f t="shared" si="67"/>
        <v>0</v>
      </c>
      <c r="R387" s="2"/>
      <c r="S387" s="64"/>
      <c r="T387" s="64"/>
      <c r="U387" s="64"/>
      <c r="V387" s="64"/>
      <c r="W387" s="2"/>
      <c r="X387" s="2"/>
      <c r="Y387" s="2"/>
      <c r="Z387" s="2"/>
      <c r="AA387" s="2"/>
      <c r="AB387" s="2"/>
      <c r="AC387" s="2"/>
      <c r="AD387" s="2"/>
      <c r="AE387" s="2"/>
      <c r="AF387" s="2"/>
      <c r="AG387" s="2"/>
      <c r="AH387" s="2"/>
      <c r="AI387" s="2"/>
      <c r="AJ387" s="2"/>
      <c r="AK387" s="2"/>
      <c r="AL387" s="2"/>
      <c r="AM387" s="2"/>
      <c r="AN387" s="2"/>
      <c r="AO387" s="2"/>
      <c r="AP387" s="2"/>
      <c r="AQ387" s="2"/>
      <c r="AR387" s="2"/>
      <c r="AS387" s="2"/>
      <c r="AT387" s="2"/>
      <c r="AU387" s="2"/>
      <c r="AV387" s="2"/>
      <c r="AW387" s="2"/>
      <c r="AX387" s="2"/>
      <c r="AY387" s="2"/>
      <c r="AZ387" s="2"/>
      <c r="BA387" s="2"/>
      <c r="BB387" s="2"/>
      <c r="BC387" s="2"/>
      <c r="BD387" s="2"/>
      <c r="BE387" s="2"/>
      <c r="BF387" s="2"/>
      <c r="BG387" s="2"/>
      <c r="BH387" s="2"/>
      <c r="BI387" s="2"/>
      <c r="BJ387" s="2"/>
      <c r="BK387" s="2"/>
      <c r="BL387" s="2"/>
      <c r="BM387" s="2"/>
      <c r="BN387" s="2"/>
    </row>
    <row r="388" spans="1:66" ht="24" hidden="1">
      <c r="A388" s="128"/>
      <c r="B388" s="128"/>
      <c r="C388" s="128"/>
      <c r="D388" s="176" t="s">
        <v>490</v>
      </c>
      <c r="E388" s="137">
        <f t="shared" si="68"/>
        <v>0</v>
      </c>
      <c r="F388" s="137"/>
      <c r="G388" s="137"/>
      <c r="H388" s="137"/>
      <c r="I388" s="137"/>
      <c r="J388" s="137">
        <f t="shared" si="69"/>
        <v>0</v>
      </c>
      <c r="K388" s="137"/>
      <c r="L388" s="137"/>
      <c r="M388" s="137"/>
      <c r="N388" s="137"/>
      <c r="O388" s="137"/>
      <c r="P388" s="137">
        <f t="shared" si="70"/>
        <v>0</v>
      </c>
      <c r="Q388" s="151">
        <f t="shared" si="67"/>
        <v>0</v>
      </c>
      <c r="R388" s="2"/>
      <c r="S388" s="64"/>
      <c r="T388" s="64"/>
      <c r="U388" s="64"/>
      <c r="V388" s="64"/>
      <c r="W388" s="2"/>
      <c r="X388" s="2"/>
      <c r="Y388" s="2"/>
      <c r="Z388" s="2"/>
      <c r="AA388" s="2"/>
      <c r="AB388" s="2"/>
      <c r="AC388" s="2"/>
      <c r="AD388" s="2"/>
      <c r="AE388" s="2"/>
      <c r="AF388" s="2"/>
      <c r="AG388" s="2"/>
      <c r="AH388" s="2"/>
      <c r="AI388" s="2"/>
      <c r="AJ388" s="2"/>
      <c r="AK388" s="2"/>
      <c r="AL388" s="2"/>
      <c r="AM388" s="2"/>
      <c r="AN388" s="2"/>
      <c r="AO388" s="2"/>
      <c r="AP388" s="2"/>
      <c r="AQ388" s="2"/>
      <c r="AR388" s="2"/>
      <c r="AS388" s="2"/>
      <c r="AT388" s="2"/>
      <c r="AU388" s="2"/>
      <c r="AV388" s="2"/>
      <c r="AW388" s="2"/>
      <c r="AX388" s="2"/>
      <c r="AY388" s="2"/>
      <c r="AZ388" s="2"/>
      <c r="BA388" s="2"/>
      <c r="BB388" s="2"/>
      <c r="BC388" s="2"/>
      <c r="BD388" s="2"/>
      <c r="BE388" s="2"/>
      <c r="BF388" s="2"/>
      <c r="BG388" s="2"/>
      <c r="BH388" s="2"/>
      <c r="BI388" s="2"/>
      <c r="BJ388" s="2"/>
      <c r="BK388" s="2"/>
      <c r="BL388" s="2"/>
      <c r="BM388" s="2"/>
      <c r="BN388" s="2"/>
    </row>
    <row r="389" spans="1:66" ht="30" hidden="1">
      <c r="A389" s="127">
        <v>2718312</v>
      </c>
      <c r="B389" s="127" t="s">
        <v>442</v>
      </c>
      <c r="C389" s="127" t="s">
        <v>149</v>
      </c>
      <c r="D389" s="144" t="s">
        <v>364</v>
      </c>
      <c r="E389" s="105">
        <f t="shared" si="68"/>
        <v>0</v>
      </c>
      <c r="F389" s="105"/>
      <c r="G389" s="105"/>
      <c r="H389" s="105"/>
      <c r="I389" s="105"/>
      <c r="J389" s="105">
        <f t="shared" si="69"/>
        <v>0</v>
      </c>
      <c r="K389" s="105"/>
      <c r="L389" s="105"/>
      <c r="M389" s="105"/>
      <c r="N389" s="105"/>
      <c r="O389" s="105"/>
      <c r="P389" s="105">
        <f t="shared" si="70"/>
        <v>0</v>
      </c>
      <c r="Q389" s="151">
        <f t="shared" si="67"/>
        <v>0</v>
      </c>
      <c r="R389" s="2"/>
      <c r="S389" s="64"/>
      <c r="T389" s="64"/>
      <c r="U389" s="64"/>
      <c r="V389" s="64"/>
      <c r="W389" s="2"/>
      <c r="X389" s="2"/>
      <c r="Y389" s="2"/>
      <c r="Z389" s="2"/>
      <c r="AA389" s="2"/>
      <c r="AB389" s="2"/>
      <c r="AC389" s="2"/>
      <c r="AD389" s="2"/>
      <c r="AE389" s="2"/>
      <c r="AF389" s="2"/>
      <c r="AG389" s="2"/>
      <c r="AH389" s="2"/>
      <c r="AI389" s="2"/>
      <c r="AJ389" s="2"/>
      <c r="AK389" s="2"/>
      <c r="AL389" s="2"/>
      <c r="AM389" s="2"/>
      <c r="AN389" s="2"/>
      <c r="AO389" s="2"/>
      <c r="AP389" s="2"/>
      <c r="AQ389" s="2"/>
      <c r="AR389" s="2"/>
      <c r="AS389" s="2"/>
      <c r="AT389" s="2"/>
      <c r="AU389" s="2"/>
      <c r="AV389" s="2"/>
      <c r="AW389" s="2"/>
      <c r="AX389" s="2"/>
      <c r="AY389" s="2"/>
      <c r="AZ389" s="2"/>
      <c r="BA389" s="2"/>
      <c r="BB389" s="2"/>
      <c r="BC389" s="2"/>
      <c r="BD389" s="2"/>
      <c r="BE389" s="2"/>
      <c r="BF389" s="2"/>
      <c r="BG389" s="2"/>
      <c r="BH389" s="2"/>
      <c r="BI389" s="2"/>
      <c r="BJ389" s="2"/>
      <c r="BK389" s="2"/>
      <c r="BL389" s="2"/>
      <c r="BM389" s="2"/>
      <c r="BN389" s="2"/>
    </row>
    <row r="390" spans="1:66" ht="40.5" hidden="1">
      <c r="A390" s="123">
        <v>2718313</v>
      </c>
      <c r="B390" s="121" t="s">
        <v>235</v>
      </c>
      <c r="C390" s="121" t="s">
        <v>233</v>
      </c>
      <c r="D390" s="200" t="s">
        <v>212</v>
      </c>
      <c r="E390" s="113">
        <f t="shared" si="68"/>
        <v>0</v>
      </c>
      <c r="F390" s="113"/>
      <c r="G390" s="113"/>
      <c r="H390" s="113"/>
      <c r="I390" s="113"/>
      <c r="J390" s="114">
        <f t="shared" si="69"/>
        <v>0</v>
      </c>
      <c r="K390" s="114"/>
      <c r="L390" s="114"/>
      <c r="M390" s="114"/>
      <c r="N390" s="114"/>
      <c r="O390" s="105"/>
      <c r="P390" s="114">
        <f t="shared" si="70"/>
        <v>0</v>
      </c>
      <c r="Q390" s="151">
        <f t="shared" si="67"/>
        <v>0</v>
      </c>
      <c r="R390" s="2"/>
      <c r="S390" s="64"/>
      <c r="T390" s="64"/>
      <c r="U390" s="64"/>
      <c r="V390" s="64"/>
      <c r="W390" s="2"/>
      <c r="X390" s="2"/>
      <c r="Y390" s="2"/>
      <c r="Z390" s="2"/>
      <c r="AA390" s="2"/>
      <c r="AB390" s="2"/>
      <c r="AC390" s="2"/>
      <c r="AD390" s="2"/>
      <c r="AE390" s="2"/>
      <c r="AF390" s="2"/>
      <c r="AG390" s="2"/>
      <c r="AH390" s="2"/>
      <c r="AI390" s="2"/>
      <c r="AJ390" s="2"/>
      <c r="AK390" s="2"/>
      <c r="AL390" s="2"/>
      <c r="AM390" s="2"/>
      <c r="AN390" s="2"/>
      <c r="AO390" s="2"/>
      <c r="AP390" s="2"/>
      <c r="AQ390" s="2"/>
      <c r="AR390" s="2"/>
      <c r="AS390" s="2"/>
      <c r="AT390" s="2"/>
      <c r="AU390" s="2"/>
      <c r="AV390" s="2"/>
      <c r="AW390" s="2"/>
      <c r="AX390" s="2"/>
      <c r="AY390" s="2"/>
      <c r="AZ390" s="2"/>
      <c r="BA390" s="2"/>
      <c r="BB390" s="2"/>
      <c r="BC390" s="2"/>
      <c r="BD390" s="2"/>
      <c r="BE390" s="2"/>
      <c r="BF390" s="2"/>
      <c r="BG390" s="2"/>
      <c r="BH390" s="2"/>
      <c r="BI390" s="2"/>
      <c r="BJ390" s="2"/>
      <c r="BK390" s="2"/>
      <c r="BL390" s="2"/>
      <c r="BM390" s="2"/>
      <c r="BN390" s="2"/>
    </row>
    <row r="391" spans="1:66" ht="30" hidden="1">
      <c r="A391" s="127">
        <v>2718320</v>
      </c>
      <c r="B391" s="127" t="s">
        <v>456</v>
      </c>
      <c r="C391" s="127" t="s">
        <v>148</v>
      </c>
      <c r="D391" s="160" t="s">
        <v>307</v>
      </c>
      <c r="E391" s="105">
        <f t="shared" si="68"/>
        <v>0</v>
      </c>
      <c r="F391" s="105"/>
      <c r="G391" s="105"/>
      <c r="H391" s="105"/>
      <c r="I391" s="105"/>
      <c r="J391" s="105">
        <f t="shared" si="69"/>
        <v>0</v>
      </c>
      <c r="K391" s="105"/>
      <c r="L391" s="105"/>
      <c r="M391" s="105"/>
      <c r="N391" s="105"/>
      <c r="O391" s="105"/>
      <c r="P391" s="105">
        <f t="shared" si="70"/>
        <v>0</v>
      </c>
      <c r="Q391" s="151">
        <f t="shared" si="67"/>
        <v>0</v>
      </c>
      <c r="R391" s="2"/>
      <c r="S391" s="64"/>
      <c r="T391" s="64"/>
      <c r="U391" s="64"/>
      <c r="V391" s="64"/>
      <c r="W391" s="2"/>
      <c r="X391" s="2"/>
      <c r="Y391" s="2"/>
      <c r="Z391" s="2"/>
      <c r="AA391" s="2"/>
      <c r="AB391" s="2"/>
      <c r="AC391" s="2"/>
      <c r="AD391" s="2"/>
      <c r="AE391" s="2"/>
      <c r="AF391" s="2"/>
      <c r="AG391" s="2"/>
      <c r="AH391" s="2"/>
      <c r="AI391" s="2"/>
      <c r="AJ391" s="2"/>
      <c r="AK391" s="2"/>
      <c r="AL391" s="2"/>
      <c r="AM391" s="2"/>
      <c r="AN391" s="2"/>
      <c r="AO391" s="2"/>
      <c r="AP391" s="2"/>
      <c r="AQ391" s="2"/>
      <c r="AR391" s="2"/>
      <c r="AS391" s="2"/>
      <c r="AT391" s="2"/>
      <c r="AU391" s="2"/>
      <c r="AV391" s="2"/>
      <c r="AW391" s="2"/>
      <c r="AX391" s="2"/>
      <c r="AY391" s="2"/>
      <c r="AZ391" s="2"/>
      <c r="BA391" s="2"/>
      <c r="BB391" s="2"/>
      <c r="BC391" s="2"/>
      <c r="BD391" s="2"/>
      <c r="BE391" s="2"/>
      <c r="BF391" s="2"/>
      <c r="BG391" s="2"/>
      <c r="BH391" s="2"/>
      <c r="BI391" s="2"/>
      <c r="BJ391" s="2"/>
      <c r="BK391" s="2"/>
      <c r="BL391" s="2"/>
      <c r="BM391" s="2"/>
      <c r="BN391" s="2"/>
    </row>
    <row r="392" spans="1:66" ht="30" hidden="1">
      <c r="A392" s="121">
        <v>2718330</v>
      </c>
      <c r="B392" s="121" t="s">
        <v>457</v>
      </c>
      <c r="C392" s="121" t="s">
        <v>237</v>
      </c>
      <c r="D392" s="201" t="s">
        <v>238</v>
      </c>
      <c r="E392" s="113">
        <f t="shared" si="68"/>
        <v>0</v>
      </c>
      <c r="F392" s="113"/>
      <c r="G392" s="113"/>
      <c r="H392" s="113"/>
      <c r="I392" s="113"/>
      <c r="J392" s="113">
        <f t="shared" si="69"/>
        <v>0</v>
      </c>
      <c r="K392" s="113"/>
      <c r="L392" s="113"/>
      <c r="M392" s="113"/>
      <c r="N392" s="113"/>
      <c r="O392" s="105"/>
      <c r="P392" s="113">
        <f t="shared" si="70"/>
        <v>0</v>
      </c>
      <c r="Q392" s="151">
        <f t="shared" si="67"/>
        <v>0</v>
      </c>
      <c r="R392" s="2"/>
      <c r="S392" s="64"/>
      <c r="T392" s="64"/>
      <c r="U392" s="64"/>
      <c r="V392" s="64"/>
      <c r="W392" s="2"/>
      <c r="X392" s="2"/>
      <c r="Y392" s="2"/>
      <c r="Z392" s="2"/>
      <c r="AA392" s="2"/>
      <c r="AB392" s="2"/>
      <c r="AC392" s="2"/>
      <c r="AD392" s="2"/>
      <c r="AE392" s="2"/>
      <c r="AF392" s="2"/>
      <c r="AG392" s="2"/>
      <c r="AH392" s="2"/>
      <c r="AI392" s="2"/>
      <c r="AJ392" s="2"/>
      <c r="AK392" s="2"/>
      <c r="AL392" s="2"/>
      <c r="AM392" s="2"/>
      <c r="AN392" s="2"/>
      <c r="AO392" s="2"/>
      <c r="AP392" s="2"/>
      <c r="AQ392" s="2"/>
      <c r="AR392" s="2"/>
      <c r="AS392" s="2"/>
      <c r="AT392" s="2"/>
      <c r="AU392" s="2"/>
      <c r="AV392" s="2"/>
      <c r="AW392" s="2"/>
      <c r="AX392" s="2"/>
      <c r="AY392" s="2"/>
      <c r="AZ392" s="2"/>
      <c r="BA392" s="2"/>
      <c r="BB392" s="2"/>
      <c r="BC392" s="2"/>
      <c r="BD392" s="2"/>
      <c r="BE392" s="2"/>
      <c r="BF392" s="2"/>
      <c r="BG392" s="2"/>
      <c r="BH392" s="2"/>
      <c r="BI392" s="2"/>
      <c r="BJ392" s="2"/>
      <c r="BK392" s="2"/>
      <c r="BL392" s="2"/>
      <c r="BM392" s="2"/>
      <c r="BN392" s="2"/>
    </row>
    <row r="393" spans="1:66" ht="45" hidden="1">
      <c r="A393" s="123">
        <v>2718340</v>
      </c>
      <c r="B393" s="121" t="s">
        <v>458</v>
      </c>
      <c r="C393" s="121" t="s">
        <v>239</v>
      </c>
      <c r="D393" s="201" t="s">
        <v>96</v>
      </c>
      <c r="E393" s="106">
        <f t="shared" si="68"/>
        <v>0</v>
      </c>
      <c r="F393" s="106"/>
      <c r="G393" s="106"/>
      <c r="H393" s="106"/>
      <c r="I393" s="106"/>
      <c r="J393" s="106">
        <f t="shared" si="69"/>
        <v>0</v>
      </c>
      <c r="K393" s="106"/>
      <c r="L393" s="106"/>
      <c r="M393" s="106"/>
      <c r="N393" s="106"/>
      <c r="O393" s="105"/>
      <c r="P393" s="106">
        <f t="shared" si="70"/>
        <v>0</v>
      </c>
      <c r="Q393" s="151">
        <f t="shared" ref="Q393:Q424" si="71">+P393</f>
        <v>0</v>
      </c>
      <c r="R393" s="2"/>
      <c r="S393" s="64"/>
      <c r="T393" s="64"/>
      <c r="U393" s="64"/>
      <c r="V393" s="64"/>
      <c r="W393" s="2"/>
      <c r="X393" s="2"/>
      <c r="Y393" s="2"/>
      <c r="Z393" s="2"/>
      <c r="AA393" s="2"/>
      <c r="AB393" s="2"/>
      <c r="AC393" s="2"/>
      <c r="AD393" s="2"/>
      <c r="AE393" s="2"/>
      <c r="AF393" s="2"/>
      <c r="AG393" s="2"/>
      <c r="AH393" s="2"/>
      <c r="AI393" s="2"/>
      <c r="AJ393" s="2"/>
      <c r="AK393" s="2"/>
      <c r="AL393" s="2"/>
      <c r="AM393" s="2"/>
      <c r="AN393" s="2"/>
      <c r="AO393" s="2"/>
      <c r="AP393" s="2"/>
      <c r="AQ393" s="2"/>
      <c r="AR393" s="2"/>
      <c r="AS393" s="2"/>
      <c r="AT393" s="2"/>
      <c r="AU393" s="2"/>
      <c r="AV393" s="2"/>
      <c r="AW393" s="2"/>
      <c r="AX393" s="2"/>
      <c r="AY393" s="2"/>
      <c r="AZ393" s="2"/>
      <c r="BA393" s="2"/>
      <c r="BB393" s="2"/>
      <c r="BC393" s="2"/>
      <c r="BD393" s="2"/>
      <c r="BE393" s="2"/>
      <c r="BF393" s="2"/>
      <c r="BG393" s="2"/>
      <c r="BH393" s="2"/>
      <c r="BI393" s="2"/>
      <c r="BJ393" s="2"/>
      <c r="BK393" s="2"/>
      <c r="BL393" s="2"/>
      <c r="BM393" s="2"/>
      <c r="BN393" s="2"/>
    </row>
    <row r="394" spans="1:66" ht="48.6" hidden="1" customHeight="1">
      <c r="A394" s="127">
        <v>2719720</v>
      </c>
      <c r="B394" s="127" t="s">
        <v>408</v>
      </c>
      <c r="C394" s="127" t="s">
        <v>200</v>
      </c>
      <c r="D394" s="144" t="s">
        <v>505</v>
      </c>
      <c r="E394" s="105">
        <f t="shared" si="68"/>
        <v>0</v>
      </c>
      <c r="F394" s="106"/>
      <c r="G394" s="106"/>
      <c r="H394" s="106"/>
      <c r="I394" s="106"/>
      <c r="J394" s="105">
        <f t="shared" si="69"/>
        <v>0</v>
      </c>
      <c r="K394" s="106"/>
      <c r="L394" s="106"/>
      <c r="M394" s="106"/>
      <c r="N394" s="106"/>
      <c r="O394" s="105"/>
      <c r="P394" s="105">
        <f t="shared" si="70"/>
        <v>0</v>
      </c>
      <c r="Q394" s="151">
        <f t="shared" si="71"/>
        <v>0</v>
      </c>
      <c r="R394" s="2"/>
      <c r="S394" s="64"/>
      <c r="T394" s="64"/>
      <c r="U394" s="64"/>
      <c r="V394" s="64"/>
      <c r="W394" s="2"/>
      <c r="X394" s="2"/>
      <c r="Y394" s="2"/>
      <c r="Z394" s="2"/>
      <c r="AA394" s="2"/>
      <c r="AB394" s="2"/>
      <c r="AC394" s="2"/>
      <c r="AD394" s="2"/>
      <c r="AE394" s="2"/>
      <c r="AF394" s="2"/>
      <c r="AG394" s="2"/>
      <c r="AH394" s="2"/>
      <c r="AI394" s="2"/>
      <c r="AJ394" s="2"/>
      <c r="AK394" s="2"/>
      <c r="AL394" s="2"/>
      <c r="AM394" s="2"/>
      <c r="AN394" s="2"/>
      <c r="AO394" s="2"/>
      <c r="AP394" s="2"/>
      <c r="AQ394" s="2"/>
      <c r="AR394" s="2"/>
      <c r="AS394" s="2"/>
      <c r="AT394" s="2"/>
      <c r="AU394" s="2"/>
      <c r="AV394" s="2"/>
      <c r="AW394" s="2"/>
      <c r="AX394" s="2"/>
      <c r="AY394" s="2"/>
      <c r="AZ394" s="2"/>
      <c r="BA394" s="2"/>
      <c r="BB394" s="2"/>
      <c r="BC394" s="2"/>
      <c r="BD394" s="2"/>
      <c r="BE394" s="2"/>
      <c r="BF394" s="2"/>
      <c r="BG394" s="2"/>
      <c r="BH394" s="2"/>
      <c r="BI394" s="2"/>
      <c r="BJ394" s="2"/>
      <c r="BK394" s="2"/>
      <c r="BL394" s="2"/>
      <c r="BM394" s="2"/>
      <c r="BN394" s="2"/>
    </row>
    <row r="395" spans="1:66" ht="48" hidden="1" customHeight="1">
      <c r="A395" s="127" t="s">
        <v>22</v>
      </c>
      <c r="B395" s="127" t="s">
        <v>23</v>
      </c>
      <c r="C395" s="127" t="s">
        <v>108</v>
      </c>
      <c r="D395" s="144" t="s">
        <v>24</v>
      </c>
      <c r="E395" s="105">
        <f t="shared" si="68"/>
        <v>0</v>
      </c>
      <c r="F395" s="106"/>
      <c r="G395" s="106"/>
      <c r="H395" s="106"/>
      <c r="I395" s="106"/>
      <c r="J395" s="105">
        <f t="shared" si="69"/>
        <v>0</v>
      </c>
      <c r="K395" s="106"/>
      <c r="L395" s="106"/>
      <c r="M395" s="106"/>
      <c r="N395" s="106"/>
      <c r="O395" s="105">
        <f>434500+693829+6000000+1400000+782878+8531600-200000-17642807</f>
        <v>0</v>
      </c>
      <c r="P395" s="105">
        <f t="shared" si="70"/>
        <v>0</v>
      </c>
      <c r="Q395" s="151">
        <f t="shared" si="71"/>
        <v>0</v>
      </c>
      <c r="R395" s="2"/>
      <c r="S395" s="64"/>
      <c r="T395" s="64"/>
      <c r="U395" s="64"/>
      <c r="V395" s="64"/>
      <c r="W395" s="2"/>
      <c r="X395" s="2"/>
      <c r="Y395" s="2"/>
      <c r="Z395" s="2"/>
      <c r="AA395" s="2"/>
      <c r="AB395" s="2"/>
      <c r="AC395" s="2"/>
      <c r="AD395" s="2"/>
      <c r="AE395" s="2"/>
      <c r="AF395" s="2"/>
      <c r="AG395" s="2"/>
      <c r="AH395" s="2"/>
      <c r="AI395" s="2"/>
      <c r="AJ395" s="2"/>
      <c r="AK395" s="2"/>
      <c r="AL395" s="2"/>
      <c r="AM395" s="2"/>
      <c r="AN395" s="2"/>
      <c r="AO395" s="2"/>
      <c r="AP395" s="2"/>
      <c r="AQ395" s="2"/>
      <c r="AR395" s="2"/>
      <c r="AS395" s="2"/>
      <c r="AT395" s="2"/>
      <c r="AU395" s="2"/>
      <c r="AV395" s="2"/>
      <c r="AW395" s="2"/>
      <c r="AX395" s="2"/>
      <c r="AY395" s="2"/>
      <c r="AZ395" s="2"/>
      <c r="BA395" s="2"/>
      <c r="BB395" s="2"/>
      <c r="BC395" s="2"/>
      <c r="BD395" s="2"/>
      <c r="BE395" s="2"/>
      <c r="BF395" s="2"/>
      <c r="BG395" s="2"/>
      <c r="BH395" s="2"/>
      <c r="BI395" s="2"/>
      <c r="BJ395" s="2"/>
      <c r="BK395" s="2"/>
      <c r="BL395" s="2"/>
      <c r="BM395" s="2"/>
      <c r="BN395" s="2"/>
    </row>
    <row r="396" spans="1:66" ht="30" hidden="1">
      <c r="A396" s="127">
        <v>2719770</v>
      </c>
      <c r="B396" s="127" t="s">
        <v>80</v>
      </c>
      <c r="C396" s="127" t="s">
        <v>143</v>
      </c>
      <c r="D396" s="144" t="s">
        <v>81</v>
      </c>
      <c r="E396" s="105">
        <f t="shared" si="68"/>
        <v>0</v>
      </c>
      <c r="F396" s="105"/>
      <c r="G396" s="105"/>
      <c r="H396" s="105"/>
      <c r="I396" s="105">
        <f>60000000-60000000</f>
        <v>0</v>
      </c>
      <c r="J396" s="105">
        <f t="shared" si="69"/>
        <v>0</v>
      </c>
      <c r="K396" s="105"/>
      <c r="L396" s="105"/>
      <c r="M396" s="105"/>
      <c r="N396" s="105"/>
      <c r="O396" s="105"/>
      <c r="P396" s="105">
        <f t="shared" si="70"/>
        <v>0</v>
      </c>
      <c r="Q396" s="151">
        <f t="shared" si="71"/>
        <v>0</v>
      </c>
      <c r="R396" s="2"/>
      <c r="S396" s="64"/>
      <c r="T396" s="64"/>
      <c r="U396" s="64"/>
      <c r="V396" s="64"/>
      <c r="W396" s="2"/>
      <c r="X396" s="2"/>
      <c r="Y396" s="2"/>
      <c r="Z396" s="2"/>
      <c r="AA396" s="2"/>
      <c r="AB396" s="2"/>
      <c r="AC396" s="2"/>
      <c r="AD396" s="2"/>
      <c r="AE396" s="2"/>
      <c r="AF396" s="2"/>
      <c r="AG396" s="2"/>
      <c r="AH396" s="2"/>
      <c r="AI396" s="2"/>
      <c r="AJ396" s="2"/>
      <c r="AK396" s="2"/>
      <c r="AL396" s="2"/>
      <c r="AM396" s="2"/>
      <c r="AN396" s="2"/>
      <c r="AO396" s="2"/>
      <c r="AP396" s="2"/>
      <c r="AQ396" s="2"/>
      <c r="AR396" s="2"/>
      <c r="AS396" s="2"/>
      <c r="AT396" s="2"/>
      <c r="AU396" s="2"/>
      <c r="AV396" s="2"/>
      <c r="AW396" s="2"/>
      <c r="AX396" s="2"/>
      <c r="AY396" s="2"/>
      <c r="AZ396" s="2"/>
      <c r="BA396" s="2"/>
      <c r="BB396" s="2"/>
      <c r="BC396" s="2"/>
      <c r="BD396" s="2"/>
      <c r="BE396" s="2"/>
      <c r="BF396" s="2"/>
      <c r="BG396" s="2"/>
      <c r="BH396" s="2"/>
      <c r="BI396" s="2"/>
      <c r="BJ396" s="2"/>
      <c r="BK396" s="2"/>
      <c r="BL396" s="2"/>
      <c r="BM396" s="2"/>
      <c r="BN396" s="2"/>
    </row>
    <row r="397" spans="1:66" ht="15" hidden="1">
      <c r="A397" s="127"/>
      <c r="B397" s="127"/>
      <c r="C397" s="127"/>
      <c r="D397" s="144" t="s">
        <v>272</v>
      </c>
      <c r="E397" s="105">
        <f t="shared" si="68"/>
        <v>0</v>
      </c>
      <c r="F397" s="105"/>
      <c r="G397" s="105"/>
      <c r="H397" s="105"/>
      <c r="I397" s="105"/>
      <c r="J397" s="105"/>
      <c r="K397" s="105"/>
      <c r="L397" s="105"/>
      <c r="M397" s="105"/>
      <c r="N397" s="105"/>
      <c r="O397" s="105"/>
      <c r="P397" s="105"/>
      <c r="Q397" s="151">
        <f t="shared" si="71"/>
        <v>0</v>
      </c>
      <c r="R397" s="2"/>
      <c r="S397" s="64"/>
      <c r="T397" s="64"/>
      <c r="U397" s="64"/>
      <c r="V397" s="64"/>
      <c r="W397" s="2"/>
      <c r="X397" s="2"/>
      <c r="Y397" s="2"/>
      <c r="Z397" s="2"/>
      <c r="AA397" s="2"/>
      <c r="AB397" s="2"/>
      <c r="AC397" s="2"/>
      <c r="AD397" s="2"/>
      <c r="AE397" s="2"/>
      <c r="AF397" s="2"/>
      <c r="AG397" s="2"/>
      <c r="AH397" s="2"/>
      <c r="AI397" s="2"/>
      <c r="AJ397" s="2"/>
      <c r="AK397" s="2"/>
      <c r="AL397" s="2"/>
      <c r="AM397" s="2"/>
      <c r="AN397" s="2"/>
      <c r="AO397" s="2"/>
      <c r="AP397" s="2"/>
      <c r="AQ397" s="2"/>
      <c r="AR397" s="2"/>
      <c r="AS397" s="2"/>
      <c r="AT397" s="2"/>
      <c r="AU397" s="2"/>
      <c r="AV397" s="2"/>
      <c r="AW397" s="2"/>
      <c r="AX397" s="2"/>
      <c r="AY397" s="2"/>
      <c r="AZ397" s="2"/>
      <c r="BA397" s="2"/>
      <c r="BB397" s="2"/>
      <c r="BC397" s="2"/>
      <c r="BD397" s="2"/>
      <c r="BE397" s="2"/>
      <c r="BF397" s="2"/>
      <c r="BG397" s="2"/>
      <c r="BH397" s="2"/>
      <c r="BI397" s="2"/>
      <c r="BJ397" s="2"/>
      <c r="BK397" s="2"/>
      <c r="BL397" s="2"/>
      <c r="BM397" s="2"/>
      <c r="BN397" s="2"/>
    </row>
    <row r="398" spans="1:66" ht="60" hidden="1">
      <c r="A398" s="127"/>
      <c r="B398" s="127"/>
      <c r="C398" s="127"/>
      <c r="D398" s="201" t="s">
        <v>15</v>
      </c>
      <c r="E398" s="105">
        <f t="shared" si="68"/>
        <v>0</v>
      </c>
      <c r="F398" s="105"/>
      <c r="G398" s="105"/>
      <c r="H398" s="105"/>
      <c r="I398" s="105"/>
      <c r="J398" s="105">
        <f>+L398+O398</f>
        <v>0</v>
      </c>
      <c r="K398" s="105"/>
      <c r="L398" s="105"/>
      <c r="M398" s="105"/>
      <c r="N398" s="105"/>
      <c r="O398" s="105"/>
      <c r="P398" s="105">
        <f>+E398+J398</f>
        <v>0</v>
      </c>
      <c r="Q398" s="151">
        <f t="shared" si="71"/>
        <v>0</v>
      </c>
      <c r="R398" s="2"/>
      <c r="S398" s="64"/>
      <c r="T398" s="64"/>
      <c r="U398" s="64"/>
      <c r="V398" s="64"/>
      <c r="W398" s="2"/>
      <c r="X398" s="2"/>
      <c r="Y398" s="2"/>
      <c r="Z398" s="2"/>
      <c r="AA398" s="2"/>
      <c r="AB398" s="2"/>
      <c r="AC398" s="2"/>
      <c r="AD398" s="2"/>
      <c r="AE398" s="2"/>
      <c r="AF398" s="2"/>
      <c r="AG398" s="2"/>
      <c r="AH398" s="2"/>
      <c r="AI398" s="2"/>
      <c r="AJ398" s="2"/>
      <c r="AK398" s="2"/>
      <c r="AL398" s="2"/>
      <c r="AM398" s="2"/>
      <c r="AN398" s="2"/>
      <c r="AO398" s="2"/>
      <c r="AP398" s="2"/>
      <c r="AQ398" s="2"/>
      <c r="AR398" s="2"/>
      <c r="AS398" s="2"/>
      <c r="AT398" s="2"/>
      <c r="AU398" s="2"/>
      <c r="AV398" s="2"/>
      <c r="AW398" s="2"/>
      <c r="AX398" s="2"/>
      <c r="AY398" s="2"/>
      <c r="AZ398" s="2"/>
      <c r="BA398" s="2"/>
      <c r="BB398" s="2"/>
      <c r="BC398" s="2"/>
      <c r="BD398" s="2"/>
      <c r="BE398" s="2"/>
      <c r="BF398" s="2"/>
      <c r="BG398" s="2"/>
      <c r="BH398" s="2"/>
      <c r="BI398" s="2"/>
      <c r="BJ398" s="2"/>
      <c r="BK398" s="2"/>
      <c r="BL398" s="2"/>
      <c r="BM398" s="2"/>
      <c r="BN398" s="2"/>
    </row>
    <row r="399" spans="1:66" ht="60" hidden="1">
      <c r="A399" s="127"/>
      <c r="B399" s="127"/>
      <c r="C399" s="127"/>
      <c r="D399" s="178" t="s">
        <v>4</v>
      </c>
      <c r="E399" s="105">
        <f t="shared" si="68"/>
        <v>0</v>
      </c>
      <c r="F399" s="105"/>
      <c r="G399" s="105"/>
      <c r="H399" s="105"/>
      <c r="I399" s="105"/>
      <c r="J399" s="105">
        <f>+L399+O399</f>
        <v>0</v>
      </c>
      <c r="K399" s="105"/>
      <c r="L399" s="105"/>
      <c r="M399" s="105"/>
      <c r="N399" s="105"/>
      <c r="O399" s="105"/>
      <c r="P399" s="105">
        <f>+E399+J399</f>
        <v>0</v>
      </c>
      <c r="Q399" s="151">
        <f t="shared" si="71"/>
        <v>0</v>
      </c>
      <c r="R399" s="2"/>
      <c r="S399" s="64"/>
      <c r="T399" s="64"/>
      <c r="U399" s="64"/>
      <c r="V399" s="64"/>
      <c r="W399" s="2"/>
      <c r="X399" s="2"/>
      <c r="Y399" s="2"/>
      <c r="Z399" s="2"/>
      <c r="AA399" s="2"/>
      <c r="AB399" s="2"/>
      <c r="AC399" s="2"/>
      <c r="AD399" s="2"/>
      <c r="AE399" s="2"/>
      <c r="AF399" s="2"/>
      <c r="AG399" s="2"/>
      <c r="AH399" s="2"/>
      <c r="AI399" s="2"/>
      <c r="AJ399" s="2"/>
      <c r="AK399" s="2"/>
      <c r="AL399" s="2"/>
      <c r="AM399" s="2"/>
      <c r="AN399" s="2"/>
      <c r="AO399" s="2"/>
      <c r="AP399" s="2"/>
      <c r="AQ399" s="2"/>
      <c r="AR399" s="2"/>
      <c r="AS399" s="2"/>
      <c r="AT399" s="2"/>
      <c r="AU399" s="2"/>
      <c r="AV399" s="2"/>
      <c r="AW399" s="2"/>
      <c r="AX399" s="2"/>
      <c r="AY399" s="2"/>
      <c r="AZ399" s="2"/>
      <c r="BA399" s="2"/>
      <c r="BB399" s="2"/>
      <c r="BC399" s="2"/>
      <c r="BD399" s="2"/>
      <c r="BE399" s="2"/>
      <c r="BF399" s="2"/>
      <c r="BG399" s="2"/>
      <c r="BH399" s="2"/>
      <c r="BI399" s="2"/>
      <c r="BJ399" s="2"/>
      <c r="BK399" s="2"/>
      <c r="BL399" s="2"/>
      <c r="BM399" s="2"/>
      <c r="BN399" s="2"/>
    </row>
    <row r="400" spans="1:66" ht="30" hidden="1">
      <c r="A400" s="123">
        <v>2719800</v>
      </c>
      <c r="B400" s="121" t="s">
        <v>63</v>
      </c>
      <c r="C400" s="121" t="s">
        <v>394</v>
      </c>
      <c r="D400" s="202" t="s">
        <v>242</v>
      </c>
      <c r="E400" s="106">
        <f t="shared" si="68"/>
        <v>0</v>
      </c>
      <c r="F400" s="106"/>
      <c r="G400" s="106"/>
      <c r="H400" s="106"/>
      <c r="I400" s="106"/>
      <c r="J400" s="106">
        <f>+L400+O400</f>
        <v>0</v>
      </c>
      <c r="K400" s="106"/>
      <c r="L400" s="106"/>
      <c r="M400" s="106"/>
      <c r="N400" s="106"/>
      <c r="O400" s="106"/>
      <c r="P400" s="106">
        <f>+E400+J400</f>
        <v>0</v>
      </c>
      <c r="Q400" s="151">
        <f t="shared" si="71"/>
        <v>0</v>
      </c>
      <c r="R400" s="2"/>
      <c r="S400" s="64"/>
      <c r="T400" s="64"/>
      <c r="U400" s="64"/>
      <c r="V400" s="64"/>
      <c r="W400" s="2"/>
      <c r="X400" s="2"/>
      <c r="Y400" s="2"/>
      <c r="Z400" s="2"/>
      <c r="AA400" s="2"/>
      <c r="AB400" s="2"/>
      <c r="AC400" s="2"/>
      <c r="AD400" s="2"/>
      <c r="AE400" s="2"/>
      <c r="AF400" s="2"/>
      <c r="AG400" s="2"/>
      <c r="AH400" s="2"/>
      <c r="AI400" s="2"/>
      <c r="AJ400" s="2"/>
      <c r="AK400" s="2"/>
      <c r="AL400" s="2"/>
      <c r="AM400" s="2"/>
      <c r="AN400" s="2"/>
      <c r="AO400" s="2"/>
      <c r="AP400" s="2"/>
      <c r="AQ400" s="2"/>
      <c r="AR400" s="2"/>
      <c r="AS400" s="2"/>
      <c r="AT400" s="2"/>
      <c r="AU400" s="2"/>
      <c r="AV400" s="2"/>
      <c r="AW400" s="2"/>
      <c r="AX400" s="2"/>
      <c r="AY400" s="2"/>
      <c r="AZ400" s="2"/>
      <c r="BA400" s="2"/>
      <c r="BB400" s="2"/>
      <c r="BC400" s="2"/>
      <c r="BD400" s="2"/>
      <c r="BE400" s="2"/>
      <c r="BF400" s="2"/>
      <c r="BG400" s="2"/>
      <c r="BH400" s="2"/>
      <c r="BI400" s="2"/>
      <c r="BJ400" s="2"/>
      <c r="BK400" s="2"/>
      <c r="BL400" s="2"/>
      <c r="BM400" s="2"/>
      <c r="BN400" s="2"/>
    </row>
    <row r="401" spans="1:66" ht="45" hidden="1">
      <c r="A401" s="123"/>
      <c r="B401" s="128"/>
      <c r="C401" s="128"/>
      <c r="D401" s="194" t="s">
        <v>377</v>
      </c>
      <c r="E401" s="137">
        <f t="shared" si="68"/>
        <v>0</v>
      </c>
      <c r="F401" s="137"/>
      <c r="G401" s="137"/>
      <c r="H401" s="137"/>
      <c r="I401" s="137"/>
      <c r="J401" s="106">
        <f>+L401+O401</f>
        <v>0</v>
      </c>
      <c r="K401" s="137"/>
      <c r="L401" s="137"/>
      <c r="M401" s="137"/>
      <c r="N401" s="137"/>
      <c r="O401" s="105">
        <f>1450000-1450000</f>
        <v>0</v>
      </c>
      <c r="P401" s="106">
        <f>+E401+J401</f>
        <v>0</v>
      </c>
      <c r="Q401" s="151">
        <f t="shared" si="71"/>
        <v>0</v>
      </c>
      <c r="R401" s="2"/>
      <c r="S401" s="64"/>
      <c r="T401" s="64"/>
      <c r="U401" s="64"/>
      <c r="V401" s="64"/>
      <c r="W401" s="2"/>
      <c r="X401" s="2"/>
      <c r="Y401" s="2"/>
      <c r="Z401" s="2"/>
      <c r="AA401" s="2"/>
      <c r="AB401" s="2"/>
      <c r="AC401" s="2"/>
      <c r="AD401" s="2"/>
      <c r="AE401" s="2"/>
      <c r="AF401" s="2"/>
      <c r="AG401" s="2"/>
      <c r="AH401" s="2"/>
      <c r="AI401" s="2"/>
      <c r="AJ401" s="2"/>
      <c r="AK401" s="2"/>
      <c r="AL401" s="2"/>
      <c r="AM401" s="2"/>
      <c r="AN401" s="2"/>
      <c r="AO401" s="2"/>
      <c r="AP401" s="2"/>
      <c r="AQ401" s="2"/>
      <c r="AR401" s="2"/>
      <c r="AS401" s="2"/>
      <c r="AT401" s="2"/>
      <c r="AU401" s="2"/>
      <c r="AV401" s="2"/>
      <c r="AW401" s="2"/>
      <c r="AX401" s="2"/>
      <c r="AY401" s="2"/>
      <c r="AZ401" s="2"/>
      <c r="BA401" s="2"/>
      <c r="BB401" s="2"/>
      <c r="BC401" s="2"/>
      <c r="BD401" s="2"/>
      <c r="BE401" s="2"/>
      <c r="BF401" s="2"/>
      <c r="BG401" s="2"/>
      <c r="BH401" s="2"/>
      <c r="BI401" s="2"/>
      <c r="BJ401" s="2"/>
      <c r="BK401" s="2"/>
      <c r="BL401" s="2"/>
      <c r="BM401" s="2"/>
      <c r="BN401" s="2"/>
    </row>
    <row r="402" spans="1:66" ht="51" hidden="1" customHeight="1">
      <c r="A402" s="213"/>
      <c r="B402" s="213"/>
      <c r="C402" s="213"/>
      <c r="D402" s="99"/>
      <c r="E402" s="104"/>
      <c r="F402" s="104"/>
      <c r="G402" s="104"/>
      <c r="H402" s="104"/>
      <c r="I402" s="104"/>
      <c r="J402" s="104"/>
      <c r="K402" s="104"/>
      <c r="L402" s="104"/>
      <c r="M402" s="104"/>
      <c r="N402" s="104"/>
      <c r="O402" s="104"/>
      <c r="P402" s="104"/>
      <c r="Q402" s="151">
        <f t="shared" si="71"/>
        <v>0</v>
      </c>
      <c r="R402" s="2"/>
      <c r="S402" s="64"/>
      <c r="T402" s="64"/>
      <c r="U402" s="64"/>
      <c r="V402" s="64"/>
      <c r="W402" s="2"/>
      <c r="X402" s="2"/>
      <c r="Y402" s="2"/>
      <c r="Z402" s="2"/>
      <c r="AA402" s="2"/>
      <c r="AB402" s="2"/>
      <c r="AC402" s="2"/>
      <c r="AD402" s="2"/>
      <c r="AE402" s="2"/>
      <c r="AF402" s="2"/>
      <c r="AG402" s="2"/>
      <c r="AH402" s="2"/>
      <c r="AI402" s="2"/>
      <c r="AJ402" s="2"/>
      <c r="AK402" s="2"/>
      <c r="AL402" s="2"/>
      <c r="AM402" s="2"/>
      <c r="AN402" s="2"/>
      <c r="AO402" s="2"/>
      <c r="AP402" s="2"/>
      <c r="AQ402" s="2"/>
      <c r="AR402" s="2"/>
      <c r="AS402" s="2"/>
      <c r="AT402" s="2"/>
      <c r="AU402" s="2"/>
      <c r="AV402" s="2"/>
      <c r="AW402" s="2"/>
      <c r="AX402" s="2"/>
      <c r="AY402" s="2"/>
      <c r="AZ402" s="2"/>
      <c r="BA402" s="2"/>
      <c r="BB402" s="2"/>
      <c r="BC402" s="2"/>
      <c r="BD402" s="2"/>
      <c r="BE402" s="2"/>
      <c r="BF402" s="2"/>
      <c r="BG402" s="2"/>
      <c r="BH402" s="2"/>
      <c r="BI402" s="2"/>
      <c r="BJ402" s="2"/>
      <c r="BK402" s="2"/>
      <c r="BL402" s="2"/>
      <c r="BM402" s="2"/>
      <c r="BN402" s="2"/>
    </row>
    <row r="403" spans="1:66" ht="30" hidden="1">
      <c r="A403" s="127">
        <v>2818311</v>
      </c>
      <c r="B403" s="127" t="s">
        <v>427</v>
      </c>
      <c r="C403" s="127" t="s">
        <v>145</v>
      </c>
      <c r="D403" s="160" t="s">
        <v>428</v>
      </c>
      <c r="E403" s="105">
        <f>+F403+I403</f>
        <v>0</v>
      </c>
      <c r="F403" s="105">
        <f>300000-300000</f>
        <v>0</v>
      </c>
      <c r="G403" s="104"/>
      <c r="H403" s="104"/>
      <c r="I403" s="104"/>
      <c r="J403" s="105">
        <f>+L403+O403</f>
        <v>0</v>
      </c>
      <c r="K403" s="104"/>
      <c r="L403" s="104"/>
      <c r="M403" s="104"/>
      <c r="N403" s="104"/>
      <c r="O403" s="104"/>
      <c r="P403" s="105">
        <f>+E403+J403</f>
        <v>0</v>
      </c>
      <c r="Q403" s="151">
        <f t="shared" si="71"/>
        <v>0</v>
      </c>
      <c r="R403" s="2"/>
      <c r="S403" s="64"/>
      <c r="T403" s="64"/>
      <c r="U403" s="64"/>
      <c r="V403" s="64"/>
      <c r="W403" s="2"/>
      <c r="X403" s="2"/>
      <c r="Y403" s="2"/>
      <c r="Z403" s="2"/>
      <c r="AA403" s="2"/>
      <c r="AB403" s="2"/>
      <c r="AC403" s="2"/>
      <c r="AD403" s="2"/>
      <c r="AE403" s="2"/>
      <c r="AF403" s="2"/>
      <c r="AG403" s="2"/>
      <c r="AH403" s="2"/>
      <c r="AI403" s="2"/>
      <c r="AJ403" s="2"/>
      <c r="AK403" s="2"/>
      <c r="AL403" s="2"/>
      <c r="AM403" s="2"/>
      <c r="AN403" s="2"/>
      <c r="AO403" s="2"/>
      <c r="AP403" s="2"/>
      <c r="AQ403" s="2"/>
      <c r="AR403" s="2"/>
      <c r="AS403" s="2"/>
      <c r="AT403" s="2"/>
      <c r="AU403" s="2"/>
      <c r="AV403" s="2"/>
      <c r="AW403" s="2"/>
      <c r="AX403" s="2"/>
      <c r="AY403" s="2"/>
      <c r="AZ403" s="2"/>
      <c r="BA403" s="2"/>
      <c r="BB403" s="2"/>
      <c r="BC403" s="2"/>
      <c r="BD403" s="2"/>
      <c r="BE403" s="2"/>
      <c r="BF403" s="2"/>
      <c r="BG403" s="2"/>
      <c r="BH403" s="2"/>
      <c r="BI403" s="2"/>
      <c r="BJ403" s="2"/>
      <c r="BK403" s="2"/>
      <c r="BL403" s="2"/>
      <c r="BM403" s="2"/>
      <c r="BN403" s="2"/>
    </row>
    <row r="404" spans="1:66" ht="31.5" hidden="1">
      <c r="A404" s="133">
        <v>2818312</v>
      </c>
      <c r="B404" s="133" t="s">
        <v>442</v>
      </c>
      <c r="C404" s="133" t="s">
        <v>149</v>
      </c>
      <c r="D404" s="144" t="s">
        <v>364</v>
      </c>
      <c r="E404" s="105">
        <f>+F404+I404</f>
        <v>0</v>
      </c>
      <c r="F404" s="105"/>
      <c r="G404" s="105"/>
      <c r="H404" s="105"/>
      <c r="I404" s="105"/>
      <c r="J404" s="105">
        <f>+L404+O404</f>
        <v>0</v>
      </c>
      <c r="K404" s="105"/>
      <c r="L404" s="105"/>
      <c r="M404" s="105"/>
      <c r="N404" s="105"/>
      <c r="O404" s="105"/>
      <c r="P404" s="105">
        <f>+E404+J404</f>
        <v>0</v>
      </c>
      <c r="Q404" s="151">
        <f t="shared" si="71"/>
        <v>0</v>
      </c>
      <c r="R404" s="2"/>
      <c r="S404" s="64"/>
      <c r="T404" s="64"/>
      <c r="U404" s="64"/>
      <c r="V404" s="64"/>
      <c r="W404" s="2"/>
      <c r="X404" s="2"/>
      <c r="Y404" s="2"/>
      <c r="Z404" s="2"/>
      <c r="AA404" s="2"/>
      <c r="AB404" s="2"/>
      <c r="AC404" s="2"/>
      <c r="AD404" s="2"/>
      <c r="AE404" s="2"/>
      <c r="AF404" s="2"/>
      <c r="AG404" s="2"/>
      <c r="AH404" s="2"/>
      <c r="AI404" s="2"/>
      <c r="AJ404" s="2"/>
      <c r="AK404" s="2"/>
      <c r="AL404" s="2"/>
      <c r="AM404" s="2"/>
      <c r="AN404" s="2"/>
      <c r="AO404" s="2"/>
      <c r="AP404" s="2"/>
      <c r="AQ404" s="2"/>
      <c r="AR404" s="2"/>
      <c r="AS404" s="2"/>
      <c r="AT404" s="2"/>
      <c r="AU404" s="2"/>
      <c r="AV404" s="2"/>
      <c r="AW404" s="2"/>
      <c r="AX404" s="2"/>
      <c r="AY404" s="2"/>
      <c r="AZ404" s="2"/>
      <c r="BA404" s="2"/>
      <c r="BB404" s="2"/>
      <c r="BC404" s="2"/>
      <c r="BD404" s="2"/>
      <c r="BE404" s="2"/>
      <c r="BF404" s="2"/>
      <c r="BG404" s="2"/>
      <c r="BH404" s="2"/>
      <c r="BI404" s="2"/>
      <c r="BJ404" s="2"/>
      <c r="BK404" s="2"/>
      <c r="BL404" s="2"/>
      <c r="BM404" s="2"/>
      <c r="BN404" s="2"/>
    </row>
    <row r="405" spans="1:66" ht="51" hidden="1" customHeight="1">
      <c r="A405" s="133"/>
      <c r="B405" s="133"/>
      <c r="C405" s="133"/>
      <c r="D405" s="160"/>
      <c r="E405" s="105"/>
      <c r="F405" s="105"/>
      <c r="G405" s="105"/>
      <c r="H405" s="105"/>
      <c r="I405" s="105"/>
      <c r="J405" s="105"/>
      <c r="K405" s="105"/>
      <c r="L405" s="105"/>
      <c r="M405" s="105"/>
      <c r="N405" s="105"/>
      <c r="O405" s="105"/>
      <c r="P405" s="105"/>
      <c r="Q405" s="151">
        <f t="shared" si="71"/>
        <v>0</v>
      </c>
      <c r="R405" s="2"/>
      <c r="S405" s="64"/>
      <c r="T405" s="64"/>
      <c r="U405" s="64"/>
      <c r="V405" s="64"/>
      <c r="W405" s="2"/>
      <c r="X405" s="2"/>
      <c r="Y405" s="2"/>
      <c r="Z405" s="2"/>
      <c r="AA405" s="2"/>
      <c r="AB405" s="2"/>
      <c r="AC405" s="2"/>
      <c r="AD405" s="2"/>
      <c r="AE405" s="2"/>
      <c r="AF405" s="2"/>
      <c r="AG405" s="2"/>
      <c r="AH405" s="2"/>
      <c r="AI405" s="2"/>
      <c r="AJ405" s="2"/>
      <c r="AK405" s="2"/>
      <c r="AL405" s="2"/>
      <c r="AM405" s="2"/>
      <c r="AN405" s="2"/>
      <c r="AO405" s="2"/>
      <c r="AP405" s="2"/>
      <c r="AQ405" s="2"/>
      <c r="AR405" s="2"/>
      <c r="AS405" s="2"/>
      <c r="AT405" s="2"/>
      <c r="AU405" s="2"/>
      <c r="AV405" s="2"/>
      <c r="AW405" s="2"/>
      <c r="AX405" s="2"/>
      <c r="AY405" s="2"/>
      <c r="AZ405" s="2"/>
      <c r="BA405" s="2"/>
      <c r="BB405" s="2"/>
      <c r="BC405" s="2"/>
      <c r="BD405" s="2"/>
      <c r="BE405" s="2"/>
      <c r="BF405" s="2"/>
      <c r="BG405" s="2"/>
      <c r="BH405" s="2"/>
      <c r="BI405" s="2"/>
      <c r="BJ405" s="2"/>
      <c r="BK405" s="2"/>
      <c r="BL405" s="2"/>
      <c r="BM405" s="2"/>
      <c r="BN405" s="2"/>
    </row>
    <row r="406" spans="1:66" ht="51" hidden="1" customHeight="1">
      <c r="A406" s="133" t="s">
        <v>129</v>
      </c>
      <c r="B406" s="133" t="s">
        <v>457</v>
      </c>
      <c r="C406" s="133" t="s">
        <v>131</v>
      </c>
      <c r="D406" s="160" t="s">
        <v>130</v>
      </c>
      <c r="E406" s="105">
        <f>+F406+I406</f>
        <v>0</v>
      </c>
      <c r="F406" s="105"/>
      <c r="G406" s="105"/>
      <c r="H406" s="105"/>
      <c r="I406" s="105">
        <f>8775000-8775000</f>
        <v>0</v>
      </c>
      <c r="J406" s="105">
        <f>+L406+O406</f>
        <v>0</v>
      </c>
      <c r="K406" s="105"/>
      <c r="L406" s="105"/>
      <c r="M406" s="105"/>
      <c r="N406" s="105"/>
      <c r="O406" s="105"/>
      <c r="P406" s="105">
        <f>+E406+J406</f>
        <v>0</v>
      </c>
      <c r="Q406" s="151">
        <f t="shared" si="71"/>
        <v>0</v>
      </c>
      <c r="R406" s="2"/>
      <c r="S406" s="64"/>
      <c r="T406" s="64"/>
      <c r="U406" s="64"/>
      <c r="V406" s="64"/>
      <c r="W406" s="2"/>
      <c r="X406" s="2"/>
      <c r="Y406" s="2"/>
      <c r="Z406" s="2"/>
      <c r="AA406" s="2"/>
      <c r="AB406" s="2"/>
      <c r="AC406" s="2"/>
      <c r="AD406" s="2"/>
      <c r="AE406" s="2"/>
      <c r="AF406" s="2"/>
      <c r="AG406" s="2"/>
      <c r="AH406" s="2"/>
      <c r="AI406" s="2"/>
      <c r="AJ406" s="2"/>
      <c r="AK406" s="2"/>
      <c r="AL406" s="2"/>
      <c r="AM406" s="2"/>
      <c r="AN406" s="2"/>
      <c r="AO406" s="2"/>
      <c r="AP406" s="2"/>
      <c r="AQ406" s="2"/>
      <c r="AR406" s="2"/>
      <c r="AS406" s="2"/>
      <c r="AT406" s="2"/>
      <c r="AU406" s="2"/>
      <c r="AV406" s="2"/>
      <c r="AW406" s="2"/>
      <c r="AX406" s="2"/>
      <c r="AY406" s="2"/>
      <c r="AZ406" s="2"/>
      <c r="BA406" s="2"/>
      <c r="BB406" s="2"/>
      <c r="BC406" s="2"/>
      <c r="BD406" s="2"/>
      <c r="BE406" s="2"/>
      <c r="BF406" s="2"/>
      <c r="BG406" s="2"/>
      <c r="BH406" s="2"/>
      <c r="BI406" s="2"/>
      <c r="BJ406" s="2"/>
      <c r="BK406" s="2"/>
      <c r="BL406" s="2"/>
      <c r="BM406" s="2"/>
      <c r="BN406" s="2"/>
    </row>
    <row r="407" spans="1:66" ht="51" hidden="1" customHeight="1">
      <c r="A407" s="133"/>
      <c r="B407" s="133"/>
      <c r="C407" s="133"/>
      <c r="D407" s="160"/>
      <c r="E407" s="105"/>
      <c r="F407" s="105"/>
      <c r="G407" s="105"/>
      <c r="H407" s="105"/>
      <c r="I407" s="105"/>
      <c r="J407" s="105"/>
      <c r="K407" s="105"/>
      <c r="L407" s="105"/>
      <c r="M407" s="105"/>
      <c r="N407" s="105"/>
      <c r="O407" s="105"/>
      <c r="P407" s="105"/>
      <c r="Q407" s="151">
        <f t="shared" si="71"/>
        <v>0</v>
      </c>
      <c r="R407" s="2"/>
      <c r="S407" s="64"/>
      <c r="T407" s="64"/>
      <c r="U407" s="64"/>
      <c r="V407" s="64"/>
      <c r="W407" s="2"/>
      <c r="X407" s="2"/>
      <c r="Y407" s="2"/>
      <c r="Z407" s="2"/>
      <c r="AA407" s="2"/>
      <c r="AB407" s="2"/>
      <c r="AC407" s="2"/>
      <c r="AD407" s="2"/>
      <c r="AE407" s="2"/>
      <c r="AF407" s="2"/>
      <c r="AG407" s="2"/>
      <c r="AH407" s="2"/>
      <c r="AI407" s="2"/>
      <c r="AJ407" s="2"/>
      <c r="AK407" s="2"/>
      <c r="AL407" s="2"/>
      <c r="AM407" s="2"/>
      <c r="AN407" s="2"/>
      <c r="AO407" s="2"/>
      <c r="AP407" s="2"/>
      <c r="AQ407" s="2"/>
      <c r="AR407" s="2"/>
      <c r="AS407" s="2"/>
      <c r="AT407" s="2"/>
      <c r="AU407" s="2"/>
      <c r="AV407" s="2"/>
      <c r="AW407" s="2"/>
      <c r="AX407" s="2"/>
      <c r="AY407" s="2"/>
      <c r="AZ407" s="2"/>
      <c r="BA407" s="2"/>
      <c r="BB407" s="2"/>
      <c r="BC407" s="2"/>
      <c r="BD407" s="2"/>
      <c r="BE407" s="2"/>
      <c r="BF407" s="2"/>
      <c r="BG407" s="2"/>
      <c r="BH407" s="2"/>
      <c r="BI407" s="2"/>
      <c r="BJ407" s="2"/>
      <c r="BK407" s="2"/>
      <c r="BL407" s="2"/>
      <c r="BM407" s="2"/>
      <c r="BN407" s="2"/>
    </row>
    <row r="408" spans="1:66" ht="43.5" hidden="1" customHeight="1">
      <c r="A408" s="213"/>
      <c r="B408" s="213"/>
      <c r="C408" s="213"/>
      <c r="D408" s="97"/>
      <c r="E408" s="104"/>
      <c r="F408" s="104"/>
      <c r="G408" s="104"/>
      <c r="H408" s="104"/>
      <c r="I408" s="104"/>
      <c r="J408" s="104"/>
      <c r="K408" s="104"/>
      <c r="L408" s="104"/>
      <c r="M408" s="104"/>
      <c r="N408" s="104"/>
      <c r="O408" s="104"/>
      <c r="P408" s="104"/>
      <c r="Q408" s="151">
        <f t="shared" si="71"/>
        <v>0</v>
      </c>
      <c r="S408" s="40"/>
      <c r="T408" s="40"/>
      <c r="U408" s="40"/>
      <c r="V408" s="40"/>
    </row>
    <row r="409" spans="1:66" ht="54" hidden="1" customHeight="1">
      <c r="A409" s="133"/>
      <c r="B409" s="133"/>
      <c r="C409" s="133"/>
      <c r="D409" s="175"/>
      <c r="E409" s="105"/>
      <c r="F409" s="105"/>
      <c r="G409" s="105"/>
      <c r="H409" s="105"/>
      <c r="I409" s="105"/>
      <c r="J409" s="105"/>
      <c r="K409" s="105"/>
      <c r="L409" s="105"/>
      <c r="M409" s="105"/>
      <c r="N409" s="105"/>
      <c r="O409" s="105"/>
      <c r="P409" s="105"/>
      <c r="Q409" s="151">
        <f t="shared" si="71"/>
        <v>0</v>
      </c>
      <c r="S409" s="40"/>
      <c r="T409" s="40"/>
      <c r="U409" s="40"/>
      <c r="V409" s="40"/>
    </row>
    <row r="410" spans="1:66" ht="15.75" hidden="1">
      <c r="A410" s="128"/>
      <c r="B410" s="128"/>
      <c r="C410" s="128"/>
      <c r="D410" s="163"/>
      <c r="E410" s="137">
        <f>+F410+I410</f>
        <v>0</v>
      </c>
      <c r="F410" s="137"/>
      <c r="G410" s="137"/>
      <c r="H410" s="137"/>
      <c r="I410" s="137"/>
      <c r="J410" s="137"/>
      <c r="K410" s="137"/>
      <c r="L410" s="137"/>
      <c r="M410" s="137"/>
      <c r="N410" s="137"/>
      <c r="O410" s="137"/>
      <c r="P410" s="137">
        <f>+E410+J410</f>
        <v>0</v>
      </c>
      <c r="Q410" s="151">
        <f t="shared" si="71"/>
        <v>0</v>
      </c>
      <c r="S410" s="40"/>
      <c r="T410" s="40"/>
      <c r="U410" s="40"/>
      <c r="V410" s="40"/>
    </row>
    <row r="411" spans="1:66" ht="39.75" hidden="1" customHeight="1">
      <c r="A411" s="133"/>
      <c r="B411" s="133"/>
      <c r="C411" s="133"/>
      <c r="D411" s="175"/>
      <c r="E411" s="105"/>
      <c r="F411" s="105"/>
      <c r="G411" s="105"/>
      <c r="H411" s="105"/>
      <c r="I411" s="105"/>
      <c r="J411" s="105"/>
      <c r="K411" s="105"/>
      <c r="L411" s="105"/>
      <c r="M411" s="105"/>
      <c r="N411" s="105"/>
      <c r="O411" s="105"/>
      <c r="P411" s="105"/>
      <c r="Q411" s="151">
        <f t="shared" si="71"/>
        <v>0</v>
      </c>
      <c r="S411" s="40"/>
      <c r="T411" s="40"/>
      <c r="U411" s="40"/>
      <c r="V411" s="40"/>
    </row>
    <row r="412" spans="1:66" ht="54" hidden="1">
      <c r="A412" s="128"/>
      <c r="B412" s="125"/>
      <c r="C412" s="125"/>
      <c r="D412" s="177" t="s">
        <v>187</v>
      </c>
      <c r="E412" s="113">
        <f>+F412+I412</f>
        <v>0</v>
      </c>
      <c r="F412" s="113"/>
      <c r="G412" s="113"/>
      <c r="H412" s="113"/>
      <c r="I412" s="113"/>
      <c r="J412" s="113">
        <f>+L412+O412</f>
        <v>0</v>
      </c>
      <c r="K412" s="113"/>
      <c r="L412" s="113"/>
      <c r="M412" s="113"/>
      <c r="N412" s="113"/>
      <c r="O412" s="113"/>
      <c r="P412" s="113">
        <f>+E412+J412</f>
        <v>0</v>
      </c>
      <c r="Q412" s="151">
        <f t="shared" si="71"/>
        <v>0</v>
      </c>
      <c r="S412" s="40"/>
      <c r="T412" s="40"/>
      <c r="U412" s="40"/>
      <c r="V412" s="40"/>
    </row>
    <row r="413" spans="1:66" s="225" customFormat="1" ht="64.150000000000006" hidden="1" customHeight="1">
      <c r="A413" s="123"/>
      <c r="B413" s="123"/>
      <c r="C413" s="123"/>
      <c r="D413" s="144"/>
      <c r="E413" s="138"/>
      <c r="F413" s="138"/>
      <c r="G413" s="138"/>
      <c r="H413" s="138"/>
      <c r="I413" s="138"/>
      <c r="J413" s="138"/>
      <c r="K413" s="138"/>
      <c r="L413" s="138"/>
      <c r="M413" s="138"/>
      <c r="N413" s="138"/>
      <c r="O413" s="138"/>
      <c r="P413" s="138"/>
      <c r="Q413" s="220">
        <f t="shared" si="71"/>
        <v>0</v>
      </c>
      <c r="R413" s="221"/>
      <c r="S413" s="222"/>
      <c r="T413" s="222"/>
      <c r="U413" s="222"/>
      <c r="V413" s="222"/>
      <c r="W413" s="221"/>
      <c r="X413" s="223"/>
      <c r="Y413" s="223"/>
      <c r="Z413" s="223"/>
      <c r="AA413" s="223"/>
      <c r="AB413" s="223"/>
      <c r="AC413" s="223"/>
      <c r="AD413" s="223"/>
      <c r="AE413" s="223"/>
      <c r="AF413" s="223"/>
      <c r="AG413" s="223"/>
      <c r="AH413" s="223"/>
      <c r="AI413" s="223"/>
      <c r="AJ413" s="223"/>
      <c r="AK413" s="223"/>
      <c r="AL413" s="223"/>
      <c r="AM413" s="223"/>
      <c r="AN413" s="223"/>
      <c r="AO413" s="223"/>
      <c r="AP413" s="223"/>
      <c r="AQ413" s="223"/>
      <c r="AR413" s="223"/>
      <c r="AS413" s="224"/>
      <c r="AT413" s="224"/>
      <c r="AU413" s="224"/>
      <c r="AV413" s="224"/>
      <c r="AW413" s="224"/>
      <c r="AX413" s="224"/>
      <c r="AY413" s="224"/>
      <c r="AZ413" s="224"/>
      <c r="BA413" s="224"/>
      <c r="BB413" s="224"/>
      <c r="BC413" s="224"/>
      <c r="BD413" s="224"/>
      <c r="BE413" s="224"/>
      <c r="BF413" s="224"/>
      <c r="BG413" s="224"/>
      <c r="BH413" s="224"/>
      <c r="BI413" s="224"/>
      <c r="BJ413" s="224"/>
      <c r="BK413" s="224"/>
      <c r="BL413" s="224"/>
      <c r="BM413" s="224"/>
      <c r="BN413" s="224"/>
    </row>
    <row r="414" spans="1:66" ht="30" hidden="1" customHeight="1">
      <c r="A414" s="213"/>
      <c r="B414" s="213"/>
      <c r="C414" s="213"/>
      <c r="D414" s="99"/>
      <c r="E414" s="104"/>
      <c r="F414" s="104"/>
      <c r="G414" s="104"/>
      <c r="H414" s="104"/>
      <c r="I414" s="104"/>
      <c r="J414" s="104"/>
      <c r="K414" s="104"/>
      <c r="L414" s="104"/>
      <c r="M414" s="104"/>
      <c r="N414" s="104"/>
      <c r="O414" s="104"/>
      <c r="P414" s="104"/>
      <c r="Q414" s="151">
        <f t="shared" si="71"/>
        <v>0</v>
      </c>
      <c r="S414" s="40"/>
      <c r="T414" s="40"/>
      <c r="U414" s="40"/>
      <c r="V414" s="40"/>
    </row>
    <row r="415" spans="1:66" ht="45" hidden="1">
      <c r="A415" s="128"/>
      <c r="B415" s="128"/>
      <c r="C415" s="128"/>
      <c r="D415" s="182" t="s">
        <v>413</v>
      </c>
      <c r="E415" s="104">
        <f t="shared" ref="E415:E428" si="72">+F415+I415</f>
        <v>0</v>
      </c>
      <c r="F415" s="104"/>
      <c r="G415" s="104"/>
      <c r="H415" s="104"/>
      <c r="I415" s="104"/>
      <c r="J415" s="172"/>
      <c r="K415" s="116"/>
      <c r="L415" s="116"/>
      <c r="M415" s="116"/>
      <c r="N415" s="116"/>
      <c r="O415" s="119"/>
      <c r="P415" s="172">
        <f t="shared" ref="P415:P433" si="73">+E415+J415</f>
        <v>0</v>
      </c>
      <c r="Q415" s="151">
        <f t="shared" si="71"/>
        <v>0</v>
      </c>
      <c r="S415" s="40"/>
      <c r="T415" s="40"/>
      <c r="U415" s="40"/>
      <c r="V415" s="40"/>
    </row>
    <row r="416" spans="1:66" s="241" customFormat="1" ht="45" hidden="1" customHeight="1">
      <c r="A416" s="121"/>
      <c r="B416" s="121"/>
      <c r="C416" s="121"/>
      <c r="D416" s="242" t="s">
        <v>287</v>
      </c>
      <c r="E416" s="106">
        <f t="shared" si="72"/>
        <v>0</v>
      </c>
      <c r="F416" s="106"/>
      <c r="G416" s="106"/>
      <c r="H416" s="106"/>
      <c r="I416" s="106"/>
      <c r="J416" s="106">
        <f>+L416+O416</f>
        <v>0</v>
      </c>
      <c r="K416" s="106"/>
      <c r="L416" s="106"/>
      <c r="M416" s="106"/>
      <c r="N416" s="106"/>
      <c r="O416" s="106"/>
      <c r="P416" s="106">
        <f t="shared" si="73"/>
        <v>0</v>
      </c>
      <c r="Q416" s="236">
        <f t="shared" si="71"/>
        <v>0</v>
      </c>
      <c r="R416" s="237"/>
      <c r="S416" s="238"/>
      <c r="T416" s="238"/>
      <c r="U416" s="238"/>
      <c r="V416" s="238"/>
      <c r="W416" s="237"/>
      <c r="X416" s="239"/>
      <c r="Y416" s="239"/>
      <c r="Z416" s="239"/>
      <c r="AA416" s="239"/>
      <c r="AB416" s="239"/>
      <c r="AC416" s="239"/>
      <c r="AD416" s="239"/>
      <c r="AE416" s="239"/>
      <c r="AF416" s="239"/>
      <c r="AG416" s="239"/>
      <c r="AH416" s="239"/>
      <c r="AI416" s="239"/>
      <c r="AJ416" s="239"/>
      <c r="AK416" s="239"/>
      <c r="AL416" s="239"/>
      <c r="AM416" s="239"/>
      <c r="AN416" s="239"/>
      <c r="AO416" s="239"/>
      <c r="AP416" s="239"/>
      <c r="AQ416" s="239"/>
      <c r="AR416" s="239"/>
      <c r="AS416" s="240"/>
      <c r="AT416" s="240"/>
      <c r="AU416" s="240"/>
      <c r="AV416" s="240"/>
      <c r="AW416" s="240"/>
      <c r="AX416" s="240"/>
      <c r="AY416" s="240"/>
      <c r="AZ416" s="240"/>
      <c r="BA416" s="240"/>
      <c r="BB416" s="240"/>
      <c r="BC416" s="240"/>
      <c r="BD416" s="240"/>
      <c r="BE416" s="240"/>
      <c r="BF416" s="240"/>
      <c r="BG416" s="240"/>
      <c r="BH416" s="240"/>
      <c r="BI416" s="240"/>
      <c r="BJ416" s="240"/>
      <c r="BK416" s="240"/>
      <c r="BL416" s="240"/>
      <c r="BM416" s="240"/>
      <c r="BN416" s="240"/>
    </row>
    <row r="417" spans="1:23" ht="24" hidden="1">
      <c r="A417" s="128"/>
      <c r="B417" s="128"/>
      <c r="C417" s="128"/>
      <c r="D417" s="176" t="s">
        <v>500</v>
      </c>
      <c r="E417" s="137">
        <f t="shared" si="72"/>
        <v>0</v>
      </c>
      <c r="F417" s="137"/>
      <c r="G417" s="137"/>
      <c r="H417" s="149"/>
      <c r="I417" s="149"/>
      <c r="J417" s="137">
        <f>+L417+O417</f>
        <v>0</v>
      </c>
      <c r="K417" s="137"/>
      <c r="L417" s="137"/>
      <c r="M417" s="137"/>
      <c r="N417" s="137"/>
      <c r="O417" s="137"/>
      <c r="P417" s="137">
        <f t="shared" si="73"/>
        <v>0</v>
      </c>
      <c r="Q417" s="151">
        <f t="shared" si="71"/>
        <v>0</v>
      </c>
      <c r="S417" s="40"/>
      <c r="T417" s="40"/>
      <c r="U417" s="40"/>
      <c r="V417" s="40"/>
    </row>
    <row r="418" spans="1:23" ht="15.75" hidden="1">
      <c r="A418" s="128"/>
      <c r="B418" s="128"/>
      <c r="C418" s="128"/>
      <c r="D418" s="176" t="s">
        <v>501</v>
      </c>
      <c r="E418" s="137">
        <f t="shared" si="72"/>
        <v>0</v>
      </c>
      <c r="F418" s="137"/>
      <c r="G418" s="137"/>
      <c r="H418" s="149"/>
      <c r="I418" s="149"/>
      <c r="J418" s="137">
        <f>+L418+O418</f>
        <v>0</v>
      </c>
      <c r="K418" s="137"/>
      <c r="L418" s="137"/>
      <c r="M418" s="137"/>
      <c r="N418" s="137"/>
      <c r="O418" s="137"/>
      <c r="P418" s="137">
        <f t="shared" si="73"/>
        <v>0</v>
      </c>
      <c r="Q418" s="151">
        <f t="shared" si="71"/>
        <v>0</v>
      </c>
      <c r="S418" s="40"/>
      <c r="T418" s="40"/>
      <c r="U418" s="40"/>
      <c r="V418" s="40"/>
    </row>
    <row r="419" spans="1:23" ht="30" hidden="1">
      <c r="A419" s="123">
        <v>3713070</v>
      </c>
      <c r="B419" s="121" t="s">
        <v>301</v>
      </c>
      <c r="C419" s="121" t="s">
        <v>506</v>
      </c>
      <c r="D419" s="179" t="s">
        <v>208</v>
      </c>
      <c r="E419" s="106">
        <f t="shared" si="72"/>
        <v>0</v>
      </c>
      <c r="F419" s="106"/>
      <c r="G419" s="106"/>
      <c r="H419" s="106"/>
      <c r="I419" s="106"/>
      <c r="J419" s="106"/>
      <c r="K419" s="106"/>
      <c r="L419" s="106"/>
      <c r="M419" s="106"/>
      <c r="N419" s="106"/>
      <c r="O419" s="106"/>
      <c r="P419" s="106">
        <f t="shared" si="73"/>
        <v>0</v>
      </c>
      <c r="Q419" s="151">
        <f t="shared" si="71"/>
        <v>0</v>
      </c>
      <c r="S419" s="40"/>
      <c r="T419" s="40"/>
      <c r="U419" s="40"/>
      <c r="V419" s="40"/>
    </row>
    <row r="420" spans="1:23" ht="30" hidden="1">
      <c r="A420" s="121">
        <v>3713230</v>
      </c>
      <c r="B420" s="121" t="s">
        <v>263</v>
      </c>
      <c r="C420" s="121" t="s">
        <v>255</v>
      </c>
      <c r="D420" s="179" t="s">
        <v>447</v>
      </c>
      <c r="E420" s="137">
        <f t="shared" si="72"/>
        <v>0</v>
      </c>
      <c r="F420" s="137"/>
      <c r="G420" s="137"/>
      <c r="H420" s="137"/>
      <c r="I420" s="137"/>
      <c r="J420" s="137">
        <f>+L420+O420</f>
        <v>0</v>
      </c>
      <c r="K420" s="137"/>
      <c r="L420" s="137"/>
      <c r="M420" s="137"/>
      <c r="N420" s="137"/>
      <c r="O420" s="137"/>
      <c r="P420" s="137">
        <f t="shared" si="73"/>
        <v>0</v>
      </c>
      <c r="Q420" s="151">
        <f t="shared" si="71"/>
        <v>0</v>
      </c>
      <c r="R420" s="11"/>
      <c r="S420" s="16"/>
      <c r="T420" s="16"/>
      <c r="U420" s="16"/>
      <c r="V420" s="16"/>
      <c r="W420" s="11"/>
    </row>
    <row r="421" spans="1:23" ht="72" hidden="1">
      <c r="A421" s="128"/>
      <c r="B421" s="128"/>
      <c r="C421" s="128"/>
      <c r="D421" s="217" t="s">
        <v>466</v>
      </c>
      <c r="E421" s="137">
        <f t="shared" si="72"/>
        <v>0</v>
      </c>
      <c r="F421" s="137"/>
      <c r="G421" s="137"/>
      <c r="H421" s="137"/>
      <c r="I421" s="137"/>
      <c r="J421" s="137">
        <f>+L421+O421</f>
        <v>0</v>
      </c>
      <c r="K421" s="137"/>
      <c r="L421" s="137"/>
      <c r="M421" s="137"/>
      <c r="N421" s="137"/>
      <c r="O421" s="137"/>
      <c r="P421" s="137">
        <f t="shared" si="73"/>
        <v>0</v>
      </c>
      <c r="Q421" s="151">
        <f t="shared" si="71"/>
        <v>0</v>
      </c>
      <c r="R421" s="11"/>
      <c r="S421" s="16"/>
      <c r="T421" s="16"/>
      <c r="U421" s="16"/>
      <c r="V421" s="16"/>
      <c r="W421" s="11"/>
    </row>
    <row r="422" spans="1:23" ht="36" hidden="1">
      <c r="A422" s="128"/>
      <c r="B422" s="128"/>
      <c r="C422" s="128"/>
      <c r="D422" s="176" t="s">
        <v>379</v>
      </c>
      <c r="E422" s="137">
        <f t="shared" si="72"/>
        <v>0</v>
      </c>
      <c r="F422" s="137"/>
      <c r="G422" s="137"/>
      <c r="H422" s="137"/>
      <c r="I422" s="137"/>
      <c r="J422" s="137">
        <f>+L422+O422</f>
        <v>0</v>
      </c>
      <c r="K422" s="137"/>
      <c r="L422" s="137"/>
      <c r="M422" s="137"/>
      <c r="N422" s="137"/>
      <c r="O422" s="137"/>
      <c r="P422" s="137">
        <f t="shared" si="73"/>
        <v>0</v>
      </c>
      <c r="Q422" s="151">
        <f t="shared" si="71"/>
        <v>0</v>
      </c>
      <c r="R422" s="11"/>
      <c r="S422" s="16"/>
      <c r="T422" s="16"/>
      <c r="U422" s="16"/>
      <c r="V422" s="16"/>
      <c r="W422" s="11"/>
    </row>
    <row r="423" spans="1:23" ht="48" hidden="1">
      <c r="A423" s="128"/>
      <c r="B423" s="128"/>
      <c r="C423" s="128"/>
      <c r="D423" s="176" t="s">
        <v>190</v>
      </c>
      <c r="E423" s="137">
        <f t="shared" si="72"/>
        <v>0</v>
      </c>
      <c r="F423" s="137"/>
      <c r="G423" s="137"/>
      <c r="H423" s="137"/>
      <c r="I423" s="137"/>
      <c r="J423" s="137"/>
      <c r="K423" s="137"/>
      <c r="L423" s="137"/>
      <c r="M423" s="137"/>
      <c r="N423" s="137"/>
      <c r="O423" s="137"/>
      <c r="P423" s="137">
        <f t="shared" si="73"/>
        <v>0</v>
      </c>
      <c r="Q423" s="151">
        <f t="shared" si="71"/>
        <v>0</v>
      </c>
      <c r="R423" s="11"/>
      <c r="S423" s="16"/>
      <c r="T423" s="16"/>
      <c r="U423" s="16"/>
      <c r="V423" s="16"/>
      <c r="W423" s="11"/>
    </row>
    <row r="424" spans="1:23" ht="30" hidden="1">
      <c r="A424" s="127">
        <v>3713740</v>
      </c>
      <c r="B424" s="127" t="s">
        <v>97</v>
      </c>
      <c r="C424" s="127" t="s">
        <v>483</v>
      </c>
      <c r="D424" s="161" t="s">
        <v>445</v>
      </c>
      <c r="E424" s="105">
        <f t="shared" si="72"/>
        <v>0</v>
      </c>
      <c r="F424" s="105"/>
      <c r="G424" s="105"/>
      <c r="H424" s="105"/>
      <c r="I424" s="105"/>
      <c r="J424" s="105">
        <f t="shared" ref="J424:J433" si="74">+L424+O424</f>
        <v>0</v>
      </c>
      <c r="K424" s="105"/>
      <c r="L424" s="105"/>
      <c r="M424" s="105"/>
      <c r="N424" s="105"/>
      <c r="O424" s="105"/>
      <c r="P424" s="105">
        <f t="shared" si="73"/>
        <v>0</v>
      </c>
      <c r="Q424" s="151">
        <f t="shared" si="71"/>
        <v>0</v>
      </c>
      <c r="R424" s="11"/>
      <c r="S424" s="16"/>
      <c r="T424" s="16"/>
      <c r="U424" s="16"/>
      <c r="V424" s="16"/>
      <c r="W424" s="11"/>
    </row>
    <row r="425" spans="1:23" ht="31.5" hidden="1">
      <c r="A425" s="123">
        <v>3713770</v>
      </c>
      <c r="B425" s="123" t="s">
        <v>45</v>
      </c>
      <c r="C425" s="123" t="s">
        <v>44</v>
      </c>
      <c r="D425" s="203" t="s">
        <v>27</v>
      </c>
      <c r="E425" s="137">
        <f t="shared" si="72"/>
        <v>0</v>
      </c>
      <c r="F425" s="137"/>
      <c r="G425" s="137"/>
      <c r="H425" s="137"/>
      <c r="I425" s="137"/>
      <c r="J425" s="137">
        <f t="shared" si="74"/>
        <v>0</v>
      </c>
      <c r="K425" s="137"/>
      <c r="L425" s="137"/>
      <c r="M425" s="137"/>
      <c r="N425" s="137"/>
      <c r="O425" s="137">
        <f>3000-3000</f>
        <v>0</v>
      </c>
      <c r="P425" s="137">
        <f t="shared" si="73"/>
        <v>0</v>
      </c>
      <c r="Q425" s="151">
        <f t="shared" ref="Q425:Q434" si="75">+P425</f>
        <v>0</v>
      </c>
      <c r="R425" s="11"/>
      <c r="S425" s="16"/>
      <c r="T425" s="16"/>
      <c r="U425" s="16"/>
      <c r="V425" s="16"/>
      <c r="W425" s="11"/>
    </row>
    <row r="426" spans="1:23" ht="30" hidden="1">
      <c r="A426" s="127">
        <v>3713790</v>
      </c>
      <c r="B426" s="127" t="s">
        <v>47</v>
      </c>
      <c r="C426" s="127" t="s">
        <v>349</v>
      </c>
      <c r="D426" s="160" t="s">
        <v>77</v>
      </c>
      <c r="E426" s="105">
        <f t="shared" si="72"/>
        <v>0</v>
      </c>
      <c r="F426" s="105"/>
      <c r="G426" s="105"/>
      <c r="H426" s="105"/>
      <c r="I426" s="105"/>
      <c r="J426" s="105">
        <f t="shared" si="74"/>
        <v>0</v>
      </c>
      <c r="K426" s="105"/>
      <c r="L426" s="105"/>
      <c r="M426" s="105"/>
      <c r="N426" s="105"/>
      <c r="O426" s="105"/>
      <c r="P426" s="105">
        <f t="shared" si="73"/>
        <v>0</v>
      </c>
      <c r="Q426" s="151">
        <f t="shared" si="75"/>
        <v>0</v>
      </c>
      <c r="R426" s="11"/>
      <c r="S426" s="16"/>
      <c r="T426" s="16"/>
      <c r="U426" s="16"/>
      <c r="V426" s="16"/>
      <c r="W426" s="11"/>
    </row>
    <row r="427" spans="1:23" ht="90" hidden="1">
      <c r="A427" s="123">
        <v>3716084</v>
      </c>
      <c r="B427" s="127" t="s">
        <v>511</v>
      </c>
      <c r="C427" s="127" t="s">
        <v>510</v>
      </c>
      <c r="D427" s="175" t="s">
        <v>384</v>
      </c>
      <c r="E427" s="105">
        <f t="shared" si="72"/>
        <v>0</v>
      </c>
      <c r="F427" s="105"/>
      <c r="G427" s="105"/>
      <c r="H427" s="105"/>
      <c r="I427" s="105"/>
      <c r="J427" s="105">
        <f t="shared" si="74"/>
        <v>0</v>
      </c>
      <c r="K427" s="105"/>
      <c r="L427" s="105"/>
      <c r="M427" s="105"/>
      <c r="N427" s="105"/>
      <c r="O427" s="105"/>
      <c r="P427" s="105">
        <f t="shared" si="73"/>
        <v>0</v>
      </c>
      <c r="Q427" s="151">
        <f t="shared" si="75"/>
        <v>0</v>
      </c>
      <c r="R427" s="11"/>
      <c r="S427" s="16"/>
      <c r="T427" s="16"/>
      <c r="U427" s="16"/>
      <c r="V427" s="16"/>
      <c r="W427" s="11"/>
    </row>
    <row r="428" spans="1:23" ht="30" hidden="1">
      <c r="A428" s="127">
        <v>3717300</v>
      </c>
      <c r="B428" s="127" t="s">
        <v>89</v>
      </c>
      <c r="C428" s="127" t="s">
        <v>144</v>
      </c>
      <c r="D428" s="160" t="s">
        <v>90</v>
      </c>
      <c r="E428" s="105">
        <f t="shared" si="72"/>
        <v>0</v>
      </c>
      <c r="F428" s="105"/>
      <c r="G428" s="105"/>
      <c r="H428" s="105"/>
      <c r="I428" s="105"/>
      <c r="J428" s="105">
        <f t="shared" si="74"/>
        <v>0</v>
      </c>
      <c r="K428" s="105"/>
      <c r="L428" s="105"/>
      <c r="M428" s="105"/>
      <c r="N428" s="105"/>
      <c r="O428" s="105"/>
      <c r="P428" s="105">
        <f t="shared" si="73"/>
        <v>0</v>
      </c>
      <c r="Q428" s="151">
        <f t="shared" si="75"/>
        <v>0</v>
      </c>
      <c r="S428" s="40"/>
      <c r="T428" s="40"/>
      <c r="U428" s="40"/>
      <c r="V428" s="40"/>
    </row>
    <row r="429" spans="1:23" ht="30" hidden="1">
      <c r="A429" s="127">
        <v>3717340</v>
      </c>
      <c r="B429" s="127" t="s">
        <v>37</v>
      </c>
      <c r="C429" s="127" t="s">
        <v>146</v>
      </c>
      <c r="D429" s="196" t="s">
        <v>43</v>
      </c>
      <c r="E429" s="106"/>
      <c r="F429" s="106"/>
      <c r="G429" s="106"/>
      <c r="H429" s="106"/>
      <c r="I429" s="106"/>
      <c r="J429" s="105">
        <f t="shared" si="74"/>
        <v>0</v>
      </c>
      <c r="K429" s="106"/>
      <c r="L429" s="106"/>
      <c r="M429" s="106"/>
      <c r="N429" s="106"/>
      <c r="O429" s="106"/>
      <c r="P429" s="106">
        <f t="shared" si="73"/>
        <v>0</v>
      </c>
      <c r="Q429" s="151">
        <f t="shared" si="75"/>
        <v>0</v>
      </c>
      <c r="S429" s="40"/>
      <c r="T429" s="40"/>
      <c r="U429" s="40"/>
      <c r="V429" s="40"/>
    </row>
    <row r="430" spans="1:23" ht="30" hidden="1">
      <c r="A430" s="127">
        <v>3717440</v>
      </c>
      <c r="B430" s="127" t="s">
        <v>443</v>
      </c>
      <c r="C430" s="127" t="s">
        <v>150</v>
      </c>
      <c r="D430" s="160" t="s">
        <v>383</v>
      </c>
      <c r="E430" s="139">
        <f>+F430+I430</f>
        <v>0</v>
      </c>
      <c r="F430" s="139"/>
      <c r="G430" s="139"/>
      <c r="H430" s="139"/>
      <c r="I430" s="139"/>
      <c r="J430" s="105">
        <f t="shared" si="74"/>
        <v>0</v>
      </c>
      <c r="K430" s="105"/>
      <c r="L430" s="105"/>
      <c r="M430" s="105"/>
      <c r="N430" s="105"/>
      <c r="O430" s="105"/>
      <c r="P430" s="105">
        <f t="shared" si="73"/>
        <v>0</v>
      </c>
      <c r="Q430" s="151">
        <f t="shared" si="75"/>
        <v>0</v>
      </c>
      <c r="S430" s="40"/>
      <c r="T430" s="40"/>
      <c r="U430" s="40"/>
      <c r="V430" s="40"/>
    </row>
    <row r="431" spans="1:23" ht="15" hidden="1">
      <c r="A431" s="140"/>
      <c r="B431" s="127"/>
      <c r="C431" s="127"/>
      <c r="D431" s="160" t="s">
        <v>137</v>
      </c>
      <c r="E431" s="141">
        <f>+F431+I431</f>
        <v>0</v>
      </c>
      <c r="F431" s="141"/>
      <c r="G431" s="141"/>
      <c r="H431" s="141"/>
      <c r="I431" s="141"/>
      <c r="J431" s="102">
        <f t="shared" si="74"/>
        <v>0</v>
      </c>
      <c r="K431" s="102"/>
      <c r="L431" s="102"/>
      <c r="M431" s="102"/>
      <c r="N431" s="102"/>
      <c r="O431" s="102"/>
      <c r="P431" s="102">
        <f t="shared" si="73"/>
        <v>0</v>
      </c>
      <c r="Q431" s="151">
        <f t="shared" si="75"/>
        <v>0</v>
      </c>
      <c r="S431" s="40"/>
      <c r="T431" s="40"/>
      <c r="U431" s="40"/>
      <c r="V431" s="40"/>
    </row>
    <row r="432" spans="1:23" ht="90" hidden="1">
      <c r="A432" s="140"/>
      <c r="B432" s="127"/>
      <c r="C432" s="127"/>
      <c r="D432" s="160" t="s">
        <v>135</v>
      </c>
      <c r="E432" s="141">
        <f>+F432+I432</f>
        <v>0</v>
      </c>
      <c r="F432" s="141"/>
      <c r="G432" s="141"/>
      <c r="H432" s="141"/>
      <c r="I432" s="141"/>
      <c r="J432" s="102">
        <f t="shared" si="74"/>
        <v>0</v>
      </c>
      <c r="K432" s="102"/>
      <c r="L432" s="102"/>
      <c r="M432" s="102"/>
      <c r="N432" s="102"/>
      <c r="O432" s="102"/>
      <c r="P432" s="102">
        <f t="shared" si="73"/>
        <v>0</v>
      </c>
      <c r="Q432" s="151">
        <f t="shared" si="75"/>
        <v>0</v>
      </c>
      <c r="S432" s="40"/>
      <c r="T432" s="40"/>
      <c r="U432" s="40"/>
      <c r="V432" s="40"/>
    </row>
    <row r="433" spans="1:66" ht="45" hidden="1">
      <c r="A433" s="140"/>
      <c r="B433" s="127"/>
      <c r="C433" s="127"/>
      <c r="D433" s="160" t="s">
        <v>136</v>
      </c>
      <c r="E433" s="141">
        <f>+F433+I433</f>
        <v>0</v>
      </c>
      <c r="F433" s="141"/>
      <c r="G433" s="141"/>
      <c r="H433" s="141"/>
      <c r="I433" s="141"/>
      <c r="J433" s="102">
        <f t="shared" si="74"/>
        <v>0</v>
      </c>
      <c r="K433" s="102"/>
      <c r="L433" s="102"/>
      <c r="M433" s="102"/>
      <c r="N433" s="102"/>
      <c r="O433" s="102"/>
      <c r="P433" s="102">
        <f t="shared" si="73"/>
        <v>0</v>
      </c>
      <c r="Q433" s="151">
        <f t="shared" si="75"/>
        <v>0</v>
      </c>
      <c r="S433" s="40"/>
      <c r="T433" s="40"/>
      <c r="U433" s="40"/>
      <c r="V433" s="40"/>
    </row>
    <row r="434" spans="1:66" ht="3" hidden="1" customHeight="1">
      <c r="A434" s="133"/>
      <c r="B434" s="133"/>
      <c r="C434" s="133"/>
      <c r="D434" s="175"/>
      <c r="E434" s="106"/>
      <c r="F434" s="102"/>
      <c r="G434" s="141"/>
      <c r="H434" s="141"/>
      <c r="I434" s="141"/>
      <c r="J434" s="102"/>
      <c r="K434" s="102"/>
      <c r="L434" s="102"/>
      <c r="M434" s="102"/>
      <c r="N434" s="102"/>
      <c r="O434" s="102"/>
      <c r="P434" s="105"/>
      <c r="Q434" s="151">
        <f t="shared" si="75"/>
        <v>0</v>
      </c>
      <c r="S434" s="40"/>
      <c r="T434" s="40"/>
      <c r="U434" s="40"/>
      <c r="V434" s="40"/>
    </row>
    <row r="435" spans="1:66" ht="37.5" hidden="1">
      <c r="A435" s="254" t="s">
        <v>551</v>
      </c>
      <c r="B435" s="260" t="s">
        <v>429</v>
      </c>
      <c r="C435" s="254" t="s">
        <v>256</v>
      </c>
      <c r="D435" s="271" t="s">
        <v>553</v>
      </c>
      <c r="E435" s="250"/>
      <c r="F435" s="265"/>
      <c r="G435" s="266"/>
      <c r="H435" s="266"/>
      <c r="I435" s="266"/>
      <c r="J435" s="265">
        <f>K435</f>
        <v>0</v>
      </c>
      <c r="K435" s="265">
        <f>O435</f>
        <v>0</v>
      </c>
      <c r="L435" s="265"/>
      <c r="M435" s="265"/>
      <c r="N435" s="265"/>
      <c r="O435" s="265"/>
      <c r="P435" s="253">
        <f>+E435+J435</f>
        <v>0</v>
      </c>
      <c r="Q435" s="151"/>
      <c r="S435" s="40"/>
      <c r="T435" s="40"/>
      <c r="U435" s="40"/>
      <c r="V435" s="40"/>
    </row>
    <row r="436" spans="1:66" ht="37.5" hidden="1">
      <c r="A436" s="254" t="s">
        <v>556</v>
      </c>
      <c r="B436" s="260" t="s">
        <v>557</v>
      </c>
      <c r="C436" s="254" t="s">
        <v>256</v>
      </c>
      <c r="D436" s="248" t="s">
        <v>555</v>
      </c>
      <c r="E436" s="250"/>
      <c r="F436" s="265"/>
      <c r="G436" s="266"/>
      <c r="H436" s="266"/>
      <c r="I436" s="266"/>
      <c r="J436" s="265">
        <f>K436</f>
        <v>0</v>
      </c>
      <c r="K436" s="265">
        <f>O436</f>
        <v>0</v>
      </c>
      <c r="L436" s="265"/>
      <c r="M436" s="265"/>
      <c r="N436" s="265"/>
      <c r="O436" s="265"/>
      <c r="P436" s="253">
        <f>+E436+J436</f>
        <v>0</v>
      </c>
      <c r="Q436" s="151"/>
      <c r="S436" s="40"/>
      <c r="T436" s="40"/>
      <c r="U436" s="40"/>
      <c r="V436" s="40"/>
    </row>
    <row r="437" spans="1:66" ht="112.5" hidden="1">
      <c r="A437" s="275" t="s">
        <v>241</v>
      </c>
      <c r="B437" s="260" t="s">
        <v>63</v>
      </c>
      <c r="C437" s="275" t="s">
        <v>108</v>
      </c>
      <c r="D437" s="269" t="s">
        <v>471</v>
      </c>
      <c r="E437" s="253"/>
      <c r="F437" s="253"/>
      <c r="G437" s="253"/>
      <c r="H437" s="253"/>
      <c r="I437" s="253"/>
      <c r="J437" s="253"/>
      <c r="K437" s="253"/>
      <c r="L437" s="253"/>
      <c r="M437" s="253"/>
      <c r="N437" s="253"/>
      <c r="O437" s="253"/>
      <c r="P437" s="253">
        <f t="shared" ref="P437:P445" si="76">+E437+J437</f>
        <v>0</v>
      </c>
      <c r="Q437" s="151"/>
      <c r="S437" s="40"/>
      <c r="T437" s="40"/>
      <c r="U437" s="40"/>
      <c r="V437" s="40"/>
    </row>
    <row r="438" spans="1:66" ht="85.5" customHeight="1">
      <c r="A438" s="310" t="s">
        <v>603</v>
      </c>
      <c r="B438" s="310" t="s">
        <v>604</v>
      </c>
      <c r="C438" s="312" t="s">
        <v>533</v>
      </c>
      <c r="D438" s="286" t="s">
        <v>614</v>
      </c>
      <c r="E438" s="253"/>
      <c r="F438" s="253"/>
      <c r="G438" s="253"/>
      <c r="H438" s="253"/>
      <c r="I438" s="253"/>
      <c r="J438" s="265">
        <f>K438+L438</f>
        <v>400000</v>
      </c>
      <c r="K438" s="250">
        <f>O438</f>
        <v>400000</v>
      </c>
      <c r="L438" s="253"/>
      <c r="M438" s="253"/>
      <c r="N438" s="253"/>
      <c r="O438" s="253">
        <v>400000</v>
      </c>
      <c r="P438" s="250">
        <f t="shared" si="76"/>
        <v>400000</v>
      </c>
      <c r="Q438" s="151"/>
      <c r="S438" s="40"/>
      <c r="T438" s="40"/>
      <c r="U438" s="40"/>
      <c r="V438" s="40"/>
    </row>
    <row r="439" spans="1:66" ht="56.25">
      <c r="A439" s="297"/>
      <c r="B439" s="298" t="s">
        <v>573</v>
      </c>
      <c r="C439" s="256"/>
      <c r="D439" s="299" t="s">
        <v>608</v>
      </c>
      <c r="E439" s="300">
        <f>E440+E441+E442</f>
        <v>1182466</v>
      </c>
      <c r="F439" s="300">
        <f>F440+F441+F442</f>
        <v>1182466</v>
      </c>
      <c r="G439" s="300">
        <f>G440+G441+G442</f>
        <v>874180</v>
      </c>
      <c r="H439" s="300">
        <f>H440</f>
        <v>3342</v>
      </c>
      <c r="I439" s="253"/>
      <c r="J439" s="253"/>
      <c r="K439" s="253"/>
      <c r="L439" s="253"/>
      <c r="M439" s="253"/>
      <c r="N439" s="253"/>
      <c r="O439" s="253"/>
      <c r="P439" s="258">
        <f>+E439+J439</f>
        <v>1182466</v>
      </c>
      <c r="Q439" s="151"/>
      <c r="S439" s="40"/>
      <c r="T439" s="40"/>
      <c r="U439" s="40"/>
      <c r="V439" s="40"/>
    </row>
    <row r="440" spans="1:66" ht="75">
      <c r="A440" s="297" t="s">
        <v>581</v>
      </c>
      <c r="B440" s="260" t="s">
        <v>565</v>
      </c>
      <c r="C440" s="297" t="s">
        <v>566</v>
      </c>
      <c r="D440" s="269" t="s">
        <v>610</v>
      </c>
      <c r="E440" s="253">
        <f>F440</f>
        <v>1109466</v>
      </c>
      <c r="F440" s="253">
        <v>1109466</v>
      </c>
      <c r="G440" s="253">
        <v>874180</v>
      </c>
      <c r="H440" s="253">
        <f>1240+2048+54</f>
        <v>3342</v>
      </c>
      <c r="I440" s="253"/>
      <c r="J440" s="253"/>
      <c r="K440" s="253"/>
      <c r="L440" s="253"/>
      <c r="M440" s="253"/>
      <c r="N440" s="253"/>
      <c r="O440" s="253"/>
      <c r="P440" s="250">
        <f t="shared" si="76"/>
        <v>1109466</v>
      </c>
      <c r="Q440" s="151"/>
      <c r="S440" s="40"/>
      <c r="T440" s="40"/>
      <c r="U440" s="40"/>
      <c r="V440" s="40"/>
    </row>
    <row r="441" spans="1:66" ht="150">
      <c r="A441" s="308" t="s">
        <v>601</v>
      </c>
      <c r="B441" s="308" t="s">
        <v>60</v>
      </c>
      <c r="C441" s="308" t="s">
        <v>477</v>
      </c>
      <c r="D441" s="269" t="s">
        <v>184</v>
      </c>
      <c r="E441" s="253">
        <f>F441</f>
        <v>60000</v>
      </c>
      <c r="F441" s="251">
        <v>60000</v>
      </c>
      <c r="G441" s="253"/>
      <c r="H441" s="253"/>
      <c r="I441" s="253"/>
      <c r="J441" s="253"/>
      <c r="K441" s="253"/>
      <c r="L441" s="253"/>
      <c r="M441" s="253"/>
      <c r="N441" s="253"/>
      <c r="O441" s="253"/>
      <c r="P441" s="250">
        <f t="shared" si="76"/>
        <v>60000</v>
      </c>
      <c r="Q441" s="151"/>
      <c r="S441" s="40"/>
      <c r="T441" s="40"/>
      <c r="U441" s="40"/>
      <c r="V441" s="40"/>
    </row>
    <row r="442" spans="1:66" ht="56.25">
      <c r="A442" s="297" t="s">
        <v>574</v>
      </c>
      <c r="B442" s="260" t="s">
        <v>369</v>
      </c>
      <c r="C442" s="297" t="s">
        <v>528</v>
      </c>
      <c r="D442" s="301" t="s">
        <v>110</v>
      </c>
      <c r="E442" s="253">
        <f>F442</f>
        <v>13000</v>
      </c>
      <c r="F442" s="253">
        <v>13000</v>
      </c>
      <c r="G442" s="253"/>
      <c r="H442" s="253"/>
      <c r="I442" s="253"/>
      <c r="J442" s="253"/>
      <c r="K442" s="253"/>
      <c r="L442" s="253"/>
      <c r="M442" s="253"/>
      <c r="N442" s="253"/>
      <c r="O442" s="253"/>
      <c r="P442" s="250">
        <f t="shared" si="76"/>
        <v>13000</v>
      </c>
      <c r="Q442" s="151"/>
      <c r="S442" s="40"/>
      <c r="T442" s="40"/>
      <c r="U442" s="40"/>
      <c r="V442" s="40"/>
    </row>
    <row r="443" spans="1:66" ht="56.25">
      <c r="A443" s="281"/>
      <c r="B443" s="255" t="s">
        <v>164</v>
      </c>
      <c r="C443" s="281"/>
      <c r="D443" s="299" t="s">
        <v>609</v>
      </c>
      <c r="E443" s="282">
        <f>E444+E445</f>
        <v>2008748</v>
      </c>
      <c r="F443" s="282">
        <f t="shared" ref="F443:H443" si="77">F444+F445</f>
        <v>1473748</v>
      </c>
      <c r="G443" s="282">
        <f t="shared" si="77"/>
        <v>1127386</v>
      </c>
      <c r="H443" s="282">
        <f t="shared" si="77"/>
        <v>6697</v>
      </c>
      <c r="I443" s="282"/>
      <c r="J443" s="282">
        <f>J444</f>
        <v>100000</v>
      </c>
      <c r="K443" s="282">
        <f>K444</f>
        <v>100000</v>
      </c>
      <c r="L443" s="282"/>
      <c r="M443" s="282"/>
      <c r="N443" s="282"/>
      <c r="O443" s="282">
        <f>O444</f>
        <v>100000</v>
      </c>
      <c r="P443" s="258">
        <f t="shared" si="76"/>
        <v>2108748</v>
      </c>
      <c r="Q443" s="151"/>
      <c r="S443" s="40"/>
      <c r="T443" s="40"/>
      <c r="U443" s="40"/>
      <c r="V443" s="40"/>
    </row>
    <row r="444" spans="1:66" ht="75">
      <c r="A444" s="293">
        <v>3710160</v>
      </c>
      <c r="B444" s="260" t="s">
        <v>565</v>
      </c>
      <c r="C444" s="260" t="s">
        <v>566</v>
      </c>
      <c r="D444" s="295" t="s">
        <v>610</v>
      </c>
      <c r="E444" s="253">
        <f>F444</f>
        <v>1473748</v>
      </c>
      <c r="F444" s="253">
        <v>1473748</v>
      </c>
      <c r="G444" s="253">
        <v>1127386</v>
      </c>
      <c r="H444" s="253">
        <v>6697</v>
      </c>
      <c r="I444" s="253"/>
      <c r="J444" s="253">
        <f>+L444+O444</f>
        <v>100000</v>
      </c>
      <c r="K444" s="250">
        <f>O444</f>
        <v>100000</v>
      </c>
      <c r="L444" s="253"/>
      <c r="M444" s="253"/>
      <c r="N444" s="253"/>
      <c r="O444" s="253">
        <v>100000</v>
      </c>
      <c r="P444" s="250">
        <f t="shared" si="76"/>
        <v>1573748</v>
      </c>
      <c r="Q444" s="151"/>
      <c r="S444" s="40"/>
      <c r="T444" s="40"/>
      <c r="U444" s="40"/>
      <c r="V444" s="40"/>
    </row>
    <row r="445" spans="1:66" ht="37.5">
      <c r="A445" s="254" t="s">
        <v>605</v>
      </c>
      <c r="B445" s="254" t="s">
        <v>606</v>
      </c>
      <c r="C445" s="254" t="s">
        <v>538</v>
      </c>
      <c r="D445" s="272" t="s">
        <v>607</v>
      </c>
      <c r="E445" s="253">
        <v>535000</v>
      </c>
      <c r="F445" s="265"/>
      <c r="G445" s="265"/>
      <c r="H445" s="265"/>
      <c r="I445" s="265"/>
      <c r="J445" s="265">
        <f>+L445+O445</f>
        <v>0</v>
      </c>
      <c r="K445" s="265"/>
      <c r="L445" s="265"/>
      <c r="M445" s="265"/>
      <c r="N445" s="265"/>
      <c r="O445" s="265"/>
      <c r="P445" s="250">
        <f t="shared" si="76"/>
        <v>535000</v>
      </c>
      <c r="Q445" s="151">
        <f>+P445</f>
        <v>535000</v>
      </c>
      <c r="S445" s="40"/>
      <c r="T445" s="40"/>
      <c r="U445" s="40"/>
      <c r="V445" s="40"/>
    </row>
    <row r="446" spans="1:66" ht="46.5" hidden="1" customHeight="1">
      <c r="A446" s="121"/>
      <c r="B446" s="121"/>
      <c r="C446" s="121"/>
      <c r="D446" s="242" t="s">
        <v>287</v>
      </c>
      <c r="E446" s="106">
        <f>+F446+I446</f>
        <v>0</v>
      </c>
      <c r="F446" s="106">
        <f>8649300+77246300+49306300+24250000+1500000+79860680+686454410+9000000+700000-24000000-550000+50267900+10000000+29861800-29861800+9000000+28908500-68138000-942455390</f>
        <v>0</v>
      </c>
      <c r="G446" s="106"/>
      <c r="H446" s="106"/>
      <c r="I446" s="106"/>
      <c r="J446" s="106">
        <f>+L446+O446</f>
        <v>0</v>
      </c>
      <c r="K446" s="106"/>
      <c r="L446" s="106"/>
      <c r="M446" s="106"/>
      <c r="N446" s="106"/>
      <c r="O446" s="106"/>
      <c r="P446" s="106">
        <f t="shared" ref="P446:P449" si="78">+E446+J446</f>
        <v>0</v>
      </c>
      <c r="Q446" s="236">
        <f t="shared" ref="Q446:Q448" si="79">+P446</f>
        <v>0</v>
      </c>
      <c r="S446" s="40"/>
      <c r="T446" s="40"/>
      <c r="U446" s="40"/>
      <c r="V446" s="40"/>
    </row>
    <row r="447" spans="1:66" ht="47.25" hidden="1" outlineLevel="1">
      <c r="A447" s="123">
        <v>3718110</v>
      </c>
      <c r="B447" s="123" t="s">
        <v>94</v>
      </c>
      <c r="C447" s="123" t="s">
        <v>482</v>
      </c>
      <c r="D447" s="204" t="s">
        <v>240</v>
      </c>
      <c r="E447" s="107">
        <f t="shared" ref="E447:E454" si="80">+F447+I447</f>
        <v>0</v>
      </c>
      <c r="F447" s="107"/>
      <c r="G447" s="107"/>
      <c r="H447" s="107"/>
      <c r="I447" s="107"/>
      <c r="J447" s="107">
        <f t="shared" ref="J447:J448" si="81">+L447+O447</f>
        <v>0</v>
      </c>
      <c r="K447" s="107"/>
      <c r="L447" s="107"/>
      <c r="M447" s="107"/>
      <c r="N447" s="107"/>
      <c r="O447" s="107"/>
      <c r="P447" s="107">
        <f t="shared" si="78"/>
        <v>0</v>
      </c>
      <c r="Q447" s="151">
        <f t="shared" si="79"/>
        <v>0</v>
      </c>
      <c r="R447" s="23"/>
      <c r="S447" s="62"/>
      <c r="T447" s="62"/>
      <c r="U447" s="62"/>
      <c r="V447" s="62"/>
      <c r="W447" s="23"/>
      <c r="X447" s="2"/>
      <c r="Y447" s="2"/>
      <c r="Z447" s="2"/>
      <c r="AA447" s="2"/>
      <c r="AB447" s="2"/>
      <c r="AC447" s="2"/>
      <c r="AD447" s="2"/>
      <c r="AE447" s="2"/>
      <c r="AF447" s="2"/>
      <c r="AG447" s="2"/>
      <c r="AH447" s="2"/>
      <c r="AI447" s="2"/>
      <c r="AJ447" s="2"/>
      <c r="AK447" s="2"/>
      <c r="AL447" s="2"/>
      <c r="AM447" s="2"/>
      <c r="AN447" s="2"/>
      <c r="AO447" s="2"/>
      <c r="AP447" s="2"/>
      <c r="AQ447" s="2"/>
      <c r="AR447" s="2"/>
      <c r="AS447" s="2"/>
      <c r="AT447" s="2"/>
      <c r="AU447" s="2"/>
      <c r="AV447" s="2"/>
      <c r="AW447" s="2"/>
      <c r="AX447" s="2"/>
      <c r="AY447" s="2"/>
      <c r="AZ447" s="2"/>
      <c r="BA447" s="2"/>
      <c r="BB447" s="2"/>
      <c r="BC447" s="2"/>
      <c r="BD447" s="2"/>
      <c r="BE447" s="2"/>
      <c r="BF447" s="2"/>
      <c r="BG447" s="2"/>
      <c r="BH447" s="2"/>
      <c r="BI447" s="2"/>
      <c r="BJ447" s="2"/>
      <c r="BK447" s="2"/>
      <c r="BL447" s="2"/>
      <c r="BM447" s="2"/>
      <c r="BN447" s="2"/>
    </row>
    <row r="448" spans="1:66" ht="31.5" hidden="1" outlineLevel="1">
      <c r="A448" s="123">
        <v>3718311</v>
      </c>
      <c r="B448" s="123" t="s">
        <v>427</v>
      </c>
      <c r="C448" s="123" t="s">
        <v>145</v>
      </c>
      <c r="D448" s="199" t="s">
        <v>491</v>
      </c>
      <c r="E448" s="107">
        <f t="shared" si="80"/>
        <v>0</v>
      </c>
      <c r="F448" s="107"/>
      <c r="G448" s="107"/>
      <c r="H448" s="107"/>
      <c r="I448" s="107"/>
      <c r="J448" s="107">
        <f t="shared" si="81"/>
        <v>0</v>
      </c>
      <c r="K448" s="107"/>
      <c r="L448" s="107"/>
      <c r="M448" s="107"/>
      <c r="N448" s="107"/>
      <c r="O448" s="107">
        <f>300000-300000</f>
        <v>0</v>
      </c>
      <c r="P448" s="107">
        <f t="shared" si="78"/>
        <v>0</v>
      </c>
      <c r="Q448" s="151">
        <f t="shared" si="79"/>
        <v>0</v>
      </c>
      <c r="R448" s="23"/>
      <c r="S448" s="40"/>
      <c r="T448" s="40"/>
      <c r="U448" s="40"/>
      <c r="V448" s="40"/>
      <c r="W448" s="23"/>
      <c r="X448" s="2"/>
      <c r="Y448" s="2"/>
      <c r="Z448" s="2"/>
      <c r="AA448" s="2"/>
      <c r="AB448" s="2"/>
      <c r="AC448" s="2"/>
      <c r="AD448" s="2"/>
      <c r="AE448" s="2"/>
      <c r="AF448" s="2"/>
      <c r="AG448" s="2"/>
      <c r="AH448" s="2"/>
      <c r="AI448" s="2"/>
      <c r="AJ448" s="2"/>
      <c r="AK448" s="2"/>
      <c r="AL448" s="2"/>
      <c r="AM448" s="2"/>
      <c r="AN448" s="2"/>
      <c r="AO448" s="2"/>
      <c r="AP448" s="2"/>
      <c r="AQ448" s="2"/>
      <c r="AR448" s="2"/>
      <c r="AS448" s="2"/>
      <c r="AT448" s="2"/>
      <c r="AU448" s="2"/>
      <c r="AV448" s="2"/>
      <c r="AW448" s="2"/>
      <c r="AX448" s="2"/>
      <c r="AY448" s="2"/>
      <c r="AZ448" s="2"/>
      <c r="BA448" s="2"/>
      <c r="BB448" s="2"/>
      <c r="BC448" s="2"/>
      <c r="BD448" s="2"/>
      <c r="BE448" s="2"/>
      <c r="BF448" s="2"/>
      <c r="BG448" s="2"/>
      <c r="BH448" s="2"/>
      <c r="BI448" s="2"/>
      <c r="BJ448" s="2"/>
      <c r="BK448" s="2"/>
      <c r="BL448" s="2"/>
      <c r="BM448" s="2"/>
      <c r="BN448" s="2"/>
    </row>
    <row r="449" spans="1:66" ht="30" hidden="1">
      <c r="A449" s="127">
        <v>3718862</v>
      </c>
      <c r="B449" s="127" t="s">
        <v>508</v>
      </c>
      <c r="C449" s="127" t="s">
        <v>507</v>
      </c>
      <c r="D449" s="205" t="s">
        <v>509</v>
      </c>
      <c r="E449" s="141">
        <f t="shared" si="80"/>
        <v>0</v>
      </c>
      <c r="F449" s="141"/>
      <c r="G449" s="141"/>
      <c r="H449" s="141"/>
      <c r="I449" s="141"/>
      <c r="J449" s="102">
        <f>+L449+O449</f>
        <v>0</v>
      </c>
      <c r="K449" s="102"/>
      <c r="L449" s="102"/>
      <c r="M449" s="102"/>
      <c r="N449" s="102"/>
      <c r="O449" s="102"/>
      <c r="P449" s="102">
        <f t="shared" si="78"/>
        <v>0</v>
      </c>
      <c r="Q449" s="151">
        <f t="shared" ref="Q449:Q490" si="82">+P449</f>
        <v>0</v>
      </c>
      <c r="R449" s="23"/>
      <c r="S449" s="40"/>
      <c r="T449" s="40"/>
      <c r="U449" s="40"/>
      <c r="V449" s="40"/>
      <c r="W449" s="23"/>
      <c r="X449" s="2"/>
      <c r="Y449" s="2"/>
      <c r="Z449" s="2"/>
      <c r="AA449" s="2"/>
      <c r="AB449" s="2"/>
      <c r="AC449" s="2"/>
      <c r="AD449" s="2"/>
      <c r="AE449" s="2"/>
      <c r="AF449" s="2"/>
      <c r="AG449" s="2"/>
      <c r="AH449" s="2"/>
      <c r="AI449" s="2"/>
      <c r="AJ449" s="2"/>
      <c r="AK449" s="2"/>
      <c r="AL449" s="2"/>
      <c r="AM449" s="2"/>
      <c r="AN449" s="2"/>
      <c r="AO449" s="2"/>
      <c r="AP449" s="2"/>
      <c r="AQ449" s="2"/>
      <c r="AR449" s="2"/>
      <c r="AS449" s="2"/>
      <c r="AT449" s="2"/>
      <c r="AU449" s="2"/>
      <c r="AV449" s="2"/>
      <c r="AW449" s="2"/>
      <c r="AX449" s="2"/>
      <c r="AY449" s="2"/>
      <c r="AZ449" s="2"/>
      <c r="BA449" s="2"/>
      <c r="BB449" s="2"/>
      <c r="BC449" s="2"/>
      <c r="BD449" s="2"/>
      <c r="BE449" s="2"/>
      <c r="BF449" s="2"/>
      <c r="BG449" s="2"/>
      <c r="BH449" s="2"/>
      <c r="BI449" s="2"/>
      <c r="BJ449" s="2"/>
      <c r="BK449" s="2"/>
      <c r="BL449" s="2"/>
      <c r="BM449" s="2"/>
      <c r="BN449" s="2"/>
    </row>
    <row r="450" spans="1:66" ht="95.25" hidden="1" customHeight="1">
      <c r="A450" s="133"/>
      <c r="B450" s="133"/>
      <c r="C450" s="133"/>
      <c r="D450" s="144"/>
      <c r="E450" s="105"/>
      <c r="F450" s="105"/>
      <c r="G450" s="105"/>
      <c r="H450" s="105"/>
      <c r="I450" s="105"/>
      <c r="J450" s="102"/>
      <c r="K450" s="105"/>
      <c r="L450" s="105"/>
      <c r="M450" s="105"/>
      <c r="N450" s="105"/>
      <c r="O450" s="105"/>
      <c r="P450" s="105"/>
      <c r="Q450" s="151"/>
      <c r="R450" s="23"/>
      <c r="S450" s="40"/>
      <c r="T450" s="40"/>
      <c r="U450" s="40"/>
      <c r="V450" s="40"/>
      <c r="W450" s="23"/>
      <c r="X450" s="2"/>
      <c r="Y450" s="2"/>
      <c r="Z450" s="2"/>
      <c r="AA450" s="2"/>
      <c r="AB450" s="2"/>
      <c r="AC450" s="2"/>
      <c r="AD450" s="2"/>
      <c r="AE450" s="2"/>
      <c r="AF450" s="2"/>
      <c r="AG450" s="2"/>
      <c r="AH450" s="2"/>
      <c r="AI450" s="2"/>
      <c r="AJ450" s="2"/>
      <c r="AK450" s="2"/>
      <c r="AL450" s="2"/>
      <c r="AM450" s="2"/>
      <c r="AN450" s="2"/>
      <c r="AO450" s="2"/>
      <c r="AP450" s="2"/>
      <c r="AQ450" s="2"/>
      <c r="AR450" s="2"/>
      <c r="AS450" s="2"/>
      <c r="AT450" s="2"/>
      <c r="AU450" s="2"/>
      <c r="AV450" s="2"/>
      <c r="AW450" s="2"/>
      <c r="AX450" s="2"/>
      <c r="AY450" s="2"/>
      <c r="AZ450" s="2"/>
      <c r="BA450" s="2"/>
      <c r="BB450" s="2"/>
      <c r="BC450" s="2"/>
      <c r="BD450" s="2"/>
      <c r="BE450" s="2"/>
      <c r="BF450" s="2"/>
      <c r="BG450" s="2"/>
      <c r="BH450" s="2"/>
      <c r="BI450" s="2"/>
      <c r="BJ450" s="2"/>
      <c r="BK450" s="2"/>
      <c r="BL450" s="2"/>
      <c r="BM450" s="2"/>
      <c r="BN450" s="2"/>
    </row>
    <row r="451" spans="1:66" ht="324" hidden="1" customHeight="1">
      <c r="A451" s="133"/>
      <c r="B451" s="133"/>
      <c r="C451" s="133"/>
      <c r="D451" s="144"/>
      <c r="E451" s="105"/>
      <c r="F451" s="105"/>
      <c r="G451" s="105"/>
      <c r="H451" s="105"/>
      <c r="I451" s="105"/>
      <c r="J451" s="102"/>
      <c r="K451" s="105"/>
      <c r="L451" s="105"/>
      <c r="M451" s="105"/>
      <c r="N451" s="105"/>
      <c r="O451" s="105"/>
      <c r="P451" s="105"/>
      <c r="Q451" s="151"/>
      <c r="S451" s="40"/>
      <c r="T451" s="40"/>
      <c r="U451" s="40"/>
      <c r="V451" s="40"/>
    </row>
    <row r="452" spans="1:66" ht="116.25" hidden="1" customHeight="1">
      <c r="A452" s="133"/>
      <c r="B452" s="133"/>
      <c r="C452" s="133"/>
      <c r="D452" s="144"/>
      <c r="E452" s="105"/>
      <c r="F452" s="105"/>
      <c r="G452" s="105"/>
      <c r="H452" s="105"/>
      <c r="I452" s="105"/>
      <c r="J452" s="105"/>
      <c r="K452" s="105"/>
      <c r="L452" s="105"/>
      <c r="M452" s="105"/>
      <c r="N452" s="105"/>
      <c r="O452" s="105"/>
      <c r="P452" s="105"/>
      <c r="Q452" s="151"/>
      <c r="S452" s="40"/>
      <c r="T452" s="40"/>
      <c r="U452" s="40"/>
      <c r="V452" s="40"/>
    </row>
    <row r="453" spans="1:66" ht="300.75" hidden="1" customHeight="1">
      <c r="A453" s="133"/>
      <c r="B453" s="133"/>
      <c r="C453" s="133"/>
      <c r="D453" s="144"/>
      <c r="E453" s="105"/>
      <c r="F453" s="105"/>
      <c r="G453" s="105"/>
      <c r="H453" s="105"/>
      <c r="I453" s="105"/>
      <c r="J453" s="105"/>
      <c r="K453" s="105"/>
      <c r="L453" s="105"/>
      <c r="M453" s="105"/>
      <c r="N453" s="105"/>
      <c r="O453" s="105"/>
      <c r="P453" s="105"/>
      <c r="Q453" s="151"/>
      <c r="S453" s="40"/>
      <c r="T453" s="40"/>
      <c r="U453" s="40"/>
      <c r="V453" s="40"/>
    </row>
    <row r="454" spans="1:66" ht="60" hidden="1">
      <c r="A454" s="123">
        <v>3719410</v>
      </c>
      <c r="B454" s="121" t="s">
        <v>163</v>
      </c>
      <c r="C454" s="121" t="s">
        <v>321</v>
      </c>
      <c r="D454" s="206" t="s">
        <v>220</v>
      </c>
      <c r="E454" s="106">
        <f t="shared" si="80"/>
        <v>0</v>
      </c>
      <c r="F454" s="106"/>
      <c r="G454" s="106"/>
      <c r="H454" s="106"/>
      <c r="I454" s="106"/>
      <c r="J454" s="106">
        <f t="shared" ref="J454:J487" si="83">+L454+O454</f>
        <v>0</v>
      </c>
      <c r="K454" s="106"/>
      <c r="L454" s="106"/>
      <c r="M454" s="106"/>
      <c r="N454" s="106"/>
      <c r="O454" s="106"/>
      <c r="P454" s="106">
        <f t="shared" ref="P454:P470" si="84">+E454+J454</f>
        <v>0</v>
      </c>
      <c r="Q454" s="151">
        <f t="shared" si="82"/>
        <v>0</v>
      </c>
      <c r="S454" s="40"/>
      <c r="T454" s="40"/>
      <c r="U454" s="40"/>
      <c r="V454" s="40"/>
    </row>
    <row r="455" spans="1:66" ht="75" hidden="1">
      <c r="A455" s="123">
        <v>3719540</v>
      </c>
      <c r="B455" s="123" t="s">
        <v>513</v>
      </c>
      <c r="C455" s="123" t="s">
        <v>512</v>
      </c>
      <c r="D455" s="144" t="s">
        <v>514</v>
      </c>
      <c r="E455" s="106">
        <f>+F455+I455</f>
        <v>0</v>
      </c>
      <c r="F455" s="106"/>
      <c r="G455" s="106"/>
      <c r="H455" s="106"/>
      <c r="I455" s="106"/>
      <c r="J455" s="106">
        <f>+L455+O455</f>
        <v>0</v>
      </c>
      <c r="K455" s="106"/>
      <c r="L455" s="106"/>
      <c r="M455" s="106"/>
      <c r="N455" s="106"/>
      <c r="O455" s="106"/>
      <c r="P455" s="106">
        <f>+E455+J455</f>
        <v>0</v>
      </c>
      <c r="Q455" s="151">
        <f t="shared" si="82"/>
        <v>0</v>
      </c>
      <c r="S455" s="40"/>
      <c r="T455" s="40"/>
      <c r="U455" s="40"/>
      <c r="V455" s="40"/>
    </row>
    <row r="456" spans="1:66" ht="75" hidden="1">
      <c r="A456" s="123">
        <v>3719710</v>
      </c>
      <c r="B456" s="127" t="s">
        <v>162</v>
      </c>
      <c r="C456" s="127" t="s">
        <v>8</v>
      </c>
      <c r="D456" s="160" t="s">
        <v>366</v>
      </c>
      <c r="E456" s="105">
        <f>+F456+I456</f>
        <v>0</v>
      </c>
      <c r="F456" s="105"/>
      <c r="G456" s="105"/>
      <c r="H456" s="105"/>
      <c r="I456" s="105"/>
      <c r="J456" s="113">
        <f>+L456+O456</f>
        <v>0</v>
      </c>
      <c r="K456" s="105"/>
      <c r="L456" s="105"/>
      <c r="M456" s="105"/>
      <c r="N456" s="105"/>
      <c r="O456" s="105"/>
      <c r="P456" s="105">
        <f>+E456+J456</f>
        <v>0</v>
      </c>
      <c r="Q456" s="151">
        <f>+P456</f>
        <v>0</v>
      </c>
      <c r="S456" s="40"/>
      <c r="T456" s="40"/>
      <c r="U456" s="40"/>
      <c r="V456" s="40"/>
    </row>
    <row r="457" spans="1:66" ht="15.75" hidden="1">
      <c r="A457" s="128"/>
      <c r="B457" s="121"/>
      <c r="C457" s="121"/>
      <c r="D457" s="183" t="s">
        <v>250</v>
      </c>
      <c r="E457" s="107">
        <f>+F457+I457</f>
        <v>0</v>
      </c>
      <c r="F457" s="107"/>
      <c r="G457" s="107"/>
      <c r="H457" s="107"/>
      <c r="I457" s="107"/>
      <c r="J457" s="107">
        <f>+L457+O457</f>
        <v>0</v>
      </c>
      <c r="K457" s="107"/>
      <c r="L457" s="107"/>
      <c r="M457" s="107"/>
      <c r="N457" s="107"/>
      <c r="O457" s="107"/>
      <c r="P457" s="107">
        <f>+E457+J457</f>
        <v>0</v>
      </c>
      <c r="Q457" s="151">
        <f>+P457</f>
        <v>0</v>
      </c>
      <c r="S457" s="40"/>
      <c r="T457" s="40"/>
      <c r="U457" s="40"/>
      <c r="V457" s="40"/>
    </row>
    <row r="458" spans="1:66" ht="30" hidden="1">
      <c r="A458" s="128"/>
      <c r="B458" s="127"/>
      <c r="C458" s="127"/>
      <c r="D458" s="160" t="s">
        <v>273</v>
      </c>
      <c r="E458" s="102">
        <f>+F458+I458</f>
        <v>0</v>
      </c>
      <c r="F458" s="102"/>
      <c r="G458" s="102"/>
      <c r="H458" s="102"/>
      <c r="I458" s="102"/>
      <c r="J458" s="102">
        <f>+L458+O458</f>
        <v>0</v>
      </c>
      <c r="K458" s="102"/>
      <c r="L458" s="102"/>
      <c r="M458" s="102"/>
      <c r="N458" s="102"/>
      <c r="O458" s="102"/>
      <c r="P458" s="102">
        <f>+E458+J458</f>
        <v>0</v>
      </c>
      <c r="Q458" s="151">
        <f>+P458</f>
        <v>0</v>
      </c>
      <c r="S458" s="40"/>
      <c r="T458" s="40"/>
      <c r="U458" s="40"/>
      <c r="V458" s="40"/>
    </row>
    <row r="459" spans="1:66" ht="45" hidden="1">
      <c r="A459" s="128"/>
      <c r="B459" s="127"/>
      <c r="C459" s="127"/>
      <c r="D459" s="175" t="s">
        <v>396</v>
      </c>
      <c r="E459" s="102">
        <f>+F459+I459</f>
        <v>0</v>
      </c>
      <c r="F459" s="102"/>
      <c r="G459" s="102"/>
      <c r="H459" s="102"/>
      <c r="I459" s="102"/>
      <c r="J459" s="102">
        <f>+L459+O459</f>
        <v>0</v>
      </c>
      <c r="K459" s="102"/>
      <c r="L459" s="102"/>
      <c r="M459" s="102"/>
      <c r="N459" s="102"/>
      <c r="O459" s="102"/>
      <c r="P459" s="102">
        <f>+E459+J459</f>
        <v>0</v>
      </c>
      <c r="Q459" s="151">
        <f>+P459</f>
        <v>0</v>
      </c>
      <c r="S459" s="40"/>
      <c r="T459" s="40"/>
      <c r="U459" s="40"/>
      <c r="V459" s="40"/>
    </row>
    <row r="460" spans="1:66" ht="34.5" hidden="1" customHeight="1">
      <c r="A460" s="133"/>
      <c r="B460" s="133"/>
      <c r="C460" s="133"/>
      <c r="D460" s="160"/>
      <c r="E460" s="105"/>
      <c r="F460" s="105"/>
      <c r="G460" s="105"/>
      <c r="H460" s="105"/>
      <c r="I460" s="105"/>
      <c r="J460" s="105"/>
      <c r="K460" s="105"/>
      <c r="L460" s="105"/>
      <c r="M460" s="105"/>
      <c r="N460" s="105"/>
      <c r="O460" s="105"/>
      <c r="P460" s="105"/>
      <c r="Q460" s="151"/>
      <c r="S460" s="40"/>
      <c r="T460" s="40"/>
      <c r="U460" s="40"/>
      <c r="V460" s="40"/>
    </row>
    <row r="461" spans="1:66" ht="29.45" hidden="1" customHeight="1">
      <c r="A461" s="128"/>
      <c r="B461" s="128"/>
      <c r="C461" s="128"/>
      <c r="D461" s="160" t="s">
        <v>137</v>
      </c>
      <c r="E461" s="105">
        <f t="shared" ref="E461:E504" si="85">+F461+I461</f>
        <v>0</v>
      </c>
      <c r="F461" s="105"/>
      <c r="G461" s="105"/>
      <c r="H461" s="105"/>
      <c r="I461" s="105"/>
      <c r="J461" s="105">
        <f t="shared" si="83"/>
        <v>0</v>
      </c>
      <c r="K461" s="105"/>
      <c r="L461" s="105"/>
      <c r="M461" s="105"/>
      <c r="N461" s="105"/>
      <c r="O461" s="105"/>
      <c r="P461" s="105">
        <f t="shared" si="84"/>
        <v>0</v>
      </c>
      <c r="Q461" s="151">
        <f t="shared" si="82"/>
        <v>0</v>
      </c>
      <c r="S461" s="40"/>
      <c r="T461" s="40"/>
      <c r="U461" s="40"/>
      <c r="V461" s="40"/>
    </row>
    <row r="462" spans="1:66" ht="64.150000000000006" hidden="1" customHeight="1">
      <c r="A462" s="128"/>
      <c r="B462" s="128"/>
      <c r="C462" s="128"/>
      <c r="D462" s="160" t="s">
        <v>180</v>
      </c>
      <c r="E462" s="110">
        <f t="shared" si="85"/>
        <v>0</v>
      </c>
      <c r="F462" s="110"/>
      <c r="G462" s="110"/>
      <c r="H462" s="110"/>
      <c r="I462" s="110"/>
      <c r="J462" s="105">
        <f t="shared" si="83"/>
        <v>0</v>
      </c>
      <c r="K462" s="110"/>
      <c r="L462" s="110"/>
      <c r="M462" s="110"/>
      <c r="N462" s="110"/>
      <c r="O462" s="110">
        <f>2767751-2767751</f>
        <v>0</v>
      </c>
      <c r="P462" s="105">
        <f t="shared" si="84"/>
        <v>0</v>
      </c>
      <c r="Q462" s="151">
        <f t="shared" si="82"/>
        <v>0</v>
      </c>
      <c r="S462" s="40"/>
      <c r="T462" s="40"/>
      <c r="U462" s="40"/>
      <c r="V462" s="40"/>
    </row>
    <row r="463" spans="1:66" ht="30" hidden="1">
      <c r="A463" s="128"/>
      <c r="B463" s="127"/>
      <c r="C463" s="127"/>
      <c r="D463" s="183" t="s">
        <v>400</v>
      </c>
      <c r="E463" s="110">
        <f t="shared" si="85"/>
        <v>0</v>
      </c>
      <c r="F463" s="110"/>
      <c r="G463" s="110"/>
      <c r="H463" s="110"/>
      <c r="I463" s="110"/>
      <c r="J463" s="105">
        <f t="shared" si="83"/>
        <v>0</v>
      </c>
      <c r="K463" s="111">
        <f>519224-519224</f>
        <v>0</v>
      </c>
      <c r="L463" s="111">
        <f>519224-519224</f>
        <v>0</v>
      </c>
      <c r="M463" s="111"/>
      <c r="N463" s="111"/>
      <c r="O463" s="111"/>
      <c r="P463" s="105">
        <f t="shared" si="84"/>
        <v>0</v>
      </c>
      <c r="Q463" s="151">
        <f t="shared" si="82"/>
        <v>0</v>
      </c>
      <c r="S463" s="40"/>
      <c r="T463" s="40"/>
      <c r="U463" s="40"/>
      <c r="V463" s="40"/>
    </row>
    <row r="464" spans="1:66" ht="15.75" hidden="1">
      <c r="A464" s="128"/>
      <c r="B464" s="127"/>
      <c r="C464" s="127"/>
      <c r="D464" s="183" t="s">
        <v>494</v>
      </c>
      <c r="E464" s="110">
        <f t="shared" si="85"/>
        <v>0</v>
      </c>
      <c r="F464" s="110"/>
      <c r="G464" s="110"/>
      <c r="H464" s="110"/>
      <c r="I464" s="110"/>
      <c r="J464" s="105">
        <f t="shared" si="83"/>
        <v>0</v>
      </c>
      <c r="K464" s="111"/>
      <c r="L464" s="111"/>
      <c r="M464" s="111"/>
      <c r="N464" s="111"/>
      <c r="O464" s="111"/>
      <c r="P464" s="105">
        <f t="shared" si="84"/>
        <v>0</v>
      </c>
      <c r="Q464" s="151">
        <f t="shared" si="82"/>
        <v>0</v>
      </c>
      <c r="S464" s="40"/>
      <c r="T464" s="40"/>
      <c r="U464" s="40"/>
      <c r="V464" s="40"/>
    </row>
    <row r="465" spans="1:22" ht="30" hidden="1">
      <c r="A465" s="128"/>
      <c r="B465" s="127"/>
      <c r="C465" s="127"/>
      <c r="D465" s="183" t="s">
        <v>502</v>
      </c>
      <c r="E465" s="110">
        <f t="shared" si="85"/>
        <v>0</v>
      </c>
      <c r="F465" s="110"/>
      <c r="G465" s="110"/>
      <c r="H465" s="110"/>
      <c r="I465" s="110"/>
      <c r="J465" s="105">
        <f t="shared" si="83"/>
        <v>0</v>
      </c>
      <c r="K465" s="111"/>
      <c r="L465" s="111"/>
      <c r="M465" s="111"/>
      <c r="N465" s="111"/>
      <c r="O465" s="111"/>
      <c r="P465" s="105">
        <f t="shared" si="84"/>
        <v>0</v>
      </c>
      <c r="Q465" s="151">
        <f t="shared" si="82"/>
        <v>0</v>
      </c>
      <c r="S465" s="40"/>
      <c r="T465" s="40"/>
      <c r="U465" s="40"/>
      <c r="V465" s="40"/>
    </row>
    <row r="466" spans="1:22" ht="60" hidden="1">
      <c r="A466" s="128"/>
      <c r="B466" s="127"/>
      <c r="C466" s="127"/>
      <c r="D466" s="183" t="s">
        <v>166</v>
      </c>
      <c r="E466" s="110">
        <f t="shared" si="85"/>
        <v>0</v>
      </c>
      <c r="F466" s="110"/>
      <c r="G466" s="110"/>
      <c r="H466" s="110"/>
      <c r="I466" s="110"/>
      <c r="J466" s="105">
        <f t="shared" si="83"/>
        <v>0</v>
      </c>
      <c r="K466" s="111"/>
      <c r="L466" s="111"/>
      <c r="M466" s="111"/>
      <c r="N466" s="111"/>
      <c r="O466" s="111"/>
      <c r="P466" s="105">
        <f t="shared" si="84"/>
        <v>0</v>
      </c>
      <c r="Q466" s="151">
        <f t="shared" si="82"/>
        <v>0</v>
      </c>
      <c r="S466" s="40"/>
      <c r="T466" s="40"/>
      <c r="U466" s="40"/>
      <c r="V466" s="40"/>
    </row>
    <row r="467" spans="1:22" ht="15.75" hidden="1">
      <c r="A467" s="128"/>
      <c r="B467" s="127"/>
      <c r="C467" s="127"/>
      <c r="D467" s="183" t="s">
        <v>167</v>
      </c>
      <c r="E467" s="110">
        <f t="shared" si="85"/>
        <v>0</v>
      </c>
      <c r="F467" s="110"/>
      <c r="G467" s="110"/>
      <c r="H467" s="110"/>
      <c r="I467" s="110"/>
      <c r="J467" s="105">
        <f t="shared" si="83"/>
        <v>0</v>
      </c>
      <c r="K467" s="111"/>
      <c r="L467" s="111"/>
      <c r="M467" s="111"/>
      <c r="N467" s="111"/>
      <c r="O467" s="111"/>
      <c r="P467" s="105">
        <f t="shared" si="84"/>
        <v>0</v>
      </c>
      <c r="Q467" s="151">
        <f t="shared" si="82"/>
        <v>0</v>
      </c>
      <c r="S467" s="40"/>
      <c r="T467" s="40"/>
      <c r="U467" s="40"/>
      <c r="V467" s="40"/>
    </row>
    <row r="468" spans="1:22" ht="45" hidden="1">
      <c r="A468" s="128"/>
      <c r="B468" s="127"/>
      <c r="C468" s="127"/>
      <c r="D468" s="194" t="s">
        <v>35</v>
      </c>
      <c r="E468" s="110">
        <f t="shared" si="85"/>
        <v>0</v>
      </c>
      <c r="F468" s="110"/>
      <c r="G468" s="110"/>
      <c r="H468" s="110"/>
      <c r="I468" s="110"/>
      <c r="J468" s="105">
        <f t="shared" si="83"/>
        <v>0</v>
      </c>
      <c r="K468" s="111"/>
      <c r="L468" s="111"/>
      <c r="M468" s="111"/>
      <c r="N468" s="111"/>
      <c r="O468" s="111"/>
      <c r="P468" s="105">
        <f t="shared" si="84"/>
        <v>0</v>
      </c>
      <c r="Q468" s="151">
        <f t="shared" si="82"/>
        <v>0</v>
      </c>
      <c r="S468" s="40"/>
      <c r="T468" s="40"/>
      <c r="U468" s="40"/>
      <c r="V468" s="40"/>
    </row>
    <row r="469" spans="1:22" ht="60" hidden="1">
      <c r="A469" s="128"/>
      <c r="B469" s="127"/>
      <c r="C469" s="127"/>
      <c r="D469" s="194" t="s">
        <v>229</v>
      </c>
      <c r="E469" s="110">
        <f t="shared" si="85"/>
        <v>0</v>
      </c>
      <c r="F469" s="110"/>
      <c r="G469" s="110"/>
      <c r="H469" s="110"/>
      <c r="I469" s="110"/>
      <c r="J469" s="105">
        <f t="shared" si="83"/>
        <v>0</v>
      </c>
      <c r="K469" s="111"/>
      <c r="L469" s="111"/>
      <c r="M469" s="111"/>
      <c r="N469" s="111"/>
      <c r="O469" s="111"/>
      <c r="P469" s="105">
        <f t="shared" si="84"/>
        <v>0</v>
      </c>
      <c r="Q469" s="151">
        <f t="shared" si="82"/>
        <v>0</v>
      </c>
      <c r="S469" s="40"/>
      <c r="T469" s="40"/>
      <c r="U469" s="40"/>
      <c r="V469" s="40"/>
    </row>
    <row r="470" spans="1:22" ht="30" hidden="1">
      <c r="A470" s="128"/>
      <c r="B470" s="127"/>
      <c r="C470" s="127"/>
      <c r="D470" s="194" t="s">
        <v>246</v>
      </c>
      <c r="E470" s="110">
        <f t="shared" si="85"/>
        <v>0</v>
      </c>
      <c r="F470" s="110"/>
      <c r="G470" s="110"/>
      <c r="H470" s="110"/>
      <c r="I470" s="110"/>
      <c r="J470" s="105">
        <f t="shared" si="83"/>
        <v>0</v>
      </c>
      <c r="K470" s="111"/>
      <c r="L470" s="111"/>
      <c r="M470" s="111"/>
      <c r="N470" s="111"/>
      <c r="O470" s="111"/>
      <c r="P470" s="105">
        <f t="shared" si="84"/>
        <v>0</v>
      </c>
      <c r="Q470" s="151">
        <f t="shared" si="82"/>
        <v>0</v>
      </c>
      <c r="S470" s="40"/>
      <c r="T470" s="40"/>
      <c r="U470" s="40"/>
      <c r="V470" s="40"/>
    </row>
    <row r="471" spans="1:22" ht="45" hidden="1">
      <c r="A471" s="128"/>
      <c r="B471" s="127"/>
      <c r="C471" s="127"/>
      <c r="D471" s="207" t="s">
        <v>65</v>
      </c>
      <c r="E471" s="110">
        <f t="shared" si="85"/>
        <v>0</v>
      </c>
      <c r="F471" s="110"/>
      <c r="G471" s="110"/>
      <c r="H471" s="110"/>
      <c r="I471" s="110"/>
      <c r="J471" s="105">
        <f t="shared" si="83"/>
        <v>0</v>
      </c>
      <c r="K471" s="111"/>
      <c r="L471" s="111"/>
      <c r="M471" s="111"/>
      <c r="N471" s="111"/>
      <c r="O471" s="111"/>
      <c r="P471" s="105">
        <f t="shared" ref="P471:P504" si="86">+E471+J471</f>
        <v>0</v>
      </c>
      <c r="Q471" s="151">
        <f t="shared" si="82"/>
        <v>0</v>
      </c>
      <c r="S471" s="40"/>
      <c r="T471" s="40"/>
      <c r="U471" s="40"/>
      <c r="V471" s="40"/>
    </row>
    <row r="472" spans="1:22" ht="60" hidden="1">
      <c r="A472" s="128"/>
      <c r="B472" s="127"/>
      <c r="C472" s="127"/>
      <c r="D472" s="160" t="s">
        <v>115</v>
      </c>
      <c r="E472" s="110">
        <f t="shared" si="85"/>
        <v>0</v>
      </c>
      <c r="F472" s="110"/>
      <c r="G472" s="110"/>
      <c r="H472" s="110"/>
      <c r="I472" s="110"/>
      <c r="J472" s="105">
        <f t="shared" si="83"/>
        <v>0</v>
      </c>
      <c r="K472" s="111"/>
      <c r="L472" s="111"/>
      <c r="M472" s="111"/>
      <c r="N472" s="111"/>
      <c r="O472" s="111"/>
      <c r="P472" s="105">
        <f t="shared" si="86"/>
        <v>0</v>
      </c>
      <c r="Q472" s="151">
        <f t="shared" si="82"/>
        <v>0</v>
      </c>
      <c r="S472" s="40"/>
      <c r="T472" s="40"/>
      <c r="U472" s="40"/>
      <c r="V472" s="40"/>
    </row>
    <row r="473" spans="1:22" ht="30" hidden="1">
      <c r="A473" s="128"/>
      <c r="B473" s="127"/>
      <c r="C473" s="127"/>
      <c r="D473" s="183" t="s">
        <v>416</v>
      </c>
      <c r="E473" s="110">
        <f t="shared" si="85"/>
        <v>0</v>
      </c>
      <c r="F473" s="110"/>
      <c r="G473" s="110"/>
      <c r="H473" s="110"/>
      <c r="I473" s="110"/>
      <c r="J473" s="105">
        <f t="shared" si="83"/>
        <v>0</v>
      </c>
      <c r="K473" s="111"/>
      <c r="L473" s="111"/>
      <c r="M473" s="111"/>
      <c r="N473" s="111"/>
      <c r="O473" s="111"/>
      <c r="P473" s="105">
        <f t="shared" si="86"/>
        <v>0</v>
      </c>
      <c r="Q473" s="151">
        <f t="shared" si="82"/>
        <v>0</v>
      </c>
      <c r="S473" s="40"/>
      <c r="T473" s="40"/>
      <c r="U473" s="40"/>
      <c r="V473" s="40"/>
    </row>
    <row r="474" spans="1:22" ht="45" hidden="1">
      <c r="A474" s="128"/>
      <c r="B474" s="127"/>
      <c r="C474" s="127"/>
      <c r="D474" s="183" t="s">
        <v>497</v>
      </c>
      <c r="E474" s="110">
        <f t="shared" si="85"/>
        <v>0</v>
      </c>
      <c r="F474" s="110"/>
      <c r="G474" s="110"/>
      <c r="H474" s="110"/>
      <c r="I474" s="110"/>
      <c r="J474" s="105">
        <f t="shared" si="83"/>
        <v>0</v>
      </c>
      <c r="K474" s="111"/>
      <c r="L474" s="111"/>
      <c r="M474" s="111"/>
      <c r="N474" s="111"/>
      <c r="O474" s="111"/>
      <c r="P474" s="105">
        <f t="shared" si="86"/>
        <v>0</v>
      </c>
      <c r="Q474" s="151">
        <f t="shared" si="82"/>
        <v>0</v>
      </c>
      <c r="S474" s="40"/>
      <c r="T474" s="40"/>
      <c r="U474" s="40"/>
      <c r="V474" s="40"/>
    </row>
    <row r="475" spans="1:22" ht="15.75" hidden="1">
      <c r="A475" s="128"/>
      <c r="B475" s="127"/>
      <c r="C475" s="127"/>
      <c r="D475" s="208" t="s">
        <v>67</v>
      </c>
      <c r="E475" s="110">
        <f t="shared" si="85"/>
        <v>0</v>
      </c>
      <c r="F475" s="110"/>
      <c r="G475" s="110"/>
      <c r="H475" s="110"/>
      <c r="I475" s="110"/>
      <c r="J475" s="105">
        <f t="shared" si="83"/>
        <v>0</v>
      </c>
      <c r="K475" s="111"/>
      <c r="L475" s="111"/>
      <c r="M475" s="111"/>
      <c r="N475" s="111"/>
      <c r="O475" s="111"/>
      <c r="P475" s="105">
        <f t="shared" si="86"/>
        <v>0</v>
      </c>
      <c r="Q475" s="151">
        <f t="shared" si="82"/>
        <v>0</v>
      </c>
      <c r="S475" s="40"/>
      <c r="T475" s="40"/>
      <c r="U475" s="40"/>
      <c r="V475" s="40"/>
    </row>
    <row r="476" spans="1:22" ht="45" hidden="1">
      <c r="A476" s="128"/>
      <c r="B476" s="127"/>
      <c r="C476" s="127"/>
      <c r="D476" s="194" t="s">
        <v>100</v>
      </c>
      <c r="E476" s="110">
        <f t="shared" si="85"/>
        <v>0</v>
      </c>
      <c r="F476" s="110"/>
      <c r="G476" s="110"/>
      <c r="H476" s="110"/>
      <c r="I476" s="110"/>
      <c r="J476" s="105">
        <f t="shared" si="83"/>
        <v>0</v>
      </c>
      <c r="K476" s="111"/>
      <c r="L476" s="111"/>
      <c r="M476" s="111"/>
      <c r="N476" s="111"/>
      <c r="O476" s="111"/>
      <c r="P476" s="105">
        <f t="shared" si="86"/>
        <v>0</v>
      </c>
      <c r="Q476" s="151">
        <f t="shared" si="82"/>
        <v>0</v>
      </c>
      <c r="S476" s="40"/>
      <c r="T476" s="40"/>
      <c r="U476" s="40"/>
      <c r="V476" s="40"/>
    </row>
    <row r="477" spans="1:22" ht="45" hidden="1">
      <c r="A477" s="128"/>
      <c r="B477" s="127"/>
      <c r="C477" s="127"/>
      <c r="D477" s="194" t="s">
        <v>403</v>
      </c>
      <c r="E477" s="110">
        <f t="shared" si="85"/>
        <v>0</v>
      </c>
      <c r="F477" s="110"/>
      <c r="G477" s="110"/>
      <c r="H477" s="110"/>
      <c r="I477" s="110"/>
      <c r="J477" s="105">
        <f t="shared" si="83"/>
        <v>0</v>
      </c>
      <c r="K477" s="111"/>
      <c r="L477" s="111"/>
      <c r="M477" s="111"/>
      <c r="N477" s="111"/>
      <c r="O477" s="111"/>
      <c r="P477" s="105">
        <f t="shared" si="86"/>
        <v>0</v>
      </c>
      <c r="Q477" s="151">
        <f t="shared" si="82"/>
        <v>0</v>
      </c>
      <c r="S477" s="40"/>
      <c r="T477" s="40"/>
      <c r="U477" s="40"/>
      <c r="V477" s="40"/>
    </row>
    <row r="478" spans="1:22" ht="30" hidden="1">
      <c r="A478" s="128"/>
      <c r="B478" s="127"/>
      <c r="C478" s="127"/>
      <c r="D478" s="194" t="s">
        <v>53</v>
      </c>
      <c r="E478" s="110">
        <f t="shared" si="85"/>
        <v>0</v>
      </c>
      <c r="F478" s="110"/>
      <c r="G478" s="103"/>
      <c r="H478" s="103"/>
      <c r="I478" s="103"/>
      <c r="J478" s="105">
        <f t="shared" si="83"/>
        <v>0</v>
      </c>
      <c r="K478" s="111"/>
      <c r="L478" s="111"/>
      <c r="M478" s="111"/>
      <c r="N478" s="111"/>
      <c r="O478" s="111"/>
      <c r="P478" s="105">
        <f t="shared" si="86"/>
        <v>0</v>
      </c>
      <c r="Q478" s="151">
        <f t="shared" si="82"/>
        <v>0</v>
      </c>
      <c r="S478" s="40"/>
      <c r="T478" s="40"/>
      <c r="U478" s="40"/>
      <c r="V478" s="40"/>
    </row>
    <row r="479" spans="1:22" ht="60" hidden="1">
      <c r="A479" s="128"/>
      <c r="B479" s="127"/>
      <c r="C479" s="127"/>
      <c r="D479" s="194" t="s">
        <v>6</v>
      </c>
      <c r="E479" s="110">
        <f t="shared" si="85"/>
        <v>0</v>
      </c>
      <c r="F479" s="110"/>
      <c r="G479" s="110"/>
      <c r="H479" s="110"/>
      <c r="I479" s="110"/>
      <c r="J479" s="105">
        <f t="shared" si="83"/>
        <v>0</v>
      </c>
      <c r="K479" s="111"/>
      <c r="L479" s="111"/>
      <c r="M479" s="111"/>
      <c r="N479" s="111"/>
      <c r="O479" s="111"/>
      <c r="P479" s="105">
        <f t="shared" si="86"/>
        <v>0</v>
      </c>
      <c r="Q479" s="151">
        <f t="shared" si="82"/>
        <v>0</v>
      </c>
      <c r="S479" s="40"/>
      <c r="T479" s="40"/>
      <c r="U479" s="40"/>
      <c r="V479" s="40"/>
    </row>
    <row r="480" spans="1:22" ht="30" hidden="1">
      <c r="A480" s="128"/>
      <c r="B480" s="127"/>
      <c r="C480" s="127"/>
      <c r="D480" s="183" t="s">
        <v>66</v>
      </c>
      <c r="E480" s="110">
        <f t="shared" si="85"/>
        <v>0</v>
      </c>
      <c r="F480" s="110"/>
      <c r="G480" s="110"/>
      <c r="H480" s="110"/>
      <c r="I480" s="110"/>
      <c r="J480" s="105">
        <f t="shared" si="83"/>
        <v>0</v>
      </c>
      <c r="K480" s="111"/>
      <c r="L480" s="111"/>
      <c r="M480" s="111"/>
      <c r="N480" s="111"/>
      <c r="O480" s="111"/>
      <c r="P480" s="105">
        <f t="shared" si="86"/>
        <v>0</v>
      </c>
      <c r="Q480" s="151">
        <f t="shared" si="82"/>
        <v>0</v>
      </c>
      <c r="S480" s="40"/>
      <c r="T480" s="40"/>
      <c r="U480" s="40"/>
      <c r="V480" s="40"/>
    </row>
    <row r="481" spans="1:22" ht="75" hidden="1">
      <c r="A481" s="128"/>
      <c r="B481" s="127"/>
      <c r="C481" s="127"/>
      <c r="D481" s="194" t="s">
        <v>51</v>
      </c>
      <c r="E481" s="110">
        <f t="shared" si="85"/>
        <v>0</v>
      </c>
      <c r="F481" s="110"/>
      <c r="G481" s="110"/>
      <c r="H481" s="110"/>
      <c r="I481" s="110"/>
      <c r="J481" s="105">
        <f t="shared" si="83"/>
        <v>0</v>
      </c>
      <c r="K481" s="111"/>
      <c r="L481" s="111"/>
      <c r="M481" s="111"/>
      <c r="N481" s="111"/>
      <c r="O481" s="111"/>
      <c r="P481" s="105">
        <f t="shared" si="86"/>
        <v>0</v>
      </c>
      <c r="Q481" s="151">
        <f t="shared" si="82"/>
        <v>0</v>
      </c>
      <c r="S481" s="40"/>
      <c r="T481" s="40"/>
      <c r="U481" s="40"/>
      <c r="V481" s="40"/>
    </row>
    <row r="482" spans="1:22" ht="30" hidden="1">
      <c r="A482" s="128"/>
      <c r="B482" s="127"/>
      <c r="C482" s="127"/>
      <c r="D482" s="194" t="s">
        <v>52</v>
      </c>
      <c r="E482" s="110">
        <f t="shared" si="85"/>
        <v>0</v>
      </c>
      <c r="F482" s="110"/>
      <c r="G482" s="110"/>
      <c r="H482" s="110"/>
      <c r="I482" s="110"/>
      <c r="J482" s="105">
        <f t="shared" si="83"/>
        <v>0</v>
      </c>
      <c r="K482" s="111"/>
      <c r="L482" s="111"/>
      <c r="M482" s="111"/>
      <c r="N482" s="111"/>
      <c r="O482" s="111"/>
      <c r="P482" s="105">
        <f t="shared" si="86"/>
        <v>0</v>
      </c>
      <c r="Q482" s="151">
        <f t="shared" si="82"/>
        <v>0</v>
      </c>
      <c r="S482" s="40"/>
      <c r="T482" s="40"/>
      <c r="U482" s="40"/>
      <c r="V482" s="40"/>
    </row>
    <row r="483" spans="1:22" ht="60" hidden="1">
      <c r="A483" s="128"/>
      <c r="B483" s="127"/>
      <c r="C483" s="127"/>
      <c r="D483" s="194" t="s">
        <v>402</v>
      </c>
      <c r="E483" s="110">
        <f t="shared" si="85"/>
        <v>0</v>
      </c>
      <c r="F483" s="110"/>
      <c r="G483" s="110"/>
      <c r="H483" s="110"/>
      <c r="I483" s="110"/>
      <c r="J483" s="105">
        <f t="shared" si="83"/>
        <v>0</v>
      </c>
      <c r="K483" s="111"/>
      <c r="L483" s="111"/>
      <c r="M483" s="111"/>
      <c r="N483" s="111"/>
      <c r="O483" s="111"/>
      <c r="P483" s="105">
        <f t="shared" si="86"/>
        <v>0</v>
      </c>
      <c r="Q483" s="151">
        <f t="shared" si="82"/>
        <v>0</v>
      </c>
      <c r="S483" s="40"/>
      <c r="T483" s="40"/>
      <c r="U483" s="40"/>
      <c r="V483" s="40"/>
    </row>
    <row r="484" spans="1:22" ht="75" hidden="1">
      <c r="A484" s="128"/>
      <c r="B484" s="127"/>
      <c r="C484" s="127"/>
      <c r="D484" s="194" t="s">
        <v>251</v>
      </c>
      <c r="E484" s="110">
        <f t="shared" si="85"/>
        <v>0</v>
      </c>
      <c r="F484" s="110"/>
      <c r="G484" s="110"/>
      <c r="H484" s="110"/>
      <c r="I484" s="110"/>
      <c r="J484" s="105">
        <f t="shared" si="83"/>
        <v>0</v>
      </c>
      <c r="K484" s="111"/>
      <c r="L484" s="111"/>
      <c r="M484" s="111"/>
      <c r="N484" s="111"/>
      <c r="O484" s="111"/>
      <c r="P484" s="105">
        <f t="shared" si="86"/>
        <v>0</v>
      </c>
      <c r="Q484" s="151">
        <f t="shared" si="82"/>
        <v>0</v>
      </c>
      <c r="S484" s="40"/>
      <c r="T484" s="40"/>
      <c r="U484" s="40"/>
      <c r="V484" s="40"/>
    </row>
    <row r="485" spans="1:22" ht="45" hidden="1">
      <c r="A485" s="128"/>
      <c r="B485" s="127"/>
      <c r="C485" s="127"/>
      <c r="D485" s="209" t="s">
        <v>474</v>
      </c>
      <c r="E485" s="173">
        <f t="shared" si="85"/>
        <v>0</v>
      </c>
      <c r="F485" s="173"/>
      <c r="G485" s="173"/>
      <c r="H485" s="173"/>
      <c r="I485" s="173"/>
      <c r="J485" s="105">
        <f t="shared" si="83"/>
        <v>0</v>
      </c>
      <c r="K485" s="174"/>
      <c r="L485" s="174"/>
      <c r="M485" s="174"/>
      <c r="N485" s="174"/>
      <c r="O485" s="174"/>
      <c r="P485" s="119">
        <f t="shared" si="86"/>
        <v>0</v>
      </c>
      <c r="Q485" s="151">
        <f t="shared" si="82"/>
        <v>0</v>
      </c>
      <c r="S485" s="40"/>
      <c r="T485" s="40"/>
      <c r="U485" s="40"/>
      <c r="V485" s="40"/>
    </row>
    <row r="486" spans="1:22" ht="60" hidden="1">
      <c r="A486" s="128"/>
      <c r="B486" s="127"/>
      <c r="C486" s="127"/>
      <c r="D486" s="160" t="s">
        <v>141</v>
      </c>
      <c r="E486" s="173">
        <f t="shared" si="85"/>
        <v>0</v>
      </c>
      <c r="F486" s="173"/>
      <c r="G486" s="173"/>
      <c r="H486" s="173"/>
      <c r="I486" s="173"/>
      <c r="J486" s="105">
        <f t="shared" si="83"/>
        <v>0</v>
      </c>
      <c r="K486" s="174"/>
      <c r="L486" s="174"/>
      <c r="M486" s="174"/>
      <c r="N486" s="174"/>
      <c r="O486" s="111"/>
      <c r="P486" s="105">
        <f t="shared" si="86"/>
        <v>0</v>
      </c>
      <c r="Q486" s="151">
        <f t="shared" si="82"/>
        <v>0</v>
      </c>
      <c r="S486" s="40"/>
      <c r="T486" s="40"/>
      <c r="U486" s="40"/>
      <c r="V486" s="40"/>
    </row>
    <row r="487" spans="1:22" ht="18.75" hidden="1">
      <c r="A487" s="128"/>
      <c r="B487" s="127"/>
      <c r="C487" s="127"/>
      <c r="D487" s="101"/>
      <c r="E487" s="105">
        <f t="shared" si="85"/>
        <v>0</v>
      </c>
      <c r="F487" s="105"/>
      <c r="G487" s="105"/>
      <c r="H487" s="105"/>
      <c r="I487" s="105"/>
      <c r="J487" s="105">
        <f t="shared" si="83"/>
        <v>0</v>
      </c>
      <c r="K487" s="105"/>
      <c r="L487" s="105"/>
      <c r="M487" s="105"/>
      <c r="N487" s="105"/>
      <c r="O487" s="105"/>
      <c r="P487" s="105">
        <f t="shared" si="86"/>
        <v>0</v>
      </c>
      <c r="Q487" s="151">
        <f t="shared" si="82"/>
        <v>0</v>
      </c>
      <c r="S487" s="40"/>
      <c r="T487" s="40"/>
      <c r="U487" s="40"/>
      <c r="V487" s="40"/>
    </row>
    <row r="488" spans="1:22" ht="15.75" hidden="1">
      <c r="A488" s="128"/>
      <c r="B488" s="127"/>
      <c r="C488" s="127"/>
      <c r="D488" s="194"/>
      <c r="E488" s="105">
        <f t="shared" si="85"/>
        <v>0</v>
      </c>
      <c r="F488" s="105"/>
      <c r="G488" s="105"/>
      <c r="H488" s="105"/>
      <c r="I488" s="105"/>
      <c r="J488" s="105">
        <f t="shared" ref="J488:J504" si="87">+L488+O488</f>
        <v>0</v>
      </c>
      <c r="K488" s="105"/>
      <c r="L488" s="105"/>
      <c r="M488" s="105"/>
      <c r="N488" s="105"/>
      <c r="O488" s="105"/>
      <c r="P488" s="105">
        <f t="shared" si="86"/>
        <v>0</v>
      </c>
      <c r="Q488" s="151">
        <f t="shared" si="82"/>
        <v>0</v>
      </c>
      <c r="S488" s="40"/>
      <c r="T488" s="40"/>
      <c r="U488" s="40"/>
      <c r="V488" s="40"/>
    </row>
    <row r="489" spans="1:22" ht="30" hidden="1">
      <c r="A489" s="128"/>
      <c r="B489" s="127"/>
      <c r="C489" s="127"/>
      <c r="D489" s="183" t="s">
        <v>133</v>
      </c>
      <c r="E489" s="105">
        <f t="shared" si="85"/>
        <v>0</v>
      </c>
      <c r="F489" s="105"/>
      <c r="G489" s="105"/>
      <c r="H489" s="105"/>
      <c r="I489" s="105"/>
      <c r="J489" s="105">
        <f t="shared" si="87"/>
        <v>0</v>
      </c>
      <c r="K489" s="105"/>
      <c r="L489" s="105"/>
      <c r="M489" s="105"/>
      <c r="N489" s="105"/>
      <c r="O489" s="105"/>
      <c r="P489" s="105">
        <f t="shared" si="86"/>
        <v>0</v>
      </c>
      <c r="Q489" s="151">
        <f t="shared" si="82"/>
        <v>0</v>
      </c>
      <c r="S489" s="40"/>
      <c r="T489" s="40"/>
      <c r="U489" s="40"/>
      <c r="V489" s="40"/>
    </row>
    <row r="490" spans="1:22" ht="45" hidden="1">
      <c r="A490" s="128"/>
      <c r="B490" s="127"/>
      <c r="C490" s="127"/>
      <c r="D490" s="178" t="s">
        <v>30</v>
      </c>
      <c r="E490" s="105">
        <f t="shared" si="85"/>
        <v>0</v>
      </c>
      <c r="F490" s="105"/>
      <c r="G490" s="105"/>
      <c r="H490" s="105"/>
      <c r="I490" s="105"/>
      <c r="J490" s="105">
        <f t="shared" si="87"/>
        <v>0</v>
      </c>
      <c r="K490" s="105"/>
      <c r="L490" s="105"/>
      <c r="M490" s="105"/>
      <c r="N490" s="105"/>
      <c r="O490" s="105"/>
      <c r="P490" s="105">
        <f t="shared" si="86"/>
        <v>0</v>
      </c>
      <c r="Q490" s="151">
        <f t="shared" si="82"/>
        <v>0</v>
      </c>
      <c r="S490" s="40"/>
      <c r="T490" s="40"/>
      <c r="U490" s="40"/>
      <c r="V490" s="40"/>
    </row>
    <row r="491" spans="1:22" ht="15.75" hidden="1">
      <c r="A491" s="128"/>
      <c r="B491" s="127"/>
      <c r="C491" s="127"/>
      <c r="D491" s="194"/>
      <c r="E491" s="105">
        <f t="shared" si="85"/>
        <v>0</v>
      </c>
      <c r="F491" s="105"/>
      <c r="G491" s="105"/>
      <c r="H491" s="105"/>
      <c r="I491" s="105"/>
      <c r="J491" s="105">
        <f t="shared" si="87"/>
        <v>0</v>
      </c>
      <c r="K491" s="105"/>
      <c r="L491" s="105"/>
      <c r="M491" s="105"/>
      <c r="N491" s="105"/>
      <c r="O491" s="105"/>
      <c r="P491" s="105">
        <f t="shared" si="86"/>
        <v>0</v>
      </c>
      <c r="Q491" s="151">
        <f t="shared" ref="Q491:Q506" si="88">+P491</f>
        <v>0</v>
      </c>
      <c r="S491" s="40"/>
      <c r="T491" s="40"/>
      <c r="U491" s="40"/>
      <c r="V491" s="40"/>
    </row>
    <row r="492" spans="1:22" ht="75" hidden="1">
      <c r="A492" s="128"/>
      <c r="B492" s="127"/>
      <c r="C492" s="127"/>
      <c r="D492" s="160" t="s">
        <v>417</v>
      </c>
      <c r="E492" s="110">
        <f t="shared" si="85"/>
        <v>0</v>
      </c>
      <c r="F492" s="110"/>
      <c r="G492" s="105"/>
      <c r="H492" s="105"/>
      <c r="I492" s="105"/>
      <c r="J492" s="105">
        <f t="shared" si="87"/>
        <v>0</v>
      </c>
      <c r="K492" s="105"/>
      <c r="L492" s="105"/>
      <c r="M492" s="105"/>
      <c r="N492" s="105"/>
      <c r="O492" s="105"/>
      <c r="P492" s="105">
        <f t="shared" si="86"/>
        <v>0</v>
      </c>
      <c r="Q492" s="151">
        <f t="shared" si="88"/>
        <v>0</v>
      </c>
      <c r="S492" s="40"/>
      <c r="T492" s="40"/>
      <c r="U492" s="40"/>
      <c r="V492" s="40"/>
    </row>
    <row r="493" spans="1:22" ht="120" hidden="1">
      <c r="A493" s="128"/>
      <c r="B493" s="127"/>
      <c r="C493" s="127"/>
      <c r="D493" s="192" t="s">
        <v>168</v>
      </c>
      <c r="E493" s="105">
        <f t="shared" si="85"/>
        <v>0</v>
      </c>
      <c r="F493" s="105"/>
      <c r="G493" s="105"/>
      <c r="H493" s="105"/>
      <c r="I493" s="105"/>
      <c r="J493" s="105">
        <f t="shared" si="87"/>
        <v>0</v>
      </c>
      <c r="K493" s="105"/>
      <c r="L493" s="105"/>
      <c r="M493" s="105"/>
      <c r="N493" s="105"/>
      <c r="O493" s="105"/>
      <c r="P493" s="105">
        <f t="shared" si="86"/>
        <v>0</v>
      </c>
      <c r="Q493" s="151">
        <f t="shared" si="88"/>
        <v>0</v>
      </c>
      <c r="S493" s="40"/>
      <c r="T493" s="40"/>
      <c r="U493" s="40"/>
      <c r="V493" s="40"/>
    </row>
    <row r="494" spans="1:22" ht="135" hidden="1">
      <c r="A494" s="128"/>
      <c r="B494" s="127"/>
      <c r="C494" s="127"/>
      <c r="D494" s="160" t="s">
        <v>503</v>
      </c>
      <c r="E494" s="110">
        <f t="shared" si="85"/>
        <v>0</v>
      </c>
      <c r="F494" s="110"/>
      <c r="G494" s="105"/>
      <c r="H494" s="105"/>
      <c r="I494" s="105"/>
      <c r="J494" s="105">
        <f t="shared" si="87"/>
        <v>0</v>
      </c>
      <c r="K494" s="105"/>
      <c r="L494" s="105"/>
      <c r="M494" s="105"/>
      <c r="N494" s="105"/>
      <c r="O494" s="105"/>
      <c r="P494" s="105">
        <f t="shared" si="86"/>
        <v>0</v>
      </c>
      <c r="Q494" s="151">
        <f t="shared" si="88"/>
        <v>0</v>
      </c>
      <c r="S494" s="40"/>
      <c r="T494" s="40"/>
      <c r="U494" s="40"/>
      <c r="V494" s="40"/>
    </row>
    <row r="495" spans="1:22" ht="45" hidden="1">
      <c r="A495" s="128"/>
      <c r="B495" s="127"/>
      <c r="C495" s="127"/>
      <c r="D495" s="161" t="s">
        <v>153</v>
      </c>
      <c r="E495" s="105">
        <f t="shared" si="85"/>
        <v>0</v>
      </c>
      <c r="F495" s="105"/>
      <c r="G495" s="105"/>
      <c r="H495" s="105"/>
      <c r="I495" s="105"/>
      <c r="J495" s="105">
        <f t="shared" si="87"/>
        <v>0</v>
      </c>
      <c r="K495" s="105"/>
      <c r="L495" s="105"/>
      <c r="M495" s="105"/>
      <c r="N495" s="105"/>
      <c r="O495" s="105"/>
      <c r="P495" s="105">
        <f t="shared" si="86"/>
        <v>0</v>
      </c>
      <c r="Q495" s="151">
        <f t="shared" si="88"/>
        <v>0</v>
      </c>
      <c r="S495" s="40"/>
      <c r="T495" s="40"/>
      <c r="U495" s="40"/>
      <c r="V495" s="40"/>
    </row>
    <row r="496" spans="1:22" ht="45" hidden="1">
      <c r="A496" s="128"/>
      <c r="B496" s="127"/>
      <c r="C496" s="127"/>
      <c r="D496" s="192" t="s">
        <v>64</v>
      </c>
      <c r="E496" s="105">
        <f t="shared" si="85"/>
        <v>0</v>
      </c>
      <c r="F496" s="105"/>
      <c r="G496" s="105"/>
      <c r="H496" s="105"/>
      <c r="I496" s="105"/>
      <c r="J496" s="105"/>
      <c r="K496" s="105"/>
      <c r="L496" s="105"/>
      <c r="M496" s="105"/>
      <c r="N496" s="105"/>
      <c r="O496" s="105"/>
      <c r="P496" s="105">
        <f t="shared" si="86"/>
        <v>0</v>
      </c>
      <c r="Q496" s="151">
        <f t="shared" si="88"/>
        <v>0</v>
      </c>
      <c r="S496" s="40"/>
      <c r="T496" s="40"/>
      <c r="U496" s="40"/>
      <c r="V496" s="40"/>
    </row>
    <row r="497" spans="1:66" ht="15.75" hidden="1">
      <c r="A497" s="128"/>
      <c r="B497" s="127"/>
      <c r="C497" s="127"/>
      <c r="D497" s="160" t="s">
        <v>154</v>
      </c>
      <c r="E497" s="105">
        <f t="shared" si="85"/>
        <v>0</v>
      </c>
      <c r="F497" s="105"/>
      <c r="G497" s="105"/>
      <c r="H497" s="105"/>
      <c r="I497" s="105"/>
      <c r="J497" s="105">
        <f t="shared" si="87"/>
        <v>0</v>
      </c>
      <c r="K497" s="105"/>
      <c r="L497" s="105"/>
      <c r="M497" s="105"/>
      <c r="N497" s="105"/>
      <c r="O497" s="105"/>
      <c r="P497" s="105">
        <f t="shared" si="86"/>
        <v>0</v>
      </c>
      <c r="Q497" s="151">
        <f t="shared" si="88"/>
        <v>0</v>
      </c>
      <c r="S497" s="40"/>
      <c r="T497" s="40"/>
      <c r="U497" s="40"/>
      <c r="V497" s="40"/>
    </row>
    <row r="498" spans="1:66" ht="45" hidden="1">
      <c r="A498" s="128"/>
      <c r="B498" s="127"/>
      <c r="C498" s="127"/>
      <c r="D498" s="160" t="s">
        <v>26</v>
      </c>
      <c r="E498" s="105">
        <f t="shared" si="85"/>
        <v>0</v>
      </c>
      <c r="F498" s="105"/>
      <c r="G498" s="105"/>
      <c r="H498" s="105"/>
      <c r="I498" s="105"/>
      <c r="J498" s="105">
        <f t="shared" si="87"/>
        <v>0</v>
      </c>
      <c r="K498" s="105"/>
      <c r="L498" s="105"/>
      <c r="M498" s="105"/>
      <c r="N498" s="105"/>
      <c r="O498" s="105"/>
      <c r="P498" s="105">
        <f t="shared" si="86"/>
        <v>0</v>
      </c>
      <c r="Q498" s="151">
        <f t="shared" si="88"/>
        <v>0</v>
      </c>
      <c r="S498" s="40"/>
      <c r="T498" s="40"/>
      <c r="U498" s="40"/>
      <c r="V498" s="40"/>
    </row>
    <row r="499" spans="1:66" ht="30" hidden="1">
      <c r="A499" s="128"/>
      <c r="B499" s="127"/>
      <c r="C499" s="127"/>
      <c r="D499" s="201" t="s">
        <v>223</v>
      </c>
      <c r="E499" s="105">
        <f t="shared" si="85"/>
        <v>0</v>
      </c>
      <c r="F499" s="105"/>
      <c r="G499" s="105"/>
      <c r="H499" s="105"/>
      <c r="I499" s="105"/>
      <c r="J499" s="105">
        <f t="shared" si="87"/>
        <v>0</v>
      </c>
      <c r="K499" s="105"/>
      <c r="L499" s="105"/>
      <c r="M499" s="105"/>
      <c r="N499" s="105"/>
      <c r="O499" s="105"/>
      <c r="P499" s="105">
        <f t="shared" si="86"/>
        <v>0</v>
      </c>
      <c r="Q499" s="151">
        <f t="shared" si="88"/>
        <v>0</v>
      </c>
      <c r="S499" s="40"/>
      <c r="T499" s="40"/>
      <c r="U499" s="40"/>
      <c r="V499" s="40"/>
    </row>
    <row r="500" spans="1:66" ht="30" hidden="1">
      <c r="A500" s="128"/>
      <c r="B500" s="127"/>
      <c r="C500" s="127"/>
      <c r="D500" s="210" t="s">
        <v>479</v>
      </c>
      <c r="E500" s="119">
        <f t="shared" si="85"/>
        <v>0</v>
      </c>
      <c r="F500" s="119"/>
      <c r="G500" s="119"/>
      <c r="H500" s="119"/>
      <c r="I500" s="119"/>
      <c r="J500" s="119"/>
      <c r="K500" s="119"/>
      <c r="L500" s="119"/>
      <c r="M500" s="119"/>
      <c r="N500" s="119"/>
      <c r="O500" s="119"/>
      <c r="P500" s="119">
        <f t="shared" si="86"/>
        <v>0</v>
      </c>
      <c r="Q500" s="151">
        <f t="shared" si="88"/>
        <v>0</v>
      </c>
      <c r="S500" s="40"/>
      <c r="T500" s="40"/>
      <c r="U500" s="40"/>
      <c r="V500" s="40"/>
    </row>
    <row r="501" spans="1:66" ht="60" hidden="1">
      <c r="A501" s="128"/>
      <c r="B501" s="127"/>
      <c r="C501" s="127"/>
      <c r="D501" s="193" t="s">
        <v>465</v>
      </c>
      <c r="E501" s="105">
        <f t="shared" si="85"/>
        <v>0</v>
      </c>
      <c r="F501" s="105"/>
      <c r="G501" s="105"/>
      <c r="H501" s="105"/>
      <c r="I501" s="105"/>
      <c r="J501" s="105">
        <f t="shared" si="87"/>
        <v>0</v>
      </c>
      <c r="K501" s="105"/>
      <c r="L501" s="105"/>
      <c r="M501" s="105"/>
      <c r="N501" s="105"/>
      <c r="O501" s="105"/>
      <c r="P501" s="105">
        <f t="shared" si="86"/>
        <v>0</v>
      </c>
      <c r="Q501" s="151">
        <f t="shared" si="88"/>
        <v>0</v>
      </c>
      <c r="S501" s="40"/>
      <c r="T501" s="40"/>
      <c r="U501" s="40"/>
      <c r="V501" s="40"/>
    </row>
    <row r="502" spans="1:66" ht="60" hidden="1">
      <c r="A502" s="128"/>
      <c r="B502" s="127"/>
      <c r="C502" s="127"/>
      <c r="D502" s="194" t="s">
        <v>412</v>
      </c>
      <c r="E502" s="105">
        <f t="shared" si="85"/>
        <v>0</v>
      </c>
      <c r="F502" s="105"/>
      <c r="G502" s="105"/>
      <c r="H502" s="105"/>
      <c r="I502" s="105"/>
      <c r="J502" s="105">
        <f t="shared" si="87"/>
        <v>0</v>
      </c>
      <c r="K502" s="105"/>
      <c r="L502" s="105"/>
      <c r="M502" s="105"/>
      <c r="N502" s="105"/>
      <c r="O502" s="105"/>
      <c r="P502" s="105">
        <f t="shared" si="86"/>
        <v>0</v>
      </c>
      <c r="Q502" s="151">
        <f t="shared" si="88"/>
        <v>0</v>
      </c>
      <c r="S502" s="40"/>
      <c r="T502" s="40"/>
      <c r="U502" s="40"/>
      <c r="V502" s="40"/>
    </row>
    <row r="503" spans="1:66" ht="120" hidden="1">
      <c r="A503" s="128"/>
      <c r="B503" s="127"/>
      <c r="C503" s="127"/>
      <c r="D503" s="194" t="s">
        <v>381</v>
      </c>
      <c r="E503" s="105">
        <f t="shared" si="85"/>
        <v>0</v>
      </c>
      <c r="F503" s="105"/>
      <c r="G503" s="105"/>
      <c r="H503" s="105"/>
      <c r="I503" s="105"/>
      <c r="J503" s="105">
        <f t="shared" si="87"/>
        <v>0</v>
      </c>
      <c r="K503" s="105"/>
      <c r="L503" s="105"/>
      <c r="M503" s="105"/>
      <c r="N503" s="105"/>
      <c r="O503" s="105"/>
      <c r="P503" s="105">
        <f t="shared" si="86"/>
        <v>0</v>
      </c>
      <c r="Q503" s="151">
        <f t="shared" si="88"/>
        <v>0</v>
      </c>
      <c r="S503" s="40"/>
      <c r="T503" s="40"/>
      <c r="U503" s="40"/>
      <c r="V503" s="40"/>
    </row>
    <row r="504" spans="1:66" ht="90" hidden="1">
      <c r="A504" s="128"/>
      <c r="B504" s="121"/>
      <c r="C504" s="121"/>
      <c r="D504" s="194" t="s">
        <v>481</v>
      </c>
      <c r="E504" s="106">
        <f t="shared" si="85"/>
        <v>0</v>
      </c>
      <c r="F504" s="106"/>
      <c r="G504" s="106"/>
      <c r="H504" s="106"/>
      <c r="I504" s="106"/>
      <c r="J504" s="106">
        <f t="shared" si="87"/>
        <v>0</v>
      </c>
      <c r="K504" s="106"/>
      <c r="L504" s="106"/>
      <c r="M504" s="106"/>
      <c r="N504" s="106"/>
      <c r="O504" s="106"/>
      <c r="P504" s="106">
        <f t="shared" si="86"/>
        <v>0</v>
      </c>
      <c r="Q504" s="151">
        <f t="shared" si="88"/>
        <v>0</v>
      </c>
      <c r="S504" s="40"/>
      <c r="T504" s="40"/>
      <c r="U504" s="40"/>
      <c r="V504" s="40"/>
    </row>
    <row r="505" spans="1:66" ht="67.150000000000006" hidden="1" customHeight="1" outlineLevel="1">
      <c r="A505" s="157"/>
      <c r="B505" s="162"/>
      <c r="C505" s="133"/>
      <c r="D505" s="144"/>
      <c r="E505" s="107"/>
      <c r="F505" s="107"/>
      <c r="G505" s="107"/>
      <c r="H505" s="107"/>
      <c r="I505" s="107"/>
      <c r="J505" s="107"/>
      <c r="K505" s="107"/>
      <c r="L505" s="107"/>
      <c r="M505" s="107"/>
      <c r="N505" s="107"/>
      <c r="O505" s="107"/>
      <c r="P505" s="106"/>
      <c r="Q505" s="151"/>
      <c r="R505" s="23"/>
      <c r="S505" s="40"/>
      <c r="T505" s="40"/>
      <c r="U505" s="40"/>
      <c r="V505" s="40"/>
      <c r="W505" s="23"/>
      <c r="X505" s="2"/>
      <c r="Y505" s="2"/>
      <c r="Z505" s="2"/>
      <c r="AA505" s="2"/>
      <c r="AB505" s="2"/>
      <c r="AC505" s="2"/>
      <c r="AD505" s="2"/>
      <c r="AE505" s="2"/>
      <c r="AF505" s="2"/>
      <c r="AG505" s="2"/>
      <c r="AH505" s="2"/>
      <c r="AI505" s="2"/>
      <c r="AJ505" s="2"/>
      <c r="AK505" s="2"/>
      <c r="AL505" s="2"/>
      <c r="AM505" s="2"/>
      <c r="AN505" s="2"/>
      <c r="AO505" s="2"/>
      <c r="AP505" s="2"/>
      <c r="AQ505" s="2"/>
      <c r="AR505" s="2"/>
      <c r="AS505" s="2"/>
      <c r="AT505" s="2"/>
      <c r="AU505" s="2"/>
      <c r="AV505" s="2"/>
      <c r="AW505" s="2"/>
      <c r="AX505" s="2"/>
      <c r="AY505" s="2"/>
      <c r="AZ505" s="2"/>
      <c r="BA505" s="2"/>
      <c r="BB505" s="2"/>
      <c r="BC505" s="2"/>
      <c r="BD505" s="2"/>
      <c r="BE505" s="2"/>
      <c r="BF505" s="2"/>
      <c r="BG505" s="2"/>
      <c r="BH505" s="2"/>
      <c r="BI505" s="2"/>
      <c r="BJ505" s="2"/>
      <c r="BK505" s="2"/>
      <c r="BL505" s="2"/>
      <c r="BM505" s="2"/>
      <c r="BN505" s="2"/>
    </row>
    <row r="506" spans="1:66" ht="27" customHeight="1" collapsed="1">
      <c r="A506" s="330"/>
      <c r="B506" s="330"/>
      <c r="C506" s="254"/>
      <c r="D506" s="273" t="s">
        <v>319</v>
      </c>
      <c r="E506" s="252">
        <f t="shared" ref="E506:P506" si="89">E20+E439+E443</f>
        <v>96492935</v>
      </c>
      <c r="F506" s="252">
        <f t="shared" si="89"/>
        <v>95957935</v>
      </c>
      <c r="G506" s="252">
        <f t="shared" si="89"/>
        <v>58740505</v>
      </c>
      <c r="H506" s="252">
        <f t="shared" si="89"/>
        <v>6610570</v>
      </c>
      <c r="I506" s="252">
        <f t="shared" si="89"/>
        <v>0</v>
      </c>
      <c r="J506" s="252">
        <f t="shared" si="89"/>
        <v>13295562</v>
      </c>
      <c r="K506" s="252">
        <f t="shared" si="89"/>
        <v>12265703</v>
      </c>
      <c r="L506" s="252">
        <f t="shared" si="89"/>
        <v>1029859</v>
      </c>
      <c r="M506" s="252">
        <f t="shared" si="89"/>
        <v>0</v>
      </c>
      <c r="N506" s="252">
        <f t="shared" si="89"/>
        <v>0</v>
      </c>
      <c r="O506" s="252">
        <f t="shared" si="89"/>
        <v>12265703</v>
      </c>
      <c r="P506" s="252">
        <f t="shared" si="89"/>
        <v>109788497</v>
      </c>
      <c r="Q506" s="151">
        <f t="shared" si="88"/>
        <v>109788497</v>
      </c>
      <c r="R506" s="41" t="e">
        <f>+R84+R127+R180+R414+#REF!+#REF!+#REF!+#REF!+#REF!+#REF!+#REF!+#REF!+#REF!+#REF!+#REF!+#REF!+#REF!+#REF!+#REF!+#REF!</f>
        <v>#REF!</v>
      </c>
      <c r="S506" s="42"/>
      <c r="T506" s="42"/>
      <c r="U506" s="42"/>
      <c r="V506" s="42"/>
    </row>
    <row r="507" spans="1:66" ht="45" hidden="1">
      <c r="A507" s="329"/>
      <c r="B507" s="329"/>
      <c r="C507" s="127"/>
      <c r="D507" s="118" t="s">
        <v>413</v>
      </c>
      <c r="E507" s="119">
        <f>+E86+E415+E181</f>
        <v>0</v>
      </c>
      <c r="F507" s="119"/>
      <c r="G507" s="119">
        <f>+G86+G415+G181</f>
        <v>0</v>
      </c>
      <c r="H507" s="119">
        <f>+H86+H415+H181</f>
        <v>0</v>
      </c>
      <c r="I507" s="119"/>
      <c r="J507" s="119">
        <f t="shared" ref="J507:P507" si="90">+J86+J415+J181</f>
        <v>0</v>
      </c>
      <c r="K507" s="119">
        <f t="shared" si="90"/>
        <v>0</v>
      </c>
      <c r="L507" s="119">
        <f t="shared" si="90"/>
        <v>0</v>
      </c>
      <c r="M507" s="119">
        <f t="shared" si="90"/>
        <v>0</v>
      </c>
      <c r="N507" s="119">
        <f t="shared" si="90"/>
        <v>0</v>
      </c>
      <c r="O507" s="119">
        <f t="shared" si="90"/>
        <v>0</v>
      </c>
      <c r="P507" s="119">
        <f t="shared" si="90"/>
        <v>0</v>
      </c>
      <c r="Q507" s="151">
        <f>+P507</f>
        <v>0</v>
      </c>
      <c r="R507" s="41"/>
      <c r="S507" s="42"/>
      <c r="T507" s="42"/>
      <c r="U507" s="42"/>
      <c r="V507" s="42"/>
    </row>
    <row r="508" spans="1:66" ht="15.75" hidden="1">
      <c r="A508" s="78"/>
      <c r="B508" s="78"/>
      <c r="C508" s="78"/>
      <c r="D508" s="65"/>
      <c r="E508" s="95">
        <f>SUBTOTAL(9,E21:E506)</f>
        <v>238361298</v>
      </c>
      <c r="F508" s="95"/>
      <c r="G508" s="95"/>
      <c r="H508" s="95"/>
      <c r="I508" s="95"/>
      <c r="J508" s="95"/>
      <c r="K508" s="95"/>
      <c r="L508" s="95"/>
      <c r="M508" s="95"/>
      <c r="N508" s="95"/>
      <c r="O508" s="95"/>
      <c r="P508" s="95"/>
      <c r="Q508" s="151">
        <f>+P508</f>
        <v>0</v>
      </c>
      <c r="R508" s="41"/>
      <c r="S508" s="42"/>
      <c r="T508" s="42"/>
      <c r="U508" s="42"/>
      <c r="V508" s="42"/>
    </row>
    <row r="509" spans="1:66" ht="15.75">
      <c r="A509" s="78"/>
      <c r="B509" s="78"/>
      <c r="C509" s="78"/>
      <c r="D509" s="65"/>
      <c r="E509" s="95"/>
      <c r="F509" s="95"/>
      <c r="G509" s="95"/>
      <c r="H509" s="95"/>
      <c r="I509" s="95"/>
      <c r="J509" s="95"/>
      <c r="K509" s="95"/>
      <c r="L509" s="95"/>
      <c r="M509" s="95"/>
      <c r="N509" s="95"/>
      <c r="O509" s="95"/>
      <c r="P509" s="95"/>
      <c r="Q509" s="151"/>
      <c r="R509" s="41"/>
      <c r="S509" s="42"/>
      <c r="T509" s="42"/>
      <c r="U509" s="42"/>
      <c r="V509" s="42"/>
    </row>
    <row r="510" spans="1:66" ht="18.75">
      <c r="A510" s="78"/>
      <c r="B510" s="78"/>
      <c r="C510" s="78"/>
      <c r="D510" s="247" t="s">
        <v>617</v>
      </c>
      <c r="E510" s="290"/>
      <c r="F510" s="95"/>
      <c r="G510" s="95"/>
      <c r="H510" s="95"/>
      <c r="I510" s="95"/>
      <c r="J510" s="95"/>
      <c r="K510" s="246" t="s">
        <v>618</v>
      </c>
      <c r="L510" s="291"/>
      <c r="M510" s="95"/>
      <c r="N510" s="95"/>
      <c r="O510" s="95"/>
      <c r="P510" s="95"/>
      <c r="Q510" s="151"/>
      <c r="R510" s="41"/>
      <c r="S510" s="42"/>
      <c r="T510" s="42"/>
      <c r="U510" s="42"/>
      <c r="V510" s="42"/>
    </row>
    <row r="511" spans="1:66" s="63" customFormat="1" ht="29.25" customHeight="1">
      <c r="B511" s="320"/>
      <c r="C511" s="290"/>
      <c r="D511" s="247" t="s">
        <v>619</v>
      </c>
      <c r="E511" s="290"/>
      <c r="F511" s="291"/>
      <c r="G511" s="120"/>
      <c r="H511" s="117"/>
      <c r="I511" s="117"/>
      <c r="J511" s="65"/>
      <c r="K511" s="321" t="s">
        <v>620</v>
      </c>
      <c r="L511" s="290"/>
      <c r="M511" s="60"/>
      <c r="N511" s="327"/>
      <c r="O511" s="328"/>
      <c r="P511" s="328"/>
      <c r="Q511" s="151">
        <v>11</v>
      </c>
      <c r="R511" s="47"/>
      <c r="S511" s="47"/>
      <c r="T511" s="47"/>
      <c r="U511" s="47"/>
      <c r="V511" s="47"/>
      <c r="W511" s="47"/>
      <c r="X511" s="48"/>
      <c r="Y511" s="48"/>
      <c r="Z511" s="48"/>
      <c r="AA511" s="48"/>
      <c r="AB511" s="48"/>
      <c r="AC511" s="48"/>
      <c r="AD511" s="48"/>
      <c r="AE511" s="48"/>
      <c r="AF511" s="48"/>
      <c r="AG511" s="48"/>
      <c r="AH511" s="48"/>
      <c r="AI511" s="48"/>
      <c r="AJ511" s="48"/>
      <c r="AK511" s="48"/>
      <c r="AL511" s="48"/>
      <c r="AM511" s="48"/>
      <c r="AN511" s="48"/>
      <c r="AO511" s="48"/>
      <c r="AP511" s="48"/>
      <c r="AQ511" s="48"/>
      <c r="AR511" s="48"/>
      <c r="AS511" s="46"/>
      <c r="AT511" s="46"/>
      <c r="AU511" s="46"/>
      <c r="AV511" s="46"/>
      <c r="AW511" s="46"/>
      <c r="AX511" s="46"/>
      <c r="AY511" s="46"/>
      <c r="AZ511" s="46"/>
      <c r="BA511" s="46"/>
      <c r="BB511" s="46"/>
      <c r="BC511" s="46"/>
      <c r="BD511" s="46"/>
      <c r="BE511" s="46"/>
      <c r="BF511" s="46"/>
      <c r="BG511" s="46"/>
      <c r="BH511" s="46"/>
      <c r="BI511" s="46"/>
      <c r="BJ511" s="46"/>
      <c r="BK511" s="46"/>
      <c r="BL511" s="46"/>
      <c r="BM511" s="46"/>
      <c r="BN511" s="46"/>
    </row>
    <row r="512" spans="1:66" s="23" customFormat="1" ht="20.25" hidden="1">
      <c r="A512" s="247" t="s">
        <v>619</v>
      </c>
      <c r="B512" s="290"/>
      <c r="C512" s="290"/>
      <c r="D512" s="290"/>
      <c r="E512" s="321" t="s">
        <v>620</v>
      </c>
      <c r="F512" s="290"/>
      <c r="G512" s="66"/>
      <c r="H512" s="120"/>
      <c r="I512" s="120"/>
      <c r="J512" s="66"/>
      <c r="K512" s="66"/>
      <c r="L512" s="66"/>
      <c r="M512" s="66"/>
      <c r="N512" s="66"/>
      <c r="O512" s="66"/>
      <c r="P512" s="66"/>
      <c r="Q512" s="45"/>
      <c r="R512" s="21"/>
      <c r="S512" s="21"/>
      <c r="T512" s="19"/>
      <c r="U512" s="19"/>
      <c r="V512" s="21"/>
      <c r="W512" s="21"/>
      <c r="X512" s="21"/>
      <c r="Y512" s="19"/>
      <c r="Z512" s="21"/>
      <c r="AA512" s="21"/>
      <c r="AB512" s="21"/>
      <c r="AC512" s="21"/>
      <c r="AD512" s="19"/>
      <c r="AE512" s="19"/>
      <c r="AF512" s="21"/>
      <c r="AG512" s="21"/>
      <c r="AH512" s="21"/>
      <c r="AI512" s="19"/>
      <c r="AJ512" s="19"/>
      <c r="AK512" s="19"/>
      <c r="AL512" s="19"/>
      <c r="AM512" s="19"/>
      <c r="AN512" s="19"/>
      <c r="AO512" s="19"/>
      <c r="AP512" s="19"/>
      <c r="AQ512" s="19"/>
      <c r="AR512" s="19"/>
    </row>
    <row r="513" spans="1:44" s="19" customFormat="1" hidden="1">
      <c r="A513" s="14"/>
      <c r="B513" s="14"/>
      <c r="C513" s="14"/>
      <c r="D513" s="59"/>
      <c r="E513" s="67"/>
      <c r="F513" s="67"/>
      <c r="G513" s="68"/>
      <c r="H513" s="68"/>
      <c r="I513" s="68"/>
      <c r="J513" s="68"/>
      <c r="K513" s="68"/>
      <c r="L513" s="68"/>
      <c r="M513" s="68"/>
      <c r="N513" s="68"/>
      <c r="O513" s="68"/>
      <c r="P513" s="68"/>
      <c r="Q513" s="45"/>
      <c r="R513" s="24"/>
      <c r="S513" s="24"/>
      <c r="T513" s="24"/>
      <c r="U513" s="24"/>
      <c r="V513" s="24"/>
      <c r="W513" s="24"/>
      <c r="X513" s="24"/>
      <c r="Y513" s="24"/>
      <c r="Z513" s="24"/>
      <c r="AA513" s="21"/>
      <c r="AB513" s="21"/>
      <c r="AC513" s="21"/>
      <c r="AD513" s="21"/>
      <c r="AE513" s="21"/>
      <c r="AF513" s="21"/>
      <c r="AG513" s="21"/>
      <c r="AH513" s="21"/>
      <c r="AI513" s="21"/>
      <c r="AJ513" s="351"/>
      <c r="AK513" s="351"/>
      <c r="AL513" s="351"/>
      <c r="AM513" s="351"/>
      <c r="AN513" s="351"/>
      <c r="AO513" s="351"/>
      <c r="AP513" s="351"/>
      <c r="AQ513" s="351"/>
    </row>
    <row r="514" spans="1:44" s="19" customFormat="1" hidden="1">
      <c r="A514" s="20"/>
      <c r="B514" s="20"/>
      <c r="C514" s="20"/>
      <c r="D514" s="56"/>
      <c r="E514" s="25"/>
      <c r="F514" s="25"/>
      <c r="G514" s="25"/>
      <c r="H514" s="25"/>
      <c r="I514" s="25"/>
      <c r="J514" s="25"/>
      <c r="K514" s="25"/>
      <c r="L514" s="25"/>
      <c r="M514" s="25"/>
      <c r="N514" s="25"/>
      <c r="O514" s="25"/>
      <c r="P514" s="25"/>
      <c r="Q514" s="45"/>
      <c r="R514" s="25"/>
      <c r="S514" s="25"/>
      <c r="T514" s="25"/>
      <c r="U514" s="25"/>
      <c r="V514" s="25"/>
      <c r="W514" s="25"/>
      <c r="X514" s="25"/>
      <c r="Y514" s="25"/>
      <c r="Z514" s="22"/>
      <c r="AA514" s="25"/>
      <c r="AB514" s="25"/>
      <c r="AC514" s="25"/>
      <c r="AD514" s="25"/>
      <c r="AE514" s="25"/>
      <c r="AF514" s="25"/>
      <c r="AG514" s="25"/>
      <c r="AH514" s="25"/>
      <c r="AI514" s="25"/>
      <c r="AJ514" s="25"/>
      <c r="AK514" s="25"/>
      <c r="AL514" s="25"/>
      <c r="AM514" s="25"/>
    </row>
    <row r="515" spans="1:44" s="19" customFormat="1" hidden="1">
      <c r="A515" s="69"/>
      <c r="B515" s="69"/>
      <c r="C515" s="69"/>
      <c r="D515" s="55"/>
      <c r="E515" s="70"/>
      <c r="F515" s="70"/>
      <c r="G515" s="70"/>
      <c r="H515" s="70"/>
      <c r="I515" s="70"/>
      <c r="J515" s="70"/>
      <c r="K515" s="70"/>
      <c r="L515" s="70"/>
      <c r="M515" s="70"/>
      <c r="N515" s="70"/>
      <c r="O515" s="70"/>
      <c r="P515" s="70"/>
      <c r="Q515" s="90"/>
      <c r="R515" s="26"/>
      <c r="S515" s="26"/>
      <c r="T515" s="26"/>
      <c r="U515" s="26"/>
      <c r="V515" s="26"/>
      <c r="W515" s="26"/>
      <c r="X515" s="26"/>
      <c r="Y515" s="26"/>
      <c r="AA515" s="26"/>
      <c r="AB515" s="21"/>
      <c r="AC515" s="21"/>
      <c r="AD515" s="21"/>
      <c r="AE515" s="21"/>
      <c r="AF515" s="21"/>
      <c r="AG515" s="21"/>
      <c r="AH515" s="21"/>
      <c r="AI515" s="21"/>
      <c r="AJ515" s="21"/>
    </row>
    <row r="516" spans="1:44" s="22" customFormat="1" hidden="1">
      <c r="A516" s="71"/>
      <c r="B516" s="71"/>
      <c r="C516" s="71"/>
      <c r="D516" s="72"/>
      <c r="E516" s="73"/>
      <c r="F516" s="73"/>
      <c r="G516" s="73"/>
      <c r="H516" s="73"/>
      <c r="I516" s="73"/>
      <c r="J516" s="73"/>
      <c r="K516" s="73"/>
      <c r="L516" s="73"/>
      <c r="M516" s="73"/>
      <c r="N516" s="73"/>
      <c r="O516" s="73"/>
      <c r="P516" s="73"/>
      <c r="Q516" s="90"/>
      <c r="R516" s="25"/>
      <c r="S516" s="25"/>
      <c r="T516" s="25"/>
      <c r="U516" s="25"/>
      <c r="V516" s="25"/>
      <c r="W516" s="25"/>
      <c r="X516" s="25"/>
      <c r="Y516" s="25"/>
    </row>
    <row r="517" spans="1:44" s="22" customFormat="1" hidden="1">
      <c r="D517" s="58"/>
      <c r="E517" s="27"/>
      <c r="F517" s="27"/>
      <c r="G517" s="25"/>
      <c r="H517" s="25"/>
      <c r="I517" s="25"/>
      <c r="J517" s="25"/>
      <c r="K517" s="25"/>
      <c r="L517" s="25"/>
      <c r="M517" s="25"/>
      <c r="N517" s="25"/>
      <c r="O517" s="25"/>
      <c r="P517" s="27"/>
      <c r="Q517" s="90"/>
      <c r="R517" s="27"/>
      <c r="S517" s="27"/>
      <c r="T517" s="27"/>
      <c r="U517" s="27"/>
      <c r="V517" s="27"/>
      <c r="W517" s="27"/>
      <c r="X517" s="27"/>
      <c r="Y517" s="27"/>
      <c r="Z517" s="27"/>
      <c r="AA517" s="27"/>
      <c r="AB517" s="27"/>
      <c r="AC517" s="27"/>
      <c r="AD517" s="27"/>
      <c r="AE517" s="27"/>
      <c r="AF517" s="27"/>
      <c r="AG517" s="27"/>
      <c r="AH517" s="27"/>
      <c r="AI517" s="27"/>
      <c r="AJ517" s="27"/>
      <c r="AK517" s="27"/>
      <c r="AL517" s="27"/>
      <c r="AM517" s="27"/>
      <c r="AN517" s="27"/>
      <c r="AO517" s="27"/>
      <c r="AP517" s="27"/>
    </row>
    <row r="518" spans="1:44" ht="15.75" hidden="1">
      <c r="A518" s="13"/>
      <c r="B518" s="13"/>
      <c r="C518" s="13"/>
      <c r="D518" s="55"/>
      <c r="E518" s="91"/>
      <c r="F518" s="91"/>
      <c r="G518" s="91"/>
      <c r="H518" s="91"/>
      <c r="I518" s="91"/>
      <c r="J518" s="91"/>
      <c r="K518" s="91"/>
      <c r="L518" s="91"/>
      <c r="M518" s="91"/>
      <c r="N518" s="91"/>
      <c r="O518" s="91"/>
      <c r="P518" s="91"/>
      <c r="Q518" s="45"/>
      <c r="R518" s="91"/>
      <c r="S518" s="91"/>
      <c r="T518" s="91"/>
      <c r="U518" s="91"/>
      <c r="V518" s="91"/>
      <c r="W518" s="91"/>
      <c r="X518" s="91"/>
      <c r="Y518" s="91"/>
      <c r="Z518" s="15"/>
      <c r="AA518" s="15"/>
      <c r="AB518" s="15"/>
      <c r="AC518" s="15"/>
      <c r="AD518" s="15"/>
      <c r="AE518" s="15"/>
      <c r="AF518" s="15"/>
      <c r="AG518" s="15"/>
      <c r="AH518" s="15"/>
      <c r="AI518" s="15"/>
      <c r="AJ518" s="15"/>
      <c r="AK518" s="15"/>
      <c r="AL518" s="15"/>
      <c r="AM518" s="15"/>
      <c r="AN518" s="15"/>
      <c r="AO518" s="15"/>
      <c r="AP518" s="15"/>
      <c r="AQ518" s="14"/>
    </row>
    <row r="519" spans="1:44" s="23" customFormat="1" ht="15.75" hidden="1">
      <c r="A519" s="13"/>
      <c r="B519" s="13"/>
      <c r="C519" s="13"/>
      <c r="D519" s="55"/>
      <c r="E519" s="74"/>
      <c r="F519" s="74"/>
      <c r="G519" s="74"/>
      <c r="H519" s="74"/>
      <c r="I519" s="74"/>
      <c r="J519" s="74"/>
      <c r="K519" s="74"/>
      <c r="L519" s="74"/>
      <c r="M519" s="74"/>
      <c r="N519" s="74"/>
      <c r="O519" s="74"/>
      <c r="P519" s="74"/>
      <c r="Q519" s="90"/>
      <c r="R519" s="29"/>
      <c r="S519" s="29"/>
      <c r="T519" s="29"/>
      <c r="U519" s="29"/>
      <c r="V519" s="29"/>
      <c r="W519" s="29"/>
      <c r="X519" s="29"/>
      <c r="Y519" s="29"/>
      <c r="Z519" s="27"/>
      <c r="AA519" s="27"/>
      <c r="AB519" s="27"/>
      <c r="AC519" s="27"/>
      <c r="AD519" s="27"/>
      <c r="AE519" s="27"/>
      <c r="AF519" s="27"/>
      <c r="AG519" s="27"/>
      <c r="AH519" s="27"/>
      <c r="AI519" s="27"/>
      <c r="AJ519" s="27"/>
      <c r="AK519" s="27"/>
      <c r="AL519" s="27"/>
      <c r="AM519" s="27"/>
      <c r="AN519" s="27"/>
      <c r="AO519" s="27"/>
      <c r="AP519" s="27"/>
      <c r="AQ519" s="19"/>
      <c r="AR519" s="19"/>
    </row>
    <row r="520" spans="1:44" ht="15.75" hidden="1">
      <c r="A520" s="13"/>
      <c r="B520" s="13"/>
      <c r="C520" s="13"/>
      <c r="D520" s="59"/>
      <c r="E520" s="76"/>
      <c r="F520" s="76"/>
      <c r="G520" s="76"/>
      <c r="H520" s="76"/>
      <c r="I520" s="76"/>
      <c r="J520" s="76"/>
      <c r="K520" s="76"/>
      <c r="L520" s="76"/>
      <c r="M520" s="76"/>
      <c r="N520" s="76"/>
      <c r="O520" s="76"/>
      <c r="P520" s="74"/>
      <c r="Q520" s="45"/>
      <c r="R520" s="74"/>
      <c r="S520" s="74"/>
      <c r="T520" s="74"/>
      <c r="U520" s="74"/>
      <c r="V520" s="74"/>
      <c r="W520" s="74"/>
      <c r="X520" s="74"/>
      <c r="Y520" s="74"/>
      <c r="Z520" s="15"/>
      <c r="AA520" s="15"/>
      <c r="AB520" s="15"/>
      <c r="AC520" s="15"/>
      <c r="AD520" s="15"/>
      <c r="AE520" s="15"/>
      <c r="AF520" s="15"/>
      <c r="AG520" s="15"/>
      <c r="AH520" s="15"/>
      <c r="AI520" s="15"/>
      <c r="AJ520" s="15"/>
      <c r="AK520" s="15"/>
      <c r="AL520" s="15"/>
      <c r="AM520" s="15"/>
      <c r="AN520" s="15"/>
      <c r="AO520" s="15"/>
      <c r="AP520" s="15"/>
      <c r="AQ520" s="14"/>
    </row>
    <row r="521" spans="1:44" s="23" customFormat="1" ht="15.75" hidden="1">
      <c r="A521" s="13"/>
      <c r="B521" s="13"/>
      <c r="C521" s="13"/>
      <c r="D521" s="75"/>
      <c r="E521" s="76"/>
      <c r="F521" s="76"/>
      <c r="G521" s="76"/>
      <c r="H521" s="76"/>
      <c r="I521" s="76"/>
      <c r="J521" s="76"/>
      <c r="K521" s="76"/>
      <c r="L521" s="76"/>
      <c r="M521" s="76"/>
      <c r="N521" s="76"/>
      <c r="O521" s="76"/>
      <c r="P521" s="74"/>
      <c r="Q521" s="90"/>
      <c r="R521" s="29"/>
      <c r="S521" s="29"/>
      <c r="T521" s="29"/>
      <c r="U521" s="29"/>
      <c r="V521" s="29"/>
      <c r="W521" s="29"/>
      <c r="X521" s="29"/>
      <c r="Y521" s="29"/>
      <c r="Z521" s="27"/>
      <c r="AA521" s="27"/>
      <c r="AB521" s="27"/>
      <c r="AC521" s="27"/>
      <c r="AD521" s="27"/>
      <c r="AE521" s="27"/>
      <c r="AF521" s="27"/>
      <c r="AG521" s="27"/>
      <c r="AH521" s="27"/>
      <c r="AI521" s="27"/>
      <c r="AJ521" s="27"/>
      <c r="AK521" s="27"/>
      <c r="AL521" s="27"/>
      <c r="AM521" s="27"/>
      <c r="AN521" s="27"/>
      <c r="AO521" s="27"/>
      <c r="AP521" s="27"/>
      <c r="AQ521" s="19"/>
      <c r="AR521" s="19"/>
    </row>
    <row r="522" spans="1:44" s="23" customFormat="1" ht="15.75" hidden="1">
      <c r="A522" s="13"/>
      <c r="B522" s="13"/>
      <c r="C522" s="13"/>
      <c r="D522" s="59"/>
      <c r="E522" s="76"/>
      <c r="F522" s="76"/>
      <c r="G522" s="76"/>
      <c r="H522" s="76"/>
      <c r="I522" s="76"/>
      <c r="J522" s="76"/>
      <c r="K522" s="76"/>
      <c r="L522" s="76"/>
      <c r="M522" s="76"/>
      <c r="N522" s="76"/>
      <c r="O522" s="76"/>
      <c r="P522" s="74"/>
      <c r="Q522" s="90"/>
      <c r="R522" s="29"/>
      <c r="S522" s="29"/>
      <c r="T522" s="29"/>
      <c r="U522" s="29"/>
      <c r="V522" s="29"/>
      <c r="W522" s="29"/>
      <c r="X522" s="29"/>
      <c r="Y522" s="29"/>
      <c r="Z522" s="27"/>
      <c r="AA522" s="27"/>
      <c r="AB522" s="27"/>
      <c r="AC522" s="27"/>
      <c r="AD522" s="27"/>
      <c r="AE522" s="27"/>
      <c r="AF522" s="27"/>
      <c r="AG522" s="27"/>
      <c r="AH522" s="27"/>
      <c r="AI522" s="27"/>
      <c r="AJ522" s="27"/>
      <c r="AK522" s="27"/>
      <c r="AL522" s="27"/>
      <c r="AM522" s="27"/>
      <c r="AN522" s="27"/>
      <c r="AO522" s="27"/>
      <c r="AP522" s="27"/>
      <c r="AQ522" s="19"/>
      <c r="AR522" s="19"/>
    </row>
    <row r="523" spans="1:44" s="23" customFormat="1" ht="15.75" hidden="1">
      <c r="A523" s="13"/>
      <c r="B523" s="13"/>
      <c r="C523" s="13"/>
      <c r="D523" s="55"/>
      <c r="E523" s="74"/>
      <c r="F523" s="74"/>
      <c r="G523" s="74"/>
      <c r="H523" s="74"/>
      <c r="I523" s="74"/>
      <c r="J523" s="74"/>
      <c r="K523" s="74"/>
      <c r="L523" s="74"/>
      <c r="M523" s="74"/>
      <c r="N523" s="74"/>
      <c r="O523" s="74"/>
      <c r="P523" s="74"/>
      <c r="Q523" s="45"/>
      <c r="R523" s="29"/>
      <c r="S523" s="29"/>
      <c r="T523" s="29"/>
      <c r="U523" s="29"/>
      <c r="V523" s="29"/>
      <c r="W523" s="29"/>
      <c r="X523" s="29"/>
      <c r="Y523" s="29"/>
      <c r="Z523" s="27"/>
      <c r="AA523" s="27"/>
      <c r="AB523" s="27"/>
      <c r="AC523" s="27"/>
      <c r="AD523" s="27"/>
      <c r="AE523" s="27"/>
      <c r="AF523" s="27"/>
      <c r="AG523" s="27"/>
      <c r="AH523" s="27"/>
      <c r="AI523" s="27"/>
      <c r="AJ523" s="27"/>
      <c r="AK523" s="27"/>
      <c r="AL523" s="27"/>
      <c r="AM523" s="27"/>
      <c r="AN523" s="27"/>
      <c r="AO523" s="27"/>
      <c r="AP523" s="27"/>
      <c r="AQ523" s="19"/>
      <c r="AR523" s="19"/>
    </row>
    <row r="524" spans="1:44" s="23" customFormat="1" ht="15.75" hidden="1">
      <c r="A524" s="13"/>
      <c r="B524" s="13"/>
      <c r="C524" s="13"/>
      <c r="D524" s="55"/>
      <c r="E524" s="74"/>
      <c r="F524" s="74"/>
      <c r="G524" s="74"/>
      <c r="H524" s="74"/>
      <c r="I524" s="74"/>
      <c r="J524" s="74"/>
      <c r="K524" s="74"/>
      <c r="L524" s="74"/>
      <c r="M524" s="74"/>
      <c r="N524" s="74"/>
      <c r="O524" s="74"/>
      <c r="P524" s="74"/>
      <c r="Q524" s="45"/>
      <c r="R524" s="29"/>
      <c r="S524" s="29"/>
      <c r="T524" s="29"/>
      <c r="U524" s="29"/>
      <c r="V524" s="29"/>
      <c r="W524" s="29"/>
      <c r="X524" s="29"/>
      <c r="Y524" s="29"/>
      <c r="Z524" s="27"/>
      <c r="AA524" s="27"/>
      <c r="AB524" s="27"/>
      <c r="AC524" s="27"/>
      <c r="AD524" s="27"/>
      <c r="AE524" s="27"/>
      <c r="AF524" s="27"/>
      <c r="AG524" s="27"/>
      <c r="AH524" s="27"/>
      <c r="AI524" s="27"/>
      <c r="AJ524" s="27"/>
      <c r="AK524" s="27"/>
      <c r="AL524" s="27"/>
      <c r="AM524" s="27"/>
      <c r="AN524" s="27"/>
      <c r="AO524" s="27"/>
      <c r="AP524" s="27"/>
      <c r="AQ524" s="19"/>
      <c r="AR524" s="19"/>
    </row>
    <row r="525" spans="1:44" s="23" customFormat="1" ht="15.75" hidden="1">
      <c r="A525" s="13"/>
      <c r="B525" s="13"/>
      <c r="C525" s="13"/>
      <c r="D525" s="55"/>
      <c r="E525" s="74"/>
      <c r="F525" s="74"/>
      <c r="G525" s="74"/>
      <c r="H525" s="74"/>
      <c r="I525" s="74"/>
      <c r="J525" s="74"/>
      <c r="K525" s="74"/>
      <c r="L525" s="74"/>
      <c r="M525" s="74"/>
      <c r="N525" s="74"/>
      <c r="O525" s="74"/>
      <c r="P525" s="74"/>
      <c r="Q525" s="90"/>
      <c r="R525" s="29"/>
      <c r="S525" s="29"/>
      <c r="T525" s="29"/>
      <c r="U525" s="29"/>
      <c r="V525" s="29"/>
      <c r="W525" s="29"/>
      <c r="X525" s="29"/>
      <c r="Y525" s="29"/>
      <c r="Z525" s="27"/>
      <c r="AA525" s="27"/>
      <c r="AB525" s="27"/>
      <c r="AC525" s="27"/>
      <c r="AD525" s="27"/>
      <c r="AE525" s="27"/>
      <c r="AF525" s="27"/>
      <c r="AG525" s="27"/>
      <c r="AH525" s="27"/>
      <c r="AI525" s="27"/>
      <c r="AJ525" s="27"/>
      <c r="AK525" s="27"/>
      <c r="AL525" s="27"/>
      <c r="AM525" s="27"/>
      <c r="AN525" s="27"/>
      <c r="AO525" s="27"/>
      <c r="AP525" s="27"/>
      <c r="AQ525" s="19"/>
      <c r="AR525" s="19"/>
    </row>
    <row r="526" spans="1:44" s="23" customFormat="1" ht="15.75" hidden="1">
      <c r="A526" s="13"/>
      <c r="B526" s="13"/>
      <c r="C526" s="13"/>
      <c r="D526" s="77"/>
      <c r="E526" s="74"/>
      <c r="F526" s="74"/>
      <c r="G526" s="74"/>
      <c r="H526" s="74"/>
      <c r="I526" s="74"/>
      <c r="J526" s="74"/>
      <c r="K526" s="74"/>
      <c r="L526" s="74"/>
      <c r="M526" s="74"/>
      <c r="N526" s="74"/>
      <c r="O526" s="74"/>
      <c r="P526" s="74"/>
      <c r="Q526" s="45"/>
      <c r="R526" s="29"/>
      <c r="S526" s="29"/>
      <c r="T526" s="29"/>
      <c r="U526" s="29"/>
      <c r="V526" s="29"/>
      <c r="W526" s="29"/>
      <c r="X526" s="29"/>
      <c r="Y526" s="29"/>
      <c r="Z526" s="27"/>
      <c r="AA526" s="27"/>
      <c r="AB526" s="27"/>
      <c r="AC526" s="27"/>
      <c r="AD526" s="27"/>
      <c r="AE526" s="27"/>
      <c r="AF526" s="27"/>
      <c r="AG526" s="27"/>
      <c r="AH526" s="27"/>
      <c r="AI526" s="27"/>
      <c r="AJ526" s="27"/>
      <c r="AK526" s="27"/>
      <c r="AL526" s="27"/>
      <c r="AM526" s="27"/>
      <c r="AN526" s="27"/>
      <c r="AO526" s="27"/>
      <c r="AP526" s="27"/>
      <c r="AQ526" s="19"/>
      <c r="AR526" s="19"/>
    </row>
    <row r="527" spans="1:44" s="23" customFormat="1" ht="15.75" hidden="1">
      <c r="A527" s="13"/>
      <c r="B527" s="13"/>
      <c r="C527" s="13"/>
      <c r="D527" s="55"/>
      <c r="E527" s="74"/>
      <c r="F527" s="74"/>
      <c r="G527" s="74"/>
      <c r="H527" s="74"/>
      <c r="I527" s="74"/>
      <c r="J527" s="74"/>
      <c r="K527" s="74"/>
      <c r="L527" s="74"/>
      <c r="M527" s="74"/>
      <c r="N527" s="74"/>
      <c r="O527" s="74"/>
      <c r="P527" s="74"/>
      <c r="Q527" s="90"/>
      <c r="R527" s="29"/>
      <c r="S527" s="29"/>
      <c r="T527" s="29"/>
      <c r="U527" s="29"/>
      <c r="V527" s="29"/>
      <c r="W527" s="29"/>
      <c r="X527" s="29"/>
      <c r="Y527" s="29"/>
      <c r="Z527" s="27"/>
      <c r="AA527" s="27"/>
      <c r="AB527" s="27"/>
      <c r="AC527" s="27"/>
      <c r="AD527" s="27"/>
      <c r="AE527" s="27"/>
      <c r="AF527" s="27"/>
      <c r="AG527" s="27"/>
      <c r="AH527" s="27"/>
      <c r="AI527" s="27"/>
      <c r="AJ527" s="27"/>
      <c r="AK527" s="27"/>
      <c r="AL527" s="27"/>
      <c r="AM527" s="27"/>
      <c r="AN527" s="27"/>
      <c r="AO527" s="27"/>
      <c r="AP527" s="27"/>
      <c r="AQ527" s="19"/>
      <c r="AR527" s="19"/>
    </row>
    <row r="528" spans="1:44" s="23" customFormat="1" ht="15.75" hidden="1">
      <c r="A528" s="28"/>
      <c r="B528" s="28"/>
      <c r="C528" s="28"/>
      <c r="D528" s="57"/>
      <c r="E528" s="94"/>
      <c r="F528" s="94"/>
      <c r="G528" s="29"/>
      <c r="H528" s="29"/>
      <c r="I528" s="29"/>
      <c r="J528" s="29"/>
      <c r="K528" s="29"/>
      <c r="L528" s="29"/>
      <c r="M528" s="29"/>
      <c r="N528" s="29"/>
      <c r="O528" s="29"/>
      <c r="P528" s="29"/>
      <c r="Q528" s="45"/>
      <c r="R528" s="29"/>
      <c r="S528" s="29"/>
      <c r="T528" s="29"/>
      <c r="U528" s="29"/>
      <c r="V528" s="29"/>
      <c r="W528" s="29"/>
      <c r="X528" s="29"/>
      <c r="Y528" s="29"/>
      <c r="Z528" s="27"/>
      <c r="AA528" s="27"/>
      <c r="AB528" s="27"/>
      <c r="AC528" s="27"/>
      <c r="AD528" s="27"/>
      <c r="AE528" s="27"/>
      <c r="AF528" s="27"/>
      <c r="AG528" s="27"/>
      <c r="AH528" s="27"/>
      <c r="AI528" s="27"/>
      <c r="AJ528" s="27"/>
      <c r="AK528" s="27"/>
      <c r="AL528" s="27"/>
      <c r="AM528" s="27"/>
      <c r="AN528" s="27"/>
      <c r="AO528" s="27"/>
      <c r="AP528" s="27"/>
      <c r="AQ528" s="19"/>
      <c r="AR528" s="19"/>
    </row>
    <row r="529" spans="1:44" s="23" customFormat="1" ht="15.75" hidden="1">
      <c r="A529" s="13"/>
      <c r="B529" s="13"/>
      <c r="C529" s="13"/>
      <c r="D529" s="55"/>
      <c r="E529" s="74"/>
      <c r="F529" s="74"/>
      <c r="G529" s="74"/>
      <c r="H529" s="74"/>
      <c r="I529" s="74"/>
      <c r="J529" s="74"/>
      <c r="K529" s="74"/>
      <c r="L529" s="74"/>
      <c r="M529" s="74"/>
      <c r="N529" s="74"/>
      <c r="O529" s="74"/>
      <c r="P529" s="74"/>
      <c r="Q529" s="45"/>
      <c r="R529" s="29"/>
      <c r="S529" s="29"/>
      <c r="T529" s="29"/>
      <c r="U529" s="29"/>
      <c r="V529" s="29"/>
      <c r="W529" s="29"/>
      <c r="X529" s="29"/>
      <c r="Y529" s="29"/>
      <c r="Z529" s="27"/>
      <c r="AA529" s="27"/>
      <c r="AB529" s="27"/>
      <c r="AC529" s="27"/>
      <c r="AD529" s="27"/>
      <c r="AE529" s="27"/>
      <c r="AF529" s="27"/>
      <c r="AG529" s="27"/>
      <c r="AH529" s="27"/>
      <c r="AI529" s="27"/>
      <c r="AJ529" s="27"/>
      <c r="AK529" s="27"/>
      <c r="AL529" s="27"/>
      <c r="AM529" s="27"/>
      <c r="AN529" s="27"/>
      <c r="AO529" s="27"/>
      <c r="AP529" s="27"/>
      <c r="AQ529" s="19"/>
      <c r="AR529" s="19"/>
    </row>
    <row r="530" spans="1:44" s="23" customFormat="1" ht="15.75" hidden="1">
      <c r="A530" s="13"/>
      <c r="B530" s="13"/>
      <c r="C530" s="13"/>
      <c r="D530" s="55"/>
      <c r="E530" s="74"/>
      <c r="F530" s="74"/>
      <c r="G530" s="74"/>
      <c r="H530" s="74"/>
      <c r="I530" s="74"/>
      <c r="J530" s="74"/>
      <c r="K530" s="74"/>
      <c r="L530" s="74"/>
      <c r="M530" s="74"/>
      <c r="N530" s="74"/>
      <c r="O530" s="74"/>
      <c r="P530" s="74"/>
      <c r="Q530" s="45"/>
      <c r="R530" s="29"/>
      <c r="S530" s="29"/>
      <c r="T530" s="29"/>
      <c r="U530" s="29"/>
      <c r="V530" s="29"/>
      <c r="W530" s="29"/>
      <c r="X530" s="29"/>
      <c r="Y530" s="29"/>
      <c r="Z530" s="27"/>
      <c r="AA530" s="27"/>
      <c r="AB530" s="27"/>
      <c r="AC530" s="27"/>
      <c r="AD530" s="27"/>
      <c r="AE530" s="27"/>
      <c r="AF530" s="27"/>
      <c r="AG530" s="27"/>
      <c r="AH530" s="27"/>
      <c r="AI530" s="27"/>
      <c r="AJ530" s="27"/>
      <c r="AK530" s="27"/>
      <c r="AL530" s="27"/>
      <c r="AM530" s="27"/>
      <c r="AN530" s="27"/>
      <c r="AO530" s="27"/>
      <c r="AP530" s="27"/>
      <c r="AQ530" s="19"/>
      <c r="AR530" s="19"/>
    </row>
    <row r="531" spans="1:44" s="23" customFormat="1" ht="15.75" hidden="1">
      <c r="A531" s="13"/>
      <c r="B531" s="13"/>
      <c r="C531" s="13"/>
      <c r="D531" s="55"/>
      <c r="E531" s="74"/>
      <c r="F531" s="74"/>
      <c r="G531" s="74"/>
      <c r="H531" s="74"/>
      <c r="I531" s="74"/>
      <c r="J531" s="74"/>
      <c r="K531" s="74"/>
      <c r="L531" s="74"/>
      <c r="M531" s="74"/>
      <c r="N531" s="74"/>
      <c r="O531" s="74"/>
      <c r="P531" s="74"/>
      <c r="Q531" s="45"/>
      <c r="R531" s="29"/>
      <c r="S531" s="29"/>
      <c r="T531" s="29"/>
      <c r="U531" s="29"/>
      <c r="V531" s="29"/>
      <c r="W531" s="29"/>
      <c r="X531" s="29"/>
      <c r="Y531" s="29"/>
      <c r="Z531" s="27"/>
      <c r="AA531" s="27"/>
      <c r="AB531" s="27"/>
      <c r="AC531" s="27"/>
      <c r="AD531" s="27"/>
      <c r="AE531" s="27"/>
      <c r="AF531" s="27"/>
      <c r="AG531" s="27"/>
      <c r="AH531" s="27"/>
      <c r="AI531" s="27"/>
      <c r="AJ531" s="27"/>
      <c r="AK531" s="27"/>
      <c r="AL531" s="27"/>
      <c r="AM531" s="27"/>
      <c r="AN531" s="27"/>
      <c r="AO531" s="27"/>
      <c r="AP531" s="27"/>
      <c r="AQ531" s="19"/>
      <c r="AR531" s="19"/>
    </row>
    <row r="532" spans="1:44" s="23" customFormat="1" ht="15.75" hidden="1">
      <c r="A532" s="13"/>
      <c r="B532" s="13"/>
      <c r="C532" s="13"/>
      <c r="D532" s="55"/>
      <c r="E532" s="74"/>
      <c r="F532" s="74"/>
      <c r="G532" s="74"/>
      <c r="H532" s="74"/>
      <c r="I532" s="74"/>
      <c r="J532" s="74"/>
      <c r="K532" s="74"/>
      <c r="L532" s="74"/>
      <c r="M532" s="74"/>
      <c r="N532" s="74"/>
      <c r="O532" s="74"/>
      <c r="P532" s="74"/>
      <c r="Q532" s="45"/>
      <c r="R532" s="29"/>
      <c r="S532" s="29"/>
      <c r="T532" s="29"/>
      <c r="U532" s="29"/>
      <c r="V532" s="29"/>
      <c r="W532" s="29"/>
      <c r="X532" s="29"/>
      <c r="Y532" s="29"/>
      <c r="Z532" s="27"/>
      <c r="AA532" s="27"/>
      <c r="AB532" s="27"/>
      <c r="AC532" s="27"/>
      <c r="AD532" s="27"/>
      <c r="AE532" s="27"/>
      <c r="AF532" s="27"/>
      <c r="AG532" s="27"/>
      <c r="AH532" s="27"/>
      <c r="AI532" s="27"/>
      <c r="AJ532" s="27"/>
      <c r="AK532" s="27"/>
      <c r="AL532" s="27"/>
      <c r="AM532" s="27"/>
      <c r="AN532" s="27"/>
      <c r="AO532" s="27"/>
      <c r="AP532" s="27"/>
      <c r="AQ532" s="19"/>
      <c r="AR532" s="19"/>
    </row>
    <row r="533" spans="1:44" s="23" customFormat="1" ht="15.75" hidden="1">
      <c r="A533" s="13"/>
      <c r="B533" s="13"/>
      <c r="C533" s="13"/>
      <c r="D533" s="78"/>
      <c r="E533" s="74"/>
      <c r="F533" s="74"/>
      <c r="G533" s="74"/>
      <c r="H533" s="74"/>
      <c r="I533" s="74"/>
      <c r="J533" s="74"/>
      <c r="K533" s="74"/>
      <c r="L533" s="74"/>
      <c r="M533" s="74"/>
      <c r="N533" s="74"/>
      <c r="O533" s="74"/>
      <c r="P533" s="74"/>
      <c r="Q533" s="45"/>
      <c r="R533" s="29"/>
      <c r="S533" s="29"/>
      <c r="T533" s="29"/>
      <c r="U533" s="29"/>
      <c r="V533" s="29"/>
      <c r="W533" s="29"/>
      <c r="X533" s="29"/>
      <c r="Y533" s="29"/>
      <c r="Z533" s="27"/>
      <c r="AA533" s="27"/>
      <c r="AB533" s="27"/>
      <c r="AC533" s="27"/>
      <c r="AD533" s="27"/>
      <c r="AE533" s="27"/>
      <c r="AF533" s="27"/>
      <c r="AG533" s="27"/>
      <c r="AH533" s="27"/>
      <c r="AI533" s="27"/>
      <c r="AJ533" s="27"/>
      <c r="AK533" s="27"/>
      <c r="AL533" s="27"/>
      <c r="AM533" s="27"/>
      <c r="AN533" s="27"/>
      <c r="AO533" s="27"/>
      <c r="AP533" s="27"/>
      <c r="AQ533" s="19"/>
      <c r="AR533" s="19"/>
    </row>
    <row r="534" spans="1:44" ht="15.75" hidden="1">
      <c r="A534" s="13"/>
      <c r="B534" s="13"/>
      <c r="C534" s="13"/>
      <c r="D534" s="55"/>
      <c r="E534" s="79"/>
      <c r="F534" s="79"/>
      <c r="G534" s="79"/>
      <c r="H534" s="79"/>
      <c r="I534" s="79"/>
      <c r="J534" s="79"/>
      <c r="K534" s="79"/>
      <c r="L534" s="79"/>
      <c r="M534" s="79"/>
      <c r="N534" s="79"/>
      <c r="O534" s="79"/>
      <c r="P534" s="74"/>
      <c r="Q534" s="45"/>
      <c r="R534" s="74"/>
      <c r="S534" s="74"/>
      <c r="T534" s="74"/>
      <c r="U534" s="74"/>
      <c r="V534" s="74"/>
      <c r="W534" s="74"/>
      <c r="X534" s="74"/>
      <c r="Y534" s="74"/>
      <c r="Z534" s="15"/>
      <c r="AA534" s="15"/>
      <c r="AB534" s="15"/>
      <c r="AC534" s="15"/>
      <c r="AD534" s="15"/>
      <c r="AE534" s="15"/>
      <c r="AF534" s="15"/>
      <c r="AG534" s="15"/>
      <c r="AH534" s="15"/>
      <c r="AI534" s="15"/>
      <c r="AJ534" s="15"/>
      <c r="AK534" s="15"/>
      <c r="AL534" s="15"/>
      <c r="AM534" s="15"/>
      <c r="AN534" s="15"/>
      <c r="AO534" s="15"/>
      <c r="AP534" s="15"/>
      <c r="AQ534" s="14"/>
    </row>
    <row r="535" spans="1:44" s="23" customFormat="1" ht="15.75" hidden="1">
      <c r="A535" s="13"/>
      <c r="B535" s="13"/>
      <c r="C535" s="13"/>
      <c r="D535" s="78"/>
      <c r="E535" s="79"/>
      <c r="F535" s="79"/>
      <c r="G535" s="79"/>
      <c r="H535" s="79"/>
      <c r="I535" s="79"/>
      <c r="J535" s="79"/>
      <c r="K535" s="79"/>
      <c r="L535" s="79"/>
      <c r="M535" s="79"/>
      <c r="N535" s="79"/>
      <c r="O535" s="79"/>
      <c r="P535" s="74"/>
      <c r="Q535" s="90"/>
      <c r="R535" s="29"/>
      <c r="S535" s="29"/>
      <c r="T535" s="29"/>
      <c r="U535" s="29"/>
      <c r="V535" s="29"/>
      <c r="W535" s="29"/>
      <c r="X535" s="29"/>
      <c r="Y535" s="29"/>
      <c r="Z535" s="27"/>
      <c r="AA535" s="27"/>
      <c r="AB535" s="27"/>
      <c r="AC535" s="27"/>
      <c r="AD535" s="27"/>
      <c r="AE535" s="27"/>
      <c r="AF535" s="27"/>
      <c r="AG535" s="27"/>
      <c r="AH535" s="27"/>
      <c r="AI535" s="27"/>
      <c r="AJ535" s="27"/>
      <c r="AK535" s="27"/>
      <c r="AL535" s="27"/>
      <c r="AM535" s="27"/>
      <c r="AN535" s="27"/>
      <c r="AO535" s="27"/>
      <c r="AP535" s="27"/>
      <c r="AQ535" s="19"/>
      <c r="AR535" s="19"/>
    </row>
    <row r="536" spans="1:44" ht="15.75" hidden="1">
      <c r="A536" s="13"/>
      <c r="B536" s="13"/>
      <c r="C536" s="13"/>
      <c r="D536" s="55"/>
      <c r="E536" s="79"/>
      <c r="F536" s="79"/>
      <c r="G536" s="79"/>
      <c r="H536" s="79"/>
      <c r="I536" s="79"/>
      <c r="J536" s="79"/>
      <c r="K536" s="79"/>
      <c r="L536" s="79"/>
      <c r="M536" s="79"/>
      <c r="N536" s="79"/>
      <c r="O536" s="79"/>
      <c r="P536" s="74"/>
      <c r="Q536" s="90"/>
      <c r="R536" s="74"/>
      <c r="S536" s="74"/>
      <c r="T536" s="74"/>
      <c r="U536" s="74"/>
      <c r="V536" s="74"/>
      <c r="W536" s="74"/>
      <c r="X536" s="74"/>
      <c r="Y536" s="74"/>
      <c r="Z536" s="15"/>
      <c r="AA536" s="15"/>
      <c r="AB536" s="15"/>
      <c r="AC536" s="15"/>
      <c r="AD536" s="15"/>
      <c r="AE536" s="15"/>
      <c r="AF536" s="15"/>
      <c r="AG536" s="15"/>
      <c r="AH536" s="15"/>
      <c r="AI536" s="15"/>
      <c r="AJ536" s="15"/>
      <c r="AK536" s="15"/>
      <c r="AL536" s="15"/>
      <c r="AM536" s="15"/>
      <c r="AN536" s="15"/>
      <c r="AO536" s="15"/>
      <c r="AP536" s="15"/>
      <c r="AQ536" s="14"/>
    </row>
    <row r="537" spans="1:44" s="23" customFormat="1" ht="15.75" hidden="1">
      <c r="A537" s="13"/>
      <c r="B537" s="13"/>
      <c r="C537" s="13"/>
      <c r="D537" s="77"/>
      <c r="E537" s="80"/>
      <c r="F537" s="80"/>
      <c r="G537" s="80"/>
      <c r="H537" s="80"/>
      <c r="I537" s="80"/>
      <c r="J537" s="80"/>
      <c r="K537" s="80"/>
      <c r="L537" s="80"/>
      <c r="M537" s="80"/>
      <c r="N537" s="80"/>
      <c r="O537" s="80"/>
      <c r="P537" s="80"/>
      <c r="Q537" s="90"/>
      <c r="R537" s="32"/>
      <c r="S537" s="32"/>
      <c r="T537" s="32"/>
      <c r="U537" s="32"/>
      <c r="V537" s="32"/>
      <c r="W537" s="32"/>
      <c r="X537" s="32"/>
      <c r="Y537" s="32"/>
      <c r="Z537" s="32"/>
      <c r="AA537" s="32"/>
      <c r="AB537" s="32"/>
      <c r="AC537" s="32"/>
      <c r="AD537" s="32"/>
      <c r="AE537" s="32"/>
      <c r="AF537" s="32"/>
      <c r="AG537" s="32"/>
      <c r="AH537" s="32"/>
      <c r="AI537" s="32"/>
      <c r="AJ537" s="32"/>
      <c r="AK537" s="32"/>
      <c r="AL537" s="27"/>
      <c r="AM537" s="27"/>
      <c r="AN537" s="27"/>
      <c r="AO537" s="27"/>
      <c r="AP537" s="27"/>
      <c r="AQ537" s="19"/>
      <c r="AR537" s="19"/>
    </row>
    <row r="538" spans="1:44" s="23" customFormat="1" ht="15.75" hidden="1">
      <c r="A538" s="14"/>
      <c r="B538" s="14"/>
      <c r="C538" s="14"/>
      <c r="D538" s="55"/>
      <c r="E538" s="81"/>
      <c r="F538" s="81"/>
      <c r="G538" s="83"/>
      <c r="H538" s="82"/>
      <c r="I538" s="82"/>
      <c r="J538" s="82"/>
      <c r="K538" s="82"/>
      <c r="L538" s="83"/>
      <c r="M538" s="82"/>
      <c r="N538" s="83"/>
      <c r="O538" s="82"/>
      <c r="P538" s="82"/>
      <c r="Q538" s="90"/>
      <c r="R538" s="33"/>
      <c r="S538" s="35"/>
      <c r="T538" s="35"/>
      <c r="U538" s="35"/>
      <c r="V538" s="35"/>
      <c r="W538" s="35"/>
      <c r="X538" s="35"/>
      <c r="Y538" s="35"/>
      <c r="Z538" s="35"/>
      <c r="AA538" s="33"/>
      <c r="AB538" s="34"/>
      <c r="AC538" s="33"/>
      <c r="AD538" s="34"/>
      <c r="AE538" s="33"/>
      <c r="AF538" s="34"/>
      <c r="AG538" s="33"/>
      <c r="AH538" s="34"/>
      <c r="AI538" s="33"/>
      <c r="AJ538" s="19"/>
      <c r="AK538" s="19"/>
      <c r="AL538" s="19"/>
      <c r="AM538" s="19"/>
      <c r="AN538" s="19"/>
      <c r="AO538" s="19"/>
      <c r="AP538" s="19"/>
      <c r="AQ538" s="19"/>
      <c r="AR538" s="19"/>
    </row>
    <row r="539" spans="1:44" s="23" customFormat="1" hidden="1">
      <c r="A539" s="14"/>
      <c r="B539" s="14"/>
      <c r="C539" s="14"/>
      <c r="D539" s="78"/>
      <c r="E539" s="79"/>
      <c r="F539" s="79"/>
      <c r="G539" s="79"/>
      <c r="H539" s="92"/>
      <c r="I539" s="92"/>
      <c r="J539" s="92"/>
      <c r="K539" s="92"/>
      <c r="L539" s="79"/>
      <c r="M539" s="92"/>
      <c r="N539" s="79"/>
      <c r="O539" s="92"/>
      <c r="P539" s="93"/>
      <c r="Q539" s="45"/>
      <c r="R539" s="35"/>
      <c r="S539" s="35"/>
      <c r="T539" s="35"/>
      <c r="U539" s="35"/>
      <c r="V539" s="35"/>
      <c r="W539" s="35"/>
      <c r="X539" s="35"/>
      <c r="Y539" s="35"/>
      <c r="Z539" s="35"/>
      <c r="AA539" s="35"/>
      <c r="AB539" s="30"/>
      <c r="AC539" s="35"/>
      <c r="AD539" s="30"/>
      <c r="AE539" s="35"/>
      <c r="AF539" s="30"/>
      <c r="AG539" s="35"/>
      <c r="AH539" s="30"/>
      <c r="AI539" s="35"/>
      <c r="AJ539" s="19"/>
      <c r="AK539" s="19"/>
      <c r="AL539" s="19"/>
      <c r="AM539" s="19"/>
      <c r="AN539" s="19"/>
      <c r="AO539" s="19"/>
      <c r="AP539" s="19"/>
      <c r="AQ539" s="19"/>
      <c r="AR539" s="19"/>
    </row>
    <row r="540" spans="1:44" s="31" customFormat="1" hidden="1">
      <c r="A540" s="84"/>
      <c r="B540" s="84"/>
      <c r="C540" s="84"/>
      <c r="D540" s="85"/>
      <c r="E540" s="86"/>
      <c r="F540" s="86"/>
      <c r="G540" s="87"/>
      <c r="H540" s="87"/>
      <c r="I540" s="87"/>
      <c r="J540" s="87"/>
      <c r="K540" s="87"/>
      <c r="L540" s="87"/>
      <c r="M540" s="87"/>
      <c r="N540" s="87"/>
      <c r="O540" s="87"/>
      <c r="P540" s="87"/>
      <c r="Q540" s="90"/>
      <c r="R540" s="36"/>
      <c r="S540" s="36"/>
      <c r="T540" s="36"/>
      <c r="U540" s="36"/>
      <c r="V540" s="36"/>
      <c r="W540" s="36"/>
      <c r="X540" s="36"/>
      <c r="Y540" s="36"/>
      <c r="Z540" s="36"/>
      <c r="AA540" s="36"/>
      <c r="AB540" s="36"/>
      <c r="AC540" s="36"/>
      <c r="AD540" s="36"/>
      <c r="AE540" s="36"/>
      <c r="AF540" s="36"/>
      <c r="AG540" s="36"/>
      <c r="AH540" s="36"/>
      <c r="AI540" s="36"/>
    </row>
    <row r="541" spans="1:44" s="28" customFormat="1" ht="15.75" hidden="1">
      <c r="A541" s="13"/>
      <c r="B541" s="13"/>
      <c r="C541" s="13"/>
      <c r="D541" s="88"/>
      <c r="E541" s="89"/>
      <c r="F541" s="89"/>
      <c r="G541" s="89"/>
      <c r="H541" s="89"/>
      <c r="I541" s="89"/>
      <c r="J541" s="89"/>
      <c r="K541" s="89"/>
      <c r="L541" s="89"/>
      <c r="M541" s="89"/>
      <c r="N541" s="89"/>
      <c r="O541" s="89"/>
      <c r="P541" s="89"/>
      <c r="Q541" s="90"/>
      <c r="R541" s="37"/>
      <c r="S541" s="37"/>
      <c r="T541" s="37"/>
      <c r="U541" s="37"/>
      <c r="V541" s="37"/>
      <c r="W541" s="37"/>
      <c r="X541" s="37"/>
      <c r="Y541" s="37"/>
      <c r="Z541" s="37"/>
      <c r="AA541" s="37"/>
      <c r="AB541" s="37"/>
      <c r="AC541" s="37"/>
      <c r="AD541" s="37"/>
      <c r="AE541" s="37"/>
      <c r="AF541" s="37"/>
      <c r="AG541" s="37"/>
      <c r="AH541" s="37"/>
      <c r="AI541" s="37"/>
    </row>
    <row r="542" spans="1:44" s="23" customFormat="1" hidden="1">
      <c r="A542" s="14"/>
      <c r="B542" s="14"/>
      <c r="C542" s="14"/>
      <c r="D542" s="55"/>
      <c r="E542" s="90"/>
      <c r="F542" s="90"/>
      <c r="G542" s="14"/>
      <c r="H542" s="14"/>
      <c r="I542" s="14"/>
      <c r="J542" s="14"/>
      <c r="K542" s="14"/>
      <c r="L542" s="14"/>
      <c r="M542" s="14"/>
      <c r="N542" s="14"/>
      <c r="O542" s="14"/>
      <c r="P542" s="14"/>
      <c r="Q542" s="45"/>
      <c r="R542" s="19"/>
      <c r="S542" s="19"/>
      <c r="T542" s="19"/>
      <c r="U542" s="19"/>
      <c r="V542" s="19"/>
      <c r="W542" s="19"/>
      <c r="X542" s="19"/>
      <c r="Y542" s="19"/>
      <c r="Z542" s="19"/>
      <c r="AA542" s="19"/>
      <c r="AB542" s="19"/>
      <c r="AC542" s="19"/>
      <c r="AD542" s="19"/>
      <c r="AE542" s="19"/>
      <c r="AF542" s="19"/>
      <c r="AG542" s="19"/>
      <c r="AH542" s="19"/>
      <c r="AI542" s="19"/>
      <c r="AJ542" s="19"/>
      <c r="AK542" s="19"/>
      <c r="AL542" s="19"/>
      <c r="AM542" s="19"/>
      <c r="AN542" s="19"/>
      <c r="AO542" s="19"/>
      <c r="AP542" s="19"/>
      <c r="AQ542" s="19"/>
      <c r="AR542" s="19"/>
    </row>
    <row r="543" spans="1:44" s="23" customFormat="1" hidden="1">
      <c r="A543" s="14"/>
      <c r="B543" s="14"/>
      <c r="C543" s="14"/>
      <c r="D543" s="55"/>
      <c r="E543" s="14"/>
      <c r="F543" s="14"/>
      <c r="G543" s="14"/>
      <c r="H543" s="14"/>
      <c r="I543" s="14"/>
      <c r="J543" s="14"/>
      <c r="K543" s="14"/>
      <c r="L543" s="14"/>
      <c r="M543" s="14"/>
      <c r="N543" s="14"/>
      <c r="O543" s="14"/>
      <c r="P543" s="14"/>
      <c r="Q543" s="45"/>
      <c r="R543" s="19"/>
      <c r="S543" s="19"/>
      <c r="T543" s="19"/>
      <c r="U543" s="19"/>
      <c r="V543" s="19"/>
      <c r="W543" s="19"/>
      <c r="X543" s="19"/>
      <c r="Y543" s="19"/>
      <c r="Z543" s="19"/>
      <c r="AA543" s="19"/>
      <c r="AB543" s="19"/>
      <c r="AC543" s="19"/>
      <c r="AD543" s="19"/>
      <c r="AE543" s="19"/>
      <c r="AF543" s="19"/>
      <c r="AG543" s="19"/>
      <c r="AH543" s="19"/>
      <c r="AI543" s="19"/>
      <c r="AJ543" s="19"/>
      <c r="AK543" s="19"/>
      <c r="AL543" s="19"/>
      <c r="AM543" s="19"/>
      <c r="AN543" s="19"/>
      <c r="AO543" s="19"/>
      <c r="AP543" s="19"/>
      <c r="AQ543" s="19"/>
      <c r="AR543" s="19"/>
    </row>
    <row r="544" spans="1:44" s="23" customFormat="1" hidden="1">
      <c r="A544" s="14"/>
      <c r="B544" s="14"/>
      <c r="C544" s="14"/>
      <c r="D544" s="55"/>
      <c r="E544" s="14"/>
      <c r="F544" s="14"/>
      <c r="G544" s="14"/>
      <c r="H544" s="14"/>
      <c r="I544" s="14"/>
      <c r="J544" s="14"/>
      <c r="K544" s="14"/>
      <c r="L544" s="14"/>
      <c r="M544" s="14"/>
      <c r="N544" s="14"/>
      <c r="O544" s="14"/>
      <c r="P544" s="14"/>
      <c r="Q544" s="45">
        <f t="shared" ref="Q544:Q578" si="91">+P544</f>
        <v>0</v>
      </c>
      <c r="R544" s="19"/>
      <c r="S544" s="19"/>
      <c r="T544" s="19"/>
      <c r="U544" s="19"/>
      <c r="V544" s="19"/>
      <c r="W544" s="19"/>
      <c r="X544" s="19"/>
      <c r="Y544" s="19"/>
      <c r="Z544" s="19"/>
      <c r="AA544" s="19"/>
      <c r="AB544" s="19"/>
      <c r="AC544" s="19"/>
      <c r="AD544" s="19"/>
      <c r="AE544" s="19"/>
      <c r="AF544" s="19"/>
      <c r="AG544" s="19"/>
      <c r="AH544" s="19"/>
      <c r="AI544" s="19"/>
      <c r="AJ544" s="19"/>
      <c r="AK544" s="19"/>
      <c r="AL544" s="19"/>
      <c r="AM544" s="19"/>
      <c r="AN544" s="19"/>
      <c r="AO544" s="19"/>
      <c r="AP544" s="19"/>
      <c r="AQ544" s="19"/>
      <c r="AR544" s="19"/>
    </row>
    <row r="545" spans="1:66" s="23" customFormat="1" hidden="1">
      <c r="A545" s="14"/>
      <c r="B545" s="14"/>
      <c r="C545" s="14"/>
      <c r="D545" s="55"/>
      <c r="E545" s="14"/>
      <c r="F545" s="14"/>
      <c r="G545" s="14"/>
      <c r="H545" s="14"/>
      <c r="I545" s="14"/>
      <c r="J545" s="14"/>
      <c r="K545" s="14"/>
      <c r="L545" s="14"/>
      <c r="M545" s="14"/>
      <c r="N545" s="14"/>
      <c r="O545" s="14"/>
      <c r="P545" s="14"/>
      <c r="Q545" s="45">
        <f t="shared" si="91"/>
        <v>0</v>
      </c>
      <c r="R545" s="19"/>
      <c r="S545" s="19"/>
      <c r="T545" s="19"/>
      <c r="U545" s="19"/>
      <c r="V545" s="19"/>
      <c r="W545" s="19"/>
      <c r="X545" s="19"/>
      <c r="Y545" s="19"/>
      <c r="Z545" s="19"/>
      <c r="AA545" s="19"/>
      <c r="AB545" s="19"/>
      <c r="AC545" s="19"/>
      <c r="AD545" s="19"/>
      <c r="AE545" s="19"/>
      <c r="AF545" s="19"/>
      <c r="AG545" s="19"/>
      <c r="AH545" s="19"/>
      <c r="AI545" s="19"/>
      <c r="AJ545" s="19"/>
      <c r="AK545" s="19"/>
      <c r="AL545" s="19"/>
      <c r="AM545" s="19"/>
      <c r="AN545" s="19"/>
      <c r="AO545" s="19"/>
      <c r="AP545" s="19"/>
      <c r="AQ545" s="19"/>
      <c r="AR545" s="19"/>
    </row>
    <row r="546" spans="1:66" s="23" customFormat="1" hidden="1">
      <c r="A546" s="14"/>
      <c r="B546" s="14"/>
      <c r="C546" s="14"/>
      <c r="D546" s="55"/>
      <c r="E546" s="14"/>
      <c r="F546" s="14"/>
      <c r="G546" s="14"/>
      <c r="H546" s="14"/>
      <c r="I546" s="14"/>
      <c r="J546" s="14"/>
      <c r="K546" s="14"/>
      <c r="L546" s="14"/>
      <c r="M546" s="14"/>
      <c r="N546" s="14"/>
      <c r="O546" s="14"/>
      <c r="P546" s="14"/>
      <c r="Q546" s="45">
        <f t="shared" si="91"/>
        <v>0</v>
      </c>
      <c r="R546" s="19"/>
      <c r="S546" s="19"/>
      <c r="T546" s="19"/>
      <c r="U546" s="19"/>
      <c r="V546" s="19"/>
      <c r="W546" s="19"/>
      <c r="X546" s="19"/>
      <c r="Y546" s="19"/>
      <c r="Z546" s="19"/>
      <c r="AA546" s="19"/>
      <c r="AB546" s="19"/>
      <c r="AC546" s="19"/>
      <c r="AD546" s="19"/>
      <c r="AE546" s="19"/>
      <c r="AF546" s="19"/>
      <c r="AG546" s="19"/>
      <c r="AH546" s="19"/>
      <c r="AI546" s="19"/>
      <c r="AJ546" s="19"/>
      <c r="AK546" s="19"/>
      <c r="AL546" s="19"/>
      <c r="AM546" s="19"/>
      <c r="AN546" s="19"/>
      <c r="AO546" s="19"/>
      <c r="AP546" s="19"/>
      <c r="AQ546" s="19"/>
      <c r="AR546" s="19"/>
    </row>
    <row r="547" spans="1:66" s="23" customFormat="1" hidden="1">
      <c r="A547" s="14"/>
      <c r="B547" s="14"/>
      <c r="C547" s="14"/>
      <c r="D547" s="55"/>
      <c r="E547" s="14"/>
      <c r="F547" s="14"/>
      <c r="G547" s="14"/>
      <c r="H547" s="14"/>
      <c r="I547" s="14"/>
      <c r="J547" s="14"/>
      <c r="K547" s="14"/>
      <c r="L547" s="14"/>
      <c r="M547" s="14"/>
      <c r="N547" s="14"/>
      <c r="O547" s="14"/>
      <c r="P547" s="14"/>
      <c r="Q547" s="45">
        <f t="shared" si="91"/>
        <v>0</v>
      </c>
      <c r="R547" s="19"/>
      <c r="S547" s="19"/>
      <c r="T547" s="19"/>
      <c r="U547" s="19"/>
      <c r="V547" s="19"/>
      <c r="W547" s="19"/>
      <c r="X547" s="19"/>
      <c r="Y547" s="19"/>
      <c r="Z547" s="19"/>
      <c r="AA547" s="19"/>
      <c r="AB547" s="19"/>
      <c r="AC547" s="19"/>
      <c r="AD547" s="19"/>
      <c r="AE547" s="19"/>
      <c r="AF547" s="19"/>
      <c r="AG547" s="19"/>
      <c r="AH547" s="19"/>
      <c r="AI547" s="19"/>
      <c r="AJ547" s="19"/>
      <c r="AK547" s="19"/>
      <c r="AL547" s="19"/>
      <c r="AM547" s="19"/>
      <c r="AN547" s="19"/>
      <c r="AO547" s="19"/>
      <c r="AP547" s="19"/>
      <c r="AQ547" s="19"/>
      <c r="AR547" s="19"/>
    </row>
    <row r="548" spans="1:66" s="19" customFormat="1" hidden="1">
      <c r="A548" s="14"/>
      <c r="B548" s="14"/>
      <c r="C548" s="14"/>
      <c r="D548" s="55"/>
      <c r="E548" s="14"/>
      <c r="F548" s="14"/>
      <c r="G548" s="14"/>
      <c r="H548" s="14"/>
      <c r="I548" s="14"/>
      <c r="J548" s="14"/>
      <c r="K548" s="14"/>
      <c r="L548" s="14"/>
      <c r="M548" s="14"/>
      <c r="N548" s="14"/>
      <c r="O548" s="14"/>
      <c r="P548" s="14"/>
      <c r="Q548" s="45">
        <f t="shared" si="91"/>
        <v>0</v>
      </c>
    </row>
    <row r="549" spans="1:66" s="19" customFormat="1" hidden="1">
      <c r="A549" s="14"/>
      <c r="B549" s="14"/>
      <c r="C549" s="14"/>
      <c r="D549" s="55"/>
      <c r="E549" s="14"/>
      <c r="F549" s="14"/>
      <c r="G549" s="14"/>
      <c r="H549" s="14"/>
      <c r="I549" s="14"/>
      <c r="J549" s="14"/>
      <c r="K549" s="14"/>
      <c r="L549" s="14"/>
      <c r="M549" s="14"/>
      <c r="N549" s="14"/>
      <c r="O549" s="14"/>
      <c r="P549" s="14"/>
      <c r="Q549" s="45">
        <f t="shared" si="91"/>
        <v>0</v>
      </c>
    </row>
    <row r="550" spans="1:66" s="19" customFormat="1" hidden="1">
      <c r="A550" s="14"/>
      <c r="B550" s="14"/>
      <c r="C550" s="14"/>
      <c r="D550" s="55"/>
      <c r="E550" s="14"/>
      <c r="F550" s="14"/>
      <c r="G550" s="14"/>
      <c r="H550" s="14"/>
      <c r="I550" s="14"/>
      <c r="J550" s="14"/>
      <c r="K550" s="14"/>
      <c r="L550" s="14"/>
      <c r="M550" s="14"/>
      <c r="N550" s="14"/>
      <c r="O550" s="14"/>
      <c r="P550" s="14"/>
      <c r="Q550" s="45">
        <f t="shared" si="91"/>
        <v>0</v>
      </c>
    </row>
    <row r="551" spans="1:66" s="19" customFormat="1" hidden="1">
      <c r="A551" s="14"/>
      <c r="B551" s="14"/>
      <c r="C551" s="14"/>
      <c r="D551" s="55"/>
      <c r="E551" s="14"/>
      <c r="F551" s="14"/>
      <c r="G551" s="14"/>
      <c r="H551" s="14"/>
      <c r="I551" s="14"/>
      <c r="J551" s="14"/>
      <c r="K551" s="14"/>
      <c r="L551" s="14"/>
      <c r="M551" s="14"/>
      <c r="N551" s="14"/>
      <c r="O551" s="14"/>
      <c r="P551" s="14"/>
      <c r="Q551" s="45">
        <f t="shared" si="91"/>
        <v>0</v>
      </c>
    </row>
    <row r="552" spans="1:66" s="19" customFormat="1" hidden="1">
      <c r="A552" s="14"/>
      <c r="B552" s="14"/>
      <c r="C552" s="14"/>
      <c r="D552" s="55"/>
      <c r="E552" s="14"/>
      <c r="F552" s="14"/>
      <c r="G552" s="14"/>
      <c r="H552" s="14"/>
      <c r="I552" s="14"/>
      <c r="J552" s="14"/>
      <c r="K552" s="14"/>
      <c r="L552" s="14"/>
      <c r="M552" s="14"/>
      <c r="N552" s="14"/>
      <c r="O552" s="14"/>
      <c r="P552" s="14"/>
      <c r="Q552" s="45">
        <f t="shared" si="91"/>
        <v>0</v>
      </c>
    </row>
    <row r="553" spans="1:66" s="19" customFormat="1" hidden="1">
      <c r="A553" s="14"/>
      <c r="B553" s="14"/>
      <c r="C553" s="14"/>
      <c r="D553" s="55"/>
      <c r="E553" s="14"/>
      <c r="F553" s="14"/>
      <c r="G553" s="14"/>
      <c r="H553" s="14"/>
      <c r="I553" s="14"/>
      <c r="J553" s="14"/>
      <c r="K553" s="14"/>
      <c r="L553" s="14"/>
      <c r="M553" s="14"/>
      <c r="N553" s="14"/>
      <c r="O553" s="14"/>
      <c r="P553" s="14"/>
      <c r="Q553" s="45">
        <f t="shared" si="91"/>
        <v>0</v>
      </c>
      <c r="X553" s="11"/>
      <c r="Y553" s="11"/>
      <c r="Z553" s="11"/>
      <c r="AA553" s="11"/>
      <c r="AB553" s="11"/>
      <c r="AC553" s="11"/>
      <c r="AD553" s="11"/>
      <c r="AE553" s="11"/>
      <c r="AF553" s="11"/>
      <c r="AG553" s="11"/>
      <c r="AH553" s="11"/>
      <c r="AI553" s="11"/>
      <c r="AJ553" s="11"/>
      <c r="AK553" s="11"/>
      <c r="AL553" s="11"/>
      <c r="AM553" s="11"/>
      <c r="AN553" s="11"/>
      <c r="AO553" s="11"/>
      <c r="AP553" s="11"/>
      <c r="AQ553" s="11"/>
      <c r="AR553" s="11"/>
      <c r="AS553" s="5"/>
      <c r="AT553" s="5"/>
      <c r="AU553" s="5"/>
      <c r="AV553" s="5"/>
      <c r="AW553" s="5"/>
      <c r="AX553" s="5"/>
      <c r="AY553" s="5"/>
      <c r="AZ553" s="5"/>
      <c r="BA553" s="5"/>
      <c r="BB553" s="5"/>
      <c r="BC553" s="5"/>
      <c r="BD553" s="5"/>
      <c r="BE553" s="5"/>
      <c r="BF553" s="5"/>
      <c r="BG553" s="5"/>
      <c r="BH553" s="5"/>
      <c r="BI553" s="5"/>
      <c r="BJ553" s="5"/>
      <c r="BK553" s="5"/>
      <c r="BL553" s="5"/>
      <c r="BM553" s="5"/>
      <c r="BN553" s="5"/>
    </row>
    <row r="554" spans="1:66" s="19" customFormat="1" hidden="1">
      <c r="A554" s="14"/>
      <c r="B554" s="14"/>
      <c r="C554" s="14"/>
      <c r="D554" s="55"/>
      <c r="E554" s="14"/>
      <c r="F554" s="14"/>
      <c r="G554" s="14"/>
      <c r="H554" s="14"/>
      <c r="I554" s="14"/>
      <c r="J554" s="14"/>
      <c r="K554" s="14"/>
      <c r="L554" s="14"/>
      <c r="M554" s="14"/>
      <c r="N554" s="14"/>
      <c r="O554" s="14"/>
      <c r="P554" s="14"/>
      <c r="Q554" s="45">
        <f t="shared" si="91"/>
        <v>0</v>
      </c>
      <c r="X554" s="11"/>
      <c r="Y554" s="11"/>
      <c r="Z554" s="11"/>
      <c r="AA554" s="11"/>
      <c r="AB554" s="11"/>
      <c r="AC554" s="11"/>
      <c r="AD554" s="11"/>
      <c r="AE554" s="11"/>
      <c r="AF554" s="11"/>
      <c r="AG554" s="11"/>
      <c r="AH554" s="11"/>
      <c r="AI554" s="11"/>
      <c r="AJ554" s="11"/>
      <c r="AK554" s="11"/>
      <c r="AL554" s="11"/>
      <c r="AM554" s="11"/>
      <c r="AN554" s="11"/>
      <c r="AO554" s="11"/>
      <c r="AP554" s="11"/>
      <c r="AQ554" s="11"/>
      <c r="AR554" s="11"/>
      <c r="AS554" s="5"/>
      <c r="AT554" s="5"/>
      <c r="AU554" s="5"/>
      <c r="AV554" s="5"/>
      <c r="AW554" s="5"/>
      <c r="AX554" s="5"/>
      <c r="AY554" s="5"/>
      <c r="AZ554" s="5"/>
      <c r="BA554" s="5"/>
      <c r="BB554" s="5"/>
      <c r="BC554" s="5"/>
      <c r="BD554" s="5"/>
      <c r="BE554" s="5"/>
      <c r="BF554" s="5"/>
      <c r="BG554" s="5"/>
      <c r="BH554" s="5"/>
      <c r="BI554" s="5"/>
      <c r="BJ554" s="5"/>
      <c r="BK554" s="5"/>
      <c r="BL554" s="5"/>
      <c r="BM554" s="5"/>
      <c r="BN554" s="5"/>
    </row>
    <row r="555" spans="1:66" s="19" customFormat="1" hidden="1">
      <c r="A555" s="14"/>
      <c r="B555" s="14"/>
      <c r="C555" s="14"/>
      <c r="D555" s="55"/>
      <c r="E555" s="14"/>
      <c r="F555" s="14"/>
      <c r="G555" s="14"/>
      <c r="H555" s="14"/>
      <c r="I555" s="14"/>
      <c r="J555" s="14"/>
      <c r="K555" s="14"/>
      <c r="L555" s="14"/>
      <c r="M555" s="14"/>
      <c r="N555" s="14"/>
      <c r="O555" s="14"/>
      <c r="P555" s="14"/>
      <c r="Q555" s="45">
        <f t="shared" si="91"/>
        <v>0</v>
      </c>
      <c r="X555" s="11"/>
      <c r="Y555" s="11"/>
      <c r="Z555" s="11"/>
      <c r="AA555" s="11"/>
      <c r="AB555" s="11"/>
      <c r="AC555" s="11"/>
      <c r="AD555" s="11"/>
      <c r="AE555" s="11"/>
      <c r="AF555" s="11"/>
      <c r="AG555" s="11"/>
      <c r="AH555" s="11"/>
      <c r="AI555" s="11"/>
      <c r="AJ555" s="11"/>
      <c r="AK555" s="11"/>
      <c r="AL555" s="11"/>
      <c r="AM555" s="11"/>
      <c r="AN555" s="11"/>
      <c r="AO555" s="11"/>
      <c r="AP555" s="11"/>
      <c r="AQ555" s="11"/>
      <c r="AR555" s="11"/>
      <c r="AS555" s="5"/>
      <c r="AT555" s="5"/>
      <c r="AU555" s="5"/>
      <c r="AV555" s="5"/>
      <c r="AW555" s="5"/>
      <c r="AX555" s="5"/>
      <c r="AY555" s="5"/>
      <c r="AZ555" s="5"/>
      <c r="BA555" s="5"/>
      <c r="BB555" s="5"/>
      <c r="BC555" s="5"/>
      <c r="BD555" s="5"/>
      <c r="BE555" s="5"/>
      <c r="BF555" s="5"/>
      <c r="BG555" s="5"/>
      <c r="BH555" s="5"/>
      <c r="BI555" s="5"/>
      <c r="BJ555" s="5"/>
      <c r="BK555" s="5"/>
      <c r="BL555" s="5"/>
      <c r="BM555" s="5"/>
      <c r="BN555" s="5"/>
    </row>
    <row r="556" spans="1:66" s="19" customFormat="1" hidden="1">
      <c r="A556" s="14"/>
      <c r="B556" s="14"/>
      <c r="C556" s="14"/>
      <c r="D556" s="55"/>
      <c r="E556" s="14"/>
      <c r="F556" s="14"/>
      <c r="G556" s="14"/>
      <c r="H556" s="14"/>
      <c r="I556" s="14"/>
      <c r="J556" s="14"/>
      <c r="K556" s="14"/>
      <c r="L556" s="14"/>
      <c r="M556" s="14"/>
      <c r="N556" s="14"/>
      <c r="O556" s="14"/>
      <c r="P556" s="14"/>
      <c r="Q556" s="45">
        <f t="shared" si="91"/>
        <v>0</v>
      </c>
      <c r="X556" s="11"/>
      <c r="Y556" s="11"/>
      <c r="Z556" s="11"/>
      <c r="AA556" s="11"/>
      <c r="AB556" s="11"/>
      <c r="AC556" s="11"/>
      <c r="AD556" s="11"/>
      <c r="AE556" s="11"/>
      <c r="AF556" s="11"/>
      <c r="AG556" s="11"/>
      <c r="AH556" s="11"/>
      <c r="AI556" s="11"/>
      <c r="AJ556" s="11"/>
      <c r="AK556" s="11"/>
      <c r="AL556" s="11"/>
      <c r="AM556" s="11"/>
      <c r="AN556" s="11"/>
      <c r="AO556" s="11"/>
      <c r="AP556" s="11"/>
      <c r="AQ556" s="11"/>
      <c r="AR556" s="11"/>
      <c r="AS556" s="5"/>
      <c r="AT556" s="5"/>
      <c r="AU556" s="5"/>
      <c r="AV556" s="5"/>
      <c r="AW556" s="5"/>
      <c r="AX556" s="5"/>
      <c r="AY556" s="5"/>
      <c r="AZ556" s="5"/>
      <c r="BA556" s="5"/>
      <c r="BB556" s="5"/>
      <c r="BC556" s="5"/>
      <c r="BD556" s="5"/>
      <c r="BE556" s="5"/>
      <c r="BF556" s="5"/>
      <c r="BG556" s="5"/>
      <c r="BH556" s="5"/>
      <c r="BI556" s="5"/>
      <c r="BJ556" s="5"/>
      <c r="BK556" s="5"/>
      <c r="BL556" s="5"/>
      <c r="BM556" s="5"/>
      <c r="BN556" s="5"/>
    </row>
    <row r="557" spans="1:66" s="19" customFormat="1" hidden="1">
      <c r="A557" s="14"/>
      <c r="B557" s="14"/>
      <c r="C557" s="14"/>
      <c r="D557" s="55"/>
      <c r="E557" s="14"/>
      <c r="F557" s="14"/>
      <c r="G557" s="14"/>
      <c r="H557" s="14"/>
      <c r="I557" s="14"/>
      <c r="J557" s="14"/>
      <c r="K557" s="14"/>
      <c r="L557" s="14"/>
      <c r="M557" s="14"/>
      <c r="N557" s="14"/>
      <c r="O557" s="14"/>
      <c r="P557" s="14"/>
      <c r="Q557" s="45">
        <f t="shared" si="91"/>
        <v>0</v>
      </c>
      <c r="X557" s="11"/>
      <c r="Y557" s="11"/>
      <c r="Z557" s="11"/>
      <c r="AA557" s="11"/>
      <c r="AB557" s="11"/>
      <c r="AC557" s="11"/>
      <c r="AD557" s="11"/>
      <c r="AE557" s="11"/>
      <c r="AF557" s="11"/>
      <c r="AG557" s="11"/>
      <c r="AH557" s="11"/>
      <c r="AI557" s="11"/>
      <c r="AJ557" s="11"/>
      <c r="AK557" s="11"/>
      <c r="AL557" s="11"/>
      <c r="AM557" s="11"/>
      <c r="AN557" s="11"/>
      <c r="AO557" s="11"/>
      <c r="AP557" s="11"/>
      <c r="AQ557" s="11"/>
      <c r="AR557" s="11"/>
      <c r="AS557" s="5"/>
      <c r="AT557" s="5"/>
      <c r="AU557" s="5"/>
      <c r="AV557" s="5"/>
      <c r="AW557" s="5"/>
      <c r="AX557" s="5"/>
      <c r="AY557" s="5"/>
      <c r="AZ557" s="5"/>
      <c r="BA557" s="5"/>
      <c r="BB557" s="5"/>
      <c r="BC557" s="5"/>
      <c r="BD557" s="5"/>
      <c r="BE557" s="5"/>
      <c r="BF557" s="5"/>
      <c r="BG557" s="5"/>
      <c r="BH557" s="5"/>
      <c r="BI557" s="5"/>
      <c r="BJ557" s="5"/>
      <c r="BK557" s="5"/>
      <c r="BL557" s="5"/>
      <c r="BM557" s="5"/>
      <c r="BN557" s="5"/>
    </row>
    <row r="558" spans="1:66" s="19" customFormat="1" hidden="1">
      <c r="A558" s="14"/>
      <c r="B558" s="14"/>
      <c r="C558" s="14"/>
      <c r="D558" s="55"/>
      <c r="E558" s="14"/>
      <c r="F558" s="14"/>
      <c r="G558" s="14"/>
      <c r="H558" s="14"/>
      <c r="I558" s="14"/>
      <c r="J558" s="14"/>
      <c r="K558" s="14"/>
      <c r="L558" s="14"/>
      <c r="M558" s="14"/>
      <c r="N558" s="14"/>
      <c r="O558" s="14"/>
      <c r="P558" s="14"/>
      <c r="Q558" s="45">
        <f t="shared" si="91"/>
        <v>0</v>
      </c>
      <c r="X558" s="11"/>
      <c r="Y558" s="11"/>
      <c r="Z558" s="11"/>
      <c r="AA558" s="11"/>
      <c r="AB558" s="11"/>
      <c r="AC558" s="11"/>
      <c r="AD558" s="11"/>
      <c r="AE558" s="11"/>
      <c r="AF558" s="11"/>
      <c r="AG558" s="11"/>
      <c r="AH558" s="11"/>
      <c r="AI558" s="11"/>
      <c r="AJ558" s="11"/>
      <c r="AK558" s="11"/>
      <c r="AL558" s="11"/>
      <c r="AM558" s="11"/>
      <c r="AN558" s="11"/>
      <c r="AO558" s="11"/>
      <c r="AP558" s="11"/>
      <c r="AQ558" s="11"/>
      <c r="AR558" s="11"/>
      <c r="AS558" s="5"/>
      <c r="AT558" s="5"/>
      <c r="AU558" s="5"/>
      <c r="AV558" s="5"/>
      <c r="AW558" s="5"/>
      <c r="AX558" s="5"/>
      <c r="AY558" s="5"/>
      <c r="AZ558" s="5"/>
      <c r="BA558" s="5"/>
      <c r="BB558" s="5"/>
      <c r="BC558" s="5"/>
      <c r="BD558" s="5"/>
      <c r="BE558" s="5"/>
      <c r="BF558" s="5"/>
      <c r="BG558" s="5"/>
      <c r="BH558" s="5"/>
      <c r="BI558" s="5"/>
      <c r="BJ558" s="5"/>
      <c r="BK558" s="5"/>
      <c r="BL558" s="5"/>
      <c r="BM558" s="5"/>
      <c r="BN558" s="5"/>
    </row>
    <row r="559" spans="1:66" s="19" customFormat="1" hidden="1">
      <c r="A559" s="14"/>
      <c r="B559" s="14"/>
      <c r="C559" s="14"/>
      <c r="D559" s="55"/>
      <c r="E559" s="14"/>
      <c r="F559" s="14"/>
      <c r="G559" s="14"/>
      <c r="H559" s="14"/>
      <c r="I559" s="14"/>
      <c r="J559" s="14"/>
      <c r="K559" s="14"/>
      <c r="L559" s="14"/>
      <c r="M559" s="14"/>
      <c r="N559" s="14"/>
      <c r="O559" s="14"/>
      <c r="P559" s="14"/>
      <c r="Q559" s="45">
        <f t="shared" si="91"/>
        <v>0</v>
      </c>
      <c r="X559" s="11"/>
      <c r="Y559" s="11"/>
      <c r="Z559" s="11"/>
      <c r="AA559" s="11"/>
      <c r="AB559" s="11"/>
      <c r="AC559" s="11"/>
      <c r="AD559" s="11"/>
      <c r="AE559" s="11"/>
      <c r="AF559" s="11"/>
      <c r="AG559" s="11"/>
      <c r="AH559" s="11"/>
      <c r="AI559" s="11"/>
      <c r="AJ559" s="11"/>
      <c r="AK559" s="11"/>
      <c r="AL559" s="11"/>
      <c r="AM559" s="11"/>
      <c r="AN559" s="11"/>
      <c r="AO559" s="11"/>
      <c r="AP559" s="11"/>
      <c r="AQ559" s="11"/>
      <c r="AR559" s="11"/>
      <c r="AS559" s="5"/>
      <c r="AT559" s="5"/>
      <c r="AU559" s="5"/>
      <c r="AV559" s="5"/>
      <c r="AW559" s="5"/>
      <c r="AX559" s="5"/>
      <c r="AY559" s="5"/>
      <c r="AZ559" s="5"/>
      <c r="BA559" s="5"/>
      <c r="BB559" s="5"/>
      <c r="BC559" s="5"/>
      <c r="BD559" s="5"/>
      <c r="BE559" s="5"/>
      <c r="BF559" s="5"/>
      <c r="BG559" s="5"/>
      <c r="BH559" s="5"/>
      <c r="BI559" s="5"/>
      <c r="BJ559" s="5"/>
      <c r="BK559" s="5"/>
      <c r="BL559" s="5"/>
      <c r="BM559" s="5"/>
      <c r="BN559" s="5"/>
    </row>
    <row r="560" spans="1:66" s="19" customFormat="1" hidden="1">
      <c r="A560" s="14"/>
      <c r="B560" s="14"/>
      <c r="C560" s="14"/>
      <c r="D560" s="55"/>
      <c r="E560" s="14"/>
      <c r="F560" s="14"/>
      <c r="G560" s="14"/>
      <c r="H560" s="14"/>
      <c r="I560" s="14"/>
      <c r="J560" s="14"/>
      <c r="K560" s="14"/>
      <c r="L560" s="14"/>
      <c r="M560" s="14"/>
      <c r="N560" s="14"/>
      <c r="O560" s="14"/>
      <c r="P560" s="14"/>
      <c r="Q560" s="45">
        <f t="shared" si="91"/>
        <v>0</v>
      </c>
      <c r="X560" s="11"/>
      <c r="Y560" s="11"/>
      <c r="Z560" s="11"/>
      <c r="AA560" s="11"/>
      <c r="AB560" s="11"/>
      <c r="AC560" s="11"/>
      <c r="AD560" s="11"/>
      <c r="AE560" s="11"/>
      <c r="AF560" s="11"/>
      <c r="AG560" s="11"/>
      <c r="AH560" s="11"/>
      <c r="AI560" s="11"/>
      <c r="AJ560" s="11"/>
      <c r="AK560" s="11"/>
      <c r="AL560" s="11"/>
      <c r="AM560" s="11"/>
      <c r="AN560" s="11"/>
      <c r="AO560" s="11"/>
      <c r="AP560" s="11"/>
      <c r="AQ560" s="11"/>
      <c r="AR560" s="11"/>
      <c r="AS560" s="5"/>
      <c r="AT560" s="5"/>
      <c r="AU560" s="5"/>
      <c r="AV560" s="5"/>
      <c r="AW560" s="5"/>
      <c r="AX560" s="5"/>
      <c r="AY560" s="5"/>
      <c r="AZ560" s="5"/>
      <c r="BA560" s="5"/>
      <c r="BB560" s="5"/>
      <c r="BC560" s="5"/>
      <c r="BD560" s="5"/>
      <c r="BE560" s="5"/>
      <c r="BF560" s="5"/>
      <c r="BG560" s="5"/>
      <c r="BH560" s="5"/>
      <c r="BI560" s="5"/>
      <c r="BJ560" s="5"/>
      <c r="BK560" s="5"/>
      <c r="BL560" s="5"/>
      <c r="BM560" s="5"/>
      <c r="BN560" s="5"/>
    </row>
    <row r="561" spans="1:66" s="19" customFormat="1" hidden="1">
      <c r="A561" s="14"/>
      <c r="B561" s="14"/>
      <c r="C561" s="14"/>
      <c r="D561" s="55"/>
      <c r="E561" s="14"/>
      <c r="F561" s="14"/>
      <c r="G561" s="14"/>
      <c r="H561" s="14"/>
      <c r="I561" s="14"/>
      <c r="J561" s="14"/>
      <c r="K561" s="14"/>
      <c r="L561" s="14"/>
      <c r="M561" s="14"/>
      <c r="N561" s="14"/>
      <c r="O561" s="14"/>
      <c r="P561" s="14"/>
      <c r="Q561" s="45">
        <f t="shared" si="91"/>
        <v>0</v>
      </c>
      <c r="X561" s="11"/>
      <c r="Y561" s="11"/>
      <c r="Z561" s="11"/>
      <c r="AA561" s="11"/>
      <c r="AB561" s="11"/>
      <c r="AC561" s="11"/>
      <c r="AD561" s="11"/>
      <c r="AE561" s="11"/>
      <c r="AF561" s="11"/>
      <c r="AG561" s="11"/>
      <c r="AH561" s="11"/>
      <c r="AI561" s="11"/>
      <c r="AJ561" s="11"/>
      <c r="AK561" s="11"/>
      <c r="AL561" s="11"/>
      <c r="AM561" s="11"/>
      <c r="AN561" s="11"/>
      <c r="AO561" s="11"/>
      <c r="AP561" s="11"/>
      <c r="AQ561" s="11"/>
      <c r="AR561" s="11"/>
      <c r="AS561" s="5"/>
      <c r="AT561" s="5"/>
      <c r="AU561" s="5"/>
      <c r="AV561" s="5"/>
      <c r="AW561" s="5"/>
      <c r="AX561" s="5"/>
      <c r="AY561" s="5"/>
      <c r="AZ561" s="5"/>
      <c r="BA561" s="5"/>
      <c r="BB561" s="5"/>
      <c r="BC561" s="5"/>
      <c r="BD561" s="5"/>
      <c r="BE561" s="5"/>
      <c r="BF561" s="5"/>
      <c r="BG561" s="5"/>
      <c r="BH561" s="5"/>
      <c r="BI561" s="5"/>
      <c r="BJ561" s="5"/>
      <c r="BK561" s="5"/>
      <c r="BL561" s="5"/>
      <c r="BM561" s="5"/>
      <c r="BN561" s="5"/>
    </row>
    <row r="562" spans="1:66" s="19" customFormat="1" hidden="1">
      <c r="A562" s="14"/>
      <c r="B562" s="14"/>
      <c r="C562" s="14"/>
      <c r="D562" s="55"/>
      <c r="E562" s="14"/>
      <c r="F562" s="14"/>
      <c r="G562" s="14"/>
      <c r="H562" s="14"/>
      <c r="I562" s="14"/>
      <c r="J562" s="14"/>
      <c r="K562" s="14"/>
      <c r="L562" s="14"/>
      <c r="M562" s="14"/>
      <c r="N562" s="14"/>
      <c r="O562" s="14"/>
      <c r="P562" s="14"/>
      <c r="Q562" s="45">
        <f t="shared" si="91"/>
        <v>0</v>
      </c>
      <c r="X562" s="11"/>
      <c r="Y562" s="11"/>
      <c r="Z562" s="11"/>
      <c r="AA562" s="11"/>
      <c r="AB562" s="11"/>
      <c r="AC562" s="11"/>
      <c r="AD562" s="11"/>
      <c r="AE562" s="11"/>
      <c r="AF562" s="11"/>
      <c r="AG562" s="11"/>
      <c r="AH562" s="11"/>
      <c r="AI562" s="11"/>
      <c r="AJ562" s="11"/>
      <c r="AK562" s="11"/>
      <c r="AL562" s="11"/>
      <c r="AM562" s="11"/>
      <c r="AN562" s="11"/>
      <c r="AO562" s="11"/>
      <c r="AP562" s="11"/>
      <c r="AQ562" s="11"/>
      <c r="AR562" s="11"/>
      <c r="AS562" s="5"/>
      <c r="AT562" s="5"/>
      <c r="AU562" s="5"/>
      <c r="AV562" s="5"/>
      <c r="AW562" s="5"/>
      <c r="AX562" s="5"/>
      <c r="AY562" s="5"/>
      <c r="AZ562" s="5"/>
      <c r="BA562" s="5"/>
      <c r="BB562" s="5"/>
      <c r="BC562" s="5"/>
      <c r="BD562" s="5"/>
      <c r="BE562" s="5"/>
      <c r="BF562" s="5"/>
      <c r="BG562" s="5"/>
      <c r="BH562" s="5"/>
      <c r="BI562" s="5"/>
      <c r="BJ562" s="5"/>
      <c r="BK562" s="5"/>
      <c r="BL562" s="5"/>
      <c r="BM562" s="5"/>
      <c r="BN562" s="5"/>
    </row>
    <row r="563" spans="1:66" s="19" customFormat="1" hidden="1">
      <c r="A563" s="14"/>
      <c r="B563" s="14"/>
      <c r="C563" s="14"/>
      <c r="D563" s="55"/>
      <c r="E563" s="14"/>
      <c r="F563" s="14"/>
      <c r="G563" s="14"/>
      <c r="H563" s="14"/>
      <c r="I563" s="14"/>
      <c r="J563" s="14"/>
      <c r="K563" s="14"/>
      <c r="L563" s="14"/>
      <c r="M563" s="14"/>
      <c r="N563" s="14"/>
      <c r="O563" s="14"/>
      <c r="P563" s="14"/>
      <c r="Q563" s="45">
        <f t="shared" si="91"/>
        <v>0</v>
      </c>
      <c r="X563" s="11"/>
      <c r="Y563" s="11"/>
      <c r="Z563" s="11"/>
      <c r="AA563" s="11"/>
      <c r="AB563" s="11"/>
      <c r="AC563" s="11"/>
      <c r="AD563" s="11"/>
      <c r="AE563" s="11"/>
      <c r="AF563" s="11"/>
      <c r="AG563" s="11"/>
      <c r="AH563" s="11"/>
      <c r="AI563" s="11"/>
      <c r="AJ563" s="11"/>
      <c r="AK563" s="11"/>
      <c r="AL563" s="11"/>
      <c r="AM563" s="11"/>
      <c r="AN563" s="11"/>
      <c r="AO563" s="11"/>
      <c r="AP563" s="11"/>
      <c r="AQ563" s="11"/>
      <c r="AR563" s="11"/>
      <c r="AS563" s="5"/>
      <c r="AT563" s="5"/>
      <c r="AU563" s="5"/>
      <c r="AV563" s="5"/>
      <c r="AW563" s="5"/>
      <c r="AX563" s="5"/>
      <c r="AY563" s="5"/>
      <c r="AZ563" s="5"/>
      <c r="BA563" s="5"/>
      <c r="BB563" s="5"/>
      <c r="BC563" s="5"/>
      <c r="BD563" s="5"/>
      <c r="BE563" s="5"/>
      <c r="BF563" s="5"/>
      <c r="BG563" s="5"/>
      <c r="BH563" s="5"/>
      <c r="BI563" s="5"/>
      <c r="BJ563" s="5"/>
      <c r="BK563" s="5"/>
      <c r="BL563" s="5"/>
      <c r="BM563" s="5"/>
      <c r="BN563" s="5"/>
    </row>
    <row r="564" spans="1:66" s="19" customFormat="1" hidden="1">
      <c r="A564" s="14"/>
      <c r="B564" s="14"/>
      <c r="C564" s="14"/>
      <c r="D564" s="55"/>
      <c r="E564" s="14"/>
      <c r="F564" s="14"/>
      <c r="G564" s="14"/>
      <c r="H564" s="14"/>
      <c r="I564" s="14"/>
      <c r="J564" s="14"/>
      <c r="K564" s="14"/>
      <c r="L564" s="14"/>
      <c r="M564" s="14"/>
      <c r="N564" s="14"/>
      <c r="O564" s="14"/>
      <c r="P564" s="14"/>
      <c r="Q564" s="45">
        <f t="shared" si="91"/>
        <v>0</v>
      </c>
      <c r="X564" s="11"/>
      <c r="Y564" s="11"/>
      <c r="Z564" s="11"/>
      <c r="AA564" s="11"/>
      <c r="AB564" s="11"/>
      <c r="AC564" s="11"/>
      <c r="AD564" s="11"/>
      <c r="AE564" s="11"/>
      <c r="AF564" s="11"/>
      <c r="AG564" s="11"/>
      <c r="AH564" s="11"/>
      <c r="AI564" s="11"/>
      <c r="AJ564" s="11"/>
      <c r="AK564" s="11"/>
      <c r="AL564" s="11"/>
      <c r="AM564" s="11"/>
      <c r="AN564" s="11"/>
      <c r="AO564" s="11"/>
      <c r="AP564" s="11"/>
      <c r="AQ564" s="11"/>
      <c r="AR564" s="11"/>
      <c r="AS564" s="5"/>
      <c r="AT564" s="5"/>
      <c r="AU564" s="5"/>
      <c r="AV564" s="5"/>
      <c r="AW564" s="5"/>
      <c r="AX564" s="5"/>
      <c r="AY564" s="5"/>
      <c r="AZ564" s="5"/>
      <c r="BA564" s="5"/>
      <c r="BB564" s="5"/>
      <c r="BC564" s="5"/>
      <c r="BD564" s="5"/>
      <c r="BE564" s="5"/>
      <c r="BF564" s="5"/>
      <c r="BG564" s="5"/>
      <c r="BH564" s="5"/>
      <c r="BI564" s="5"/>
      <c r="BJ564" s="5"/>
      <c r="BK564" s="5"/>
      <c r="BL564" s="5"/>
      <c r="BM564" s="5"/>
      <c r="BN564" s="5"/>
    </row>
    <row r="565" spans="1:66" s="19" customFormat="1" hidden="1">
      <c r="A565" s="14"/>
      <c r="B565" s="14"/>
      <c r="C565" s="14"/>
      <c r="D565" s="55"/>
      <c r="E565" s="14"/>
      <c r="F565" s="14"/>
      <c r="G565" s="14"/>
      <c r="H565" s="14"/>
      <c r="I565" s="14"/>
      <c r="J565" s="14"/>
      <c r="K565" s="14"/>
      <c r="L565" s="14"/>
      <c r="M565" s="14"/>
      <c r="N565" s="14"/>
      <c r="O565" s="14"/>
      <c r="P565" s="14"/>
      <c r="Q565" s="45">
        <f t="shared" si="91"/>
        <v>0</v>
      </c>
      <c r="X565" s="11"/>
      <c r="Y565" s="11"/>
      <c r="Z565" s="11"/>
      <c r="AA565" s="11"/>
      <c r="AB565" s="11"/>
      <c r="AC565" s="11"/>
      <c r="AD565" s="11"/>
      <c r="AE565" s="11"/>
      <c r="AF565" s="11"/>
      <c r="AG565" s="11"/>
      <c r="AH565" s="11"/>
      <c r="AI565" s="11"/>
      <c r="AJ565" s="11"/>
      <c r="AK565" s="11"/>
      <c r="AL565" s="11"/>
      <c r="AM565" s="11"/>
      <c r="AN565" s="11"/>
      <c r="AO565" s="11"/>
      <c r="AP565" s="11"/>
      <c r="AQ565" s="11"/>
      <c r="AR565" s="11"/>
      <c r="AS565" s="5"/>
      <c r="AT565" s="5"/>
      <c r="AU565" s="5"/>
      <c r="AV565" s="5"/>
      <c r="AW565" s="5"/>
      <c r="AX565" s="5"/>
      <c r="AY565" s="5"/>
      <c r="AZ565" s="5"/>
      <c r="BA565" s="5"/>
      <c r="BB565" s="5"/>
      <c r="BC565" s="5"/>
      <c r="BD565" s="5"/>
      <c r="BE565" s="5"/>
      <c r="BF565" s="5"/>
      <c r="BG565" s="5"/>
      <c r="BH565" s="5"/>
      <c r="BI565" s="5"/>
      <c r="BJ565" s="5"/>
      <c r="BK565" s="5"/>
      <c r="BL565" s="5"/>
      <c r="BM565" s="5"/>
      <c r="BN565" s="5"/>
    </row>
    <row r="566" spans="1:66" s="19" customFormat="1" hidden="1">
      <c r="A566" s="14"/>
      <c r="B566" s="14"/>
      <c r="C566" s="14"/>
      <c r="D566" s="55"/>
      <c r="E566" s="14"/>
      <c r="F566" s="14"/>
      <c r="G566" s="14"/>
      <c r="H566" s="14"/>
      <c r="I566" s="14"/>
      <c r="J566" s="14"/>
      <c r="K566" s="14"/>
      <c r="L566" s="14"/>
      <c r="M566" s="14"/>
      <c r="N566" s="14"/>
      <c r="O566" s="14"/>
      <c r="P566" s="14"/>
      <c r="Q566" s="45">
        <f t="shared" si="91"/>
        <v>0</v>
      </c>
      <c r="X566" s="11"/>
      <c r="Y566" s="11"/>
      <c r="Z566" s="11"/>
      <c r="AA566" s="11"/>
      <c r="AB566" s="11"/>
      <c r="AC566" s="11"/>
      <c r="AD566" s="11"/>
      <c r="AE566" s="11"/>
      <c r="AF566" s="11"/>
      <c r="AG566" s="11"/>
      <c r="AH566" s="11"/>
      <c r="AI566" s="11"/>
      <c r="AJ566" s="11"/>
      <c r="AK566" s="11"/>
      <c r="AL566" s="11"/>
      <c r="AM566" s="11"/>
      <c r="AN566" s="11"/>
      <c r="AO566" s="11"/>
      <c r="AP566" s="11"/>
      <c r="AQ566" s="11"/>
      <c r="AR566" s="11"/>
      <c r="AS566" s="5"/>
      <c r="AT566" s="5"/>
      <c r="AU566" s="5"/>
      <c r="AV566" s="5"/>
      <c r="AW566" s="5"/>
      <c r="AX566" s="5"/>
      <c r="AY566" s="5"/>
      <c r="AZ566" s="5"/>
      <c r="BA566" s="5"/>
      <c r="BB566" s="5"/>
      <c r="BC566" s="5"/>
      <c r="BD566" s="5"/>
      <c r="BE566" s="5"/>
      <c r="BF566" s="5"/>
      <c r="BG566" s="5"/>
      <c r="BH566" s="5"/>
      <c r="BI566" s="5"/>
      <c r="BJ566" s="5"/>
      <c r="BK566" s="5"/>
      <c r="BL566" s="5"/>
      <c r="BM566" s="5"/>
      <c r="BN566" s="5"/>
    </row>
    <row r="567" spans="1:66" s="19" customFormat="1" hidden="1">
      <c r="A567" s="14"/>
      <c r="B567" s="14"/>
      <c r="C567" s="14"/>
      <c r="D567" s="55"/>
      <c r="E567" s="14"/>
      <c r="F567" s="14"/>
      <c r="G567" s="14"/>
      <c r="H567" s="14"/>
      <c r="I567" s="14"/>
      <c r="J567" s="14"/>
      <c r="K567" s="14"/>
      <c r="L567" s="14"/>
      <c r="M567" s="14"/>
      <c r="N567" s="14"/>
      <c r="O567" s="14"/>
      <c r="P567" s="14"/>
      <c r="Q567" s="45">
        <f t="shared" si="91"/>
        <v>0</v>
      </c>
      <c r="X567" s="11"/>
      <c r="Y567" s="11"/>
      <c r="Z567" s="11"/>
      <c r="AA567" s="11"/>
      <c r="AB567" s="11"/>
      <c r="AC567" s="11"/>
      <c r="AD567" s="11"/>
      <c r="AE567" s="11"/>
      <c r="AF567" s="11"/>
      <c r="AG567" s="11"/>
      <c r="AH567" s="11"/>
      <c r="AI567" s="11"/>
      <c r="AJ567" s="11"/>
      <c r="AK567" s="11"/>
      <c r="AL567" s="11"/>
      <c r="AM567" s="11"/>
      <c r="AN567" s="11"/>
      <c r="AO567" s="11"/>
      <c r="AP567" s="11"/>
      <c r="AQ567" s="11"/>
      <c r="AR567" s="11"/>
      <c r="AS567" s="5"/>
      <c r="AT567" s="5"/>
      <c r="AU567" s="5"/>
      <c r="AV567" s="5"/>
      <c r="AW567" s="5"/>
      <c r="AX567" s="5"/>
      <c r="AY567" s="5"/>
      <c r="AZ567" s="5"/>
      <c r="BA567" s="5"/>
      <c r="BB567" s="5"/>
      <c r="BC567" s="5"/>
      <c r="BD567" s="5"/>
      <c r="BE567" s="5"/>
      <c r="BF567" s="5"/>
      <c r="BG567" s="5"/>
      <c r="BH567" s="5"/>
      <c r="BI567" s="5"/>
      <c r="BJ567" s="5"/>
      <c r="BK567" s="5"/>
      <c r="BL567" s="5"/>
      <c r="BM567" s="5"/>
      <c r="BN567" s="5"/>
    </row>
    <row r="568" spans="1:66" s="19" customFormat="1" hidden="1">
      <c r="A568" s="14"/>
      <c r="B568" s="14"/>
      <c r="C568" s="14"/>
      <c r="D568" s="55"/>
      <c r="E568" s="14"/>
      <c r="F568" s="14"/>
      <c r="G568" s="14"/>
      <c r="H568" s="14"/>
      <c r="I568" s="14"/>
      <c r="J568" s="14"/>
      <c r="K568" s="14"/>
      <c r="L568" s="14"/>
      <c r="M568" s="14"/>
      <c r="N568" s="14"/>
      <c r="O568" s="14"/>
      <c r="P568" s="14"/>
      <c r="Q568" s="45">
        <f t="shared" si="91"/>
        <v>0</v>
      </c>
      <c r="X568" s="11"/>
      <c r="Y568" s="11"/>
      <c r="Z568" s="11"/>
      <c r="AA568" s="11"/>
      <c r="AB568" s="11"/>
      <c r="AC568" s="11"/>
      <c r="AD568" s="11"/>
      <c r="AE568" s="11"/>
      <c r="AF568" s="11"/>
      <c r="AG568" s="11"/>
      <c r="AH568" s="11"/>
      <c r="AI568" s="11"/>
      <c r="AJ568" s="11"/>
      <c r="AK568" s="11"/>
      <c r="AL568" s="11"/>
      <c r="AM568" s="11"/>
      <c r="AN568" s="11"/>
      <c r="AO568" s="11"/>
      <c r="AP568" s="11"/>
      <c r="AQ568" s="11"/>
      <c r="AR568" s="11"/>
      <c r="AS568" s="5"/>
      <c r="AT568" s="5"/>
      <c r="AU568" s="5"/>
      <c r="AV568" s="5"/>
      <c r="AW568" s="5"/>
      <c r="AX568" s="5"/>
      <c r="AY568" s="5"/>
      <c r="AZ568" s="5"/>
      <c r="BA568" s="5"/>
      <c r="BB568" s="5"/>
      <c r="BC568" s="5"/>
      <c r="BD568" s="5"/>
      <c r="BE568" s="5"/>
      <c r="BF568" s="5"/>
      <c r="BG568" s="5"/>
      <c r="BH568" s="5"/>
      <c r="BI568" s="5"/>
      <c r="BJ568" s="5"/>
      <c r="BK568" s="5"/>
      <c r="BL568" s="5"/>
      <c r="BM568" s="5"/>
      <c r="BN568" s="5"/>
    </row>
    <row r="569" spans="1:66" s="19" customFormat="1" hidden="1">
      <c r="A569" s="14"/>
      <c r="B569" s="14"/>
      <c r="C569" s="14"/>
      <c r="D569" s="55"/>
      <c r="E569" s="14"/>
      <c r="F569" s="14"/>
      <c r="G569" s="14"/>
      <c r="H569" s="14"/>
      <c r="I569" s="14"/>
      <c r="J569" s="14"/>
      <c r="K569" s="14"/>
      <c r="L569" s="14"/>
      <c r="M569" s="14"/>
      <c r="N569" s="14"/>
      <c r="O569" s="14"/>
      <c r="P569" s="14"/>
      <c r="Q569" s="45">
        <f t="shared" si="91"/>
        <v>0</v>
      </c>
    </row>
    <row r="570" spans="1:66" s="19" customFormat="1" hidden="1">
      <c r="A570" s="14"/>
      <c r="B570" s="14"/>
      <c r="C570" s="14"/>
      <c r="D570" s="55"/>
      <c r="E570" s="14"/>
      <c r="F570" s="14"/>
      <c r="G570" s="14"/>
      <c r="H570" s="14"/>
      <c r="I570" s="14"/>
      <c r="J570" s="14"/>
      <c r="K570" s="14"/>
      <c r="L570" s="14"/>
      <c r="M570" s="14"/>
      <c r="N570" s="14"/>
      <c r="O570" s="14"/>
      <c r="P570" s="14"/>
      <c r="Q570" s="45">
        <f t="shared" si="91"/>
        <v>0</v>
      </c>
    </row>
    <row r="571" spans="1:66" s="19" customFormat="1" hidden="1">
      <c r="A571" s="14"/>
      <c r="B571" s="14"/>
      <c r="C571" s="14"/>
      <c r="D571" s="55"/>
      <c r="E571" s="14"/>
      <c r="F571" s="14"/>
      <c r="G571" s="14"/>
      <c r="H571" s="14"/>
      <c r="I571" s="14"/>
      <c r="J571" s="14"/>
      <c r="K571" s="14"/>
      <c r="L571" s="14"/>
      <c r="M571" s="14"/>
      <c r="N571" s="14"/>
      <c r="O571" s="14"/>
      <c r="P571" s="14"/>
      <c r="Q571" s="45">
        <f t="shared" si="91"/>
        <v>0</v>
      </c>
    </row>
    <row r="572" spans="1:66" s="19" customFormat="1" hidden="1">
      <c r="A572" s="14"/>
      <c r="B572" s="14"/>
      <c r="C572" s="14"/>
      <c r="D572" s="55"/>
      <c r="E572" s="14"/>
      <c r="F572" s="14"/>
      <c r="G572" s="14"/>
      <c r="H572" s="14"/>
      <c r="I572" s="14"/>
      <c r="J572" s="14"/>
      <c r="K572" s="14"/>
      <c r="L572" s="14"/>
      <c r="M572" s="14"/>
      <c r="N572" s="14"/>
      <c r="O572" s="14"/>
      <c r="P572" s="14"/>
      <c r="Q572" s="45">
        <f t="shared" si="91"/>
        <v>0</v>
      </c>
    </row>
    <row r="573" spans="1:66" s="19" customFormat="1" hidden="1">
      <c r="A573" s="14"/>
      <c r="B573" s="14"/>
      <c r="C573" s="14"/>
      <c r="D573" s="55"/>
      <c r="E573" s="14"/>
      <c r="F573" s="14"/>
      <c r="G573" s="14"/>
      <c r="H573" s="14"/>
      <c r="I573" s="14"/>
      <c r="J573" s="14"/>
      <c r="K573" s="14"/>
      <c r="L573" s="14"/>
      <c r="M573" s="14"/>
      <c r="N573" s="14"/>
      <c r="O573" s="14"/>
      <c r="P573" s="14"/>
      <c r="Q573" s="45">
        <f t="shared" si="91"/>
        <v>0</v>
      </c>
    </row>
    <row r="574" spans="1:66" s="19" customFormat="1" hidden="1">
      <c r="A574" s="14"/>
      <c r="B574" s="14"/>
      <c r="C574" s="14"/>
      <c r="D574" s="55"/>
      <c r="E574" s="14"/>
      <c r="F574" s="14"/>
      <c r="G574" s="14"/>
      <c r="H574" s="14"/>
      <c r="I574" s="14"/>
      <c r="J574" s="14"/>
      <c r="K574" s="14"/>
      <c r="L574" s="14"/>
      <c r="M574" s="14"/>
      <c r="N574" s="14"/>
      <c r="O574" s="14"/>
      <c r="P574" s="14"/>
      <c r="Q574" s="45">
        <f t="shared" si="91"/>
        <v>0</v>
      </c>
    </row>
    <row r="575" spans="1:66" s="23" customFormat="1" hidden="1">
      <c r="A575" s="2"/>
      <c r="B575" s="2"/>
      <c r="C575" s="2"/>
      <c r="D575" s="54"/>
      <c r="E575" s="2"/>
      <c r="F575" s="2"/>
      <c r="G575" s="2"/>
      <c r="H575" s="2"/>
      <c r="I575" s="2"/>
      <c r="J575" s="2"/>
      <c r="K575" s="2"/>
      <c r="L575" s="2"/>
      <c r="M575" s="2"/>
      <c r="N575" s="2"/>
      <c r="O575" s="2"/>
      <c r="P575" s="2"/>
      <c r="Q575" s="45">
        <f t="shared" si="91"/>
        <v>0</v>
      </c>
      <c r="R575" s="19"/>
      <c r="S575" s="19"/>
      <c r="T575" s="19"/>
      <c r="U575" s="19"/>
      <c r="V575" s="19"/>
      <c r="W575" s="19"/>
      <c r="X575" s="19"/>
      <c r="Y575" s="19"/>
      <c r="Z575" s="19"/>
      <c r="AA575" s="19"/>
      <c r="AB575" s="19"/>
      <c r="AC575" s="19"/>
      <c r="AD575" s="19"/>
      <c r="AE575" s="19"/>
      <c r="AF575" s="19"/>
      <c r="AG575" s="19"/>
      <c r="AH575" s="19"/>
      <c r="AI575" s="19"/>
      <c r="AJ575" s="19"/>
      <c r="AK575" s="19"/>
      <c r="AL575" s="19"/>
      <c r="AM575" s="19"/>
      <c r="AN575" s="19"/>
      <c r="AO575" s="19"/>
      <c r="AP575" s="19"/>
      <c r="AQ575" s="19"/>
      <c r="AR575" s="19"/>
    </row>
    <row r="576" spans="1:66" s="23" customFormat="1" hidden="1">
      <c r="A576" s="2"/>
      <c r="B576" s="2"/>
      <c r="C576" s="2"/>
      <c r="D576" s="54"/>
      <c r="E576" s="2"/>
      <c r="F576" s="2"/>
      <c r="G576" s="2"/>
      <c r="H576" s="2"/>
      <c r="I576" s="2"/>
      <c r="J576" s="2"/>
      <c r="K576" s="2"/>
      <c r="L576" s="2"/>
      <c r="M576" s="2"/>
      <c r="N576" s="2"/>
      <c r="O576" s="2"/>
      <c r="P576" s="2"/>
      <c r="Q576" s="45">
        <f t="shared" si="91"/>
        <v>0</v>
      </c>
      <c r="R576" s="19"/>
      <c r="S576" s="19"/>
      <c r="T576" s="19"/>
      <c r="U576" s="19"/>
      <c r="V576" s="19"/>
      <c r="W576" s="19"/>
      <c r="X576" s="19"/>
      <c r="Y576" s="19"/>
      <c r="Z576" s="19"/>
      <c r="AA576" s="19"/>
      <c r="AB576" s="19"/>
      <c r="AC576" s="19"/>
      <c r="AD576" s="19"/>
      <c r="AE576" s="19"/>
      <c r="AF576" s="19"/>
      <c r="AG576" s="19"/>
      <c r="AH576" s="19"/>
      <c r="AI576" s="19"/>
      <c r="AJ576" s="19"/>
      <c r="AK576" s="19"/>
      <c r="AL576" s="19"/>
      <c r="AM576" s="19"/>
      <c r="AN576" s="19"/>
      <c r="AO576" s="19"/>
      <c r="AP576" s="19"/>
      <c r="AQ576" s="19"/>
      <c r="AR576" s="19"/>
    </row>
    <row r="577" spans="1:44" s="23" customFormat="1" hidden="1">
      <c r="A577" s="2"/>
      <c r="B577" s="2"/>
      <c r="C577" s="2"/>
      <c r="D577" s="54"/>
      <c r="E577" s="2"/>
      <c r="F577" s="2"/>
      <c r="G577" s="2"/>
      <c r="H577" s="2"/>
      <c r="I577" s="2"/>
      <c r="J577" s="2"/>
      <c r="K577" s="2"/>
      <c r="L577" s="2"/>
      <c r="M577" s="2"/>
      <c r="N577" s="2"/>
      <c r="O577" s="2"/>
      <c r="P577" s="2"/>
      <c r="Q577" s="45">
        <f t="shared" si="91"/>
        <v>0</v>
      </c>
      <c r="R577" s="19"/>
      <c r="S577" s="19"/>
      <c r="T577" s="19"/>
      <c r="U577" s="19"/>
      <c r="V577" s="19"/>
      <c r="W577" s="19"/>
      <c r="X577" s="19"/>
      <c r="Y577" s="19"/>
      <c r="Z577" s="19"/>
      <c r="AA577" s="19"/>
      <c r="AB577" s="19"/>
      <c r="AC577" s="19"/>
      <c r="AD577" s="19"/>
      <c r="AE577" s="19"/>
      <c r="AF577" s="19"/>
      <c r="AG577" s="19"/>
      <c r="AH577" s="19"/>
      <c r="AI577" s="19"/>
      <c r="AJ577" s="19"/>
      <c r="AK577" s="19"/>
      <c r="AL577" s="19"/>
      <c r="AM577" s="19"/>
      <c r="AN577" s="19"/>
      <c r="AO577" s="19"/>
      <c r="AP577" s="19"/>
      <c r="AQ577" s="19"/>
      <c r="AR577" s="19"/>
    </row>
    <row r="578" spans="1:44" s="23" customFormat="1" hidden="1">
      <c r="A578" s="2"/>
      <c r="B578" s="2"/>
      <c r="C578" s="2"/>
      <c r="D578" s="54"/>
      <c r="E578" s="2"/>
      <c r="F578" s="2"/>
      <c r="G578" s="2"/>
      <c r="H578" s="2"/>
      <c r="I578" s="2"/>
      <c r="J578" s="2"/>
      <c r="K578" s="2"/>
      <c r="L578" s="2"/>
      <c r="M578" s="2"/>
      <c r="N578" s="2"/>
      <c r="O578" s="2"/>
      <c r="P578" s="2"/>
      <c r="Q578" s="45">
        <f t="shared" si="91"/>
        <v>0</v>
      </c>
      <c r="R578" s="19"/>
      <c r="S578" s="19"/>
      <c r="T578" s="19"/>
      <c r="U578" s="19"/>
      <c r="V578" s="19"/>
      <c r="W578" s="19"/>
      <c r="X578" s="19"/>
      <c r="Y578" s="19"/>
      <c r="Z578" s="19"/>
      <c r="AA578" s="19"/>
      <c r="AB578" s="19"/>
      <c r="AC578" s="19"/>
      <c r="AD578" s="19"/>
      <c r="AE578" s="19"/>
      <c r="AF578" s="19"/>
      <c r="AG578" s="19"/>
      <c r="AH578" s="19"/>
      <c r="AI578" s="19"/>
      <c r="AJ578" s="19"/>
      <c r="AK578" s="19"/>
      <c r="AL578" s="19"/>
      <c r="AM578" s="19"/>
      <c r="AN578" s="19"/>
      <c r="AO578" s="19"/>
      <c r="AP578" s="19"/>
      <c r="AQ578" s="19"/>
      <c r="AR578" s="19"/>
    </row>
    <row r="579" spans="1:44" s="23" customFormat="1" hidden="1">
      <c r="A579" s="2"/>
      <c r="B579" s="2"/>
      <c r="C579" s="2"/>
      <c r="D579" s="54"/>
      <c r="E579" s="2"/>
      <c r="F579" s="2"/>
      <c r="G579" s="2"/>
      <c r="H579" s="2"/>
      <c r="I579" s="2"/>
      <c r="J579" s="2"/>
      <c r="K579" s="2"/>
      <c r="L579" s="2"/>
      <c r="M579" s="2"/>
      <c r="N579" s="2"/>
      <c r="O579" s="2"/>
      <c r="P579" s="2"/>
      <c r="Q579" s="45">
        <f t="shared" ref="Q579:Q640" si="92">+P579</f>
        <v>0</v>
      </c>
      <c r="R579" s="19"/>
      <c r="S579" s="19"/>
      <c r="T579" s="19"/>
      <c r="U579" s="19"/>
      <c r="V579" s="19"/>
      <c r="W579" s="19"/>
      <c r="X579" s="19"/>
      <c r="Y579" s="19"/>
      <c r="Z579" s="19"/>
      <c r="AA579" s="19"/>
      <c r="AB579" s="19"/>
      <c r="AC579" s="19"/>
      <c r="AD579" s="19"/>
      <c r="AE579" s="19"/>
      <c r="AF579" s="19"/>
      <c r="AG579" s="19"/>
      <c r="AH579" s="19"/>
      <c r="AI579" s="19"/>
      <c r="AJ579" s="19"/>
      <c r="AK579" s="19"/>
      <c r="AL579" s="19"/>
      <c r="AM579" s="19"/>
      <c r="AN579" s="19"/>
      <c r="AO579" s="19"/>
      <c r="AP579" s="19"/>
      <c r="AQ579" s="19"/>
      <c r="AR579" s="19"/>
    </row>
    <row r="580" spans="1:44" s="23" customFormat="1" hidden="1">
      <c r="A580" s="2"/>
      <c r="B580" s="2"/>
      <c r="C580" s="2"/>
      <c r="D580" s="54"/>
      <c r="E580" s="2"/>
      <c r="F580" s="2"/>
      <c r="G580" s="2"/>
      <c r="H580" s="2"/>
      <c r="I580" s="2"/>
      <c r="J580" s="2"/>
      <c r="K580" s="2"/>
      <c r="L580" s="2"/>
      <c r="M580" s="2"/>
      <c r="N580" s="2"/>
      <c r="O580" s="2"/>
      <c r="P580" s="2"/>
      <c r="Q580" s="45">
        <f t="shared" si="92"/>
        <v>0</v>
      </c>
      <c r="R580" s="19"/>
      <c r="S580" s="19"/>
      <c r="T580" s="19"/>
      <c r="U580" s="19"/>
      <c r="V580" s="19"/>
      <c r="W580" s="19"/>
      <c r="X580" s="19"/>
      <c r="Y580" s="19"/>
      <c r="Z580" s="19"/>
      <c r="AA580" s="19"/>
      <c r="AB580" s="19"/>
      <c r="AC580" s="19"/>
      <c r="AD580" s="19"/>
      <c r="AE580" s="19"/>
      <c r="AF580" s="19"/>
      <c r="AG580" s="19"/>
      <c r="AH580" s="19"/>
      <c r="AI580" s="19"/>
      <c r="AJ580" s="19"/>
      <c r="AK580" s="19"/>
      <c r="AL580" s="19"/>
      <c r="AM580" s="19"/>
      <c r="AN580" s="19"/>
      <c r="AO580" s="19"/>
      <c r="AP580" s="19"/>
      <c r="AQ580" s="19"/>
      <c r="AR580" s="19"/>
    </row>
    <row r="581" spans="1:44" s="23" customFormat="1" hidden="1">
      <c r="A581" s="2"/>
      <c r="B581" s="2"/>
      <c r="C581" s="2"/>
      <c r="D581" s="54"/>
      <c r="E581" s="2"/>
      <c r="F581" s="2"/>
      <c r="G581" s="2"/>
      <c r="H581" s="2"/>
      <c r="I581" s="2"/>
      <c r="J581" s="2"/>
      <c r="K581" s="2"/>
      <c r="L581" s="2"/>
      <c r="M581" s="2"/>
      <c r="N581" s="2"/>
      <c r="O581" s="2"/>
      <c r="P581" s="2"/>
      <c r="Q581" s="45">
        <f t="shared" si="92"/>
        <v>0</v>
      </c>
      <c r="R581" s="19"/>
      <c r="S581" s="19"/>
      <c r="T581" s="19"/>
      <c r="U581" s="19"/>
      <c r="V581" s="19"/>
      <c r="W581" s="19"/>
      <c r="X581" s="19"/>
      <c r="Y581" s="19"/>
      <c r="Z581" s="19"/>
      <c r="AA581" s="19"/>
      <c r="AB581" s="19"/>
      <c r="AC581" s="19"/>
      <c r="AD581" s="19"/>
      <c r="AE581" s="19"/>
      <c r="AF581" s="19"/>
      <c r="AG581" s="19"/>
      <c r="AH581" s="19"/>
      <c r="AI581" s="19"/>
      <c r="AJ581" s="19"/>
      <c r="AK581" s="19"/>
      <c r="AL581" s="19"/>
      <c r="AM581" s="19"/>
      <c r="AN581" s="19"/>
      <c r="AO581" s="19"/>
      <c r="AP581" s="19"/>
      <c r="AQ581" s="19"/>
      <c r="AR581" s="19"/>
    </row>
    <row r="582" spans="1:44" s="23" customFormat="1" hidden="1">
      <c r="A582" s="2"/>
      <c r="B582" s="2"/>
      <c r="C582" s="2"/>
      <c r="D582" s="54"/>
      <c r="E582" s="2"/>
      <c r="F582" s="2"/>
      <c r="G582" s="2"/>
      <c r="H582" s="2"/>
      <c r="I582" s="2"/>
      <c r="J582" s="2"/>
      <c r="K582" s="2"/>
      <c r="L582" s="2"/>
      <c r="M582" s="2"/>
      <c r="N582" s="2"/>
      <c r="O582" s="2"/>
      <c r="P582" s="2"/>
      <c r="Q582" s="45">
        <f t="shared" si="92"/>
        <v>0</v>
      </c>
      <c r="R582" s="19"/>
      <c r="S582" s="19"/>
      <c r="T582" s="19"/>
      <c r="U582" s="19"/>
      <c r="V582" s="19"/>
      <c r="W582" s="19"/>
      <c r="X582" s="19"/>
      <c r="Y582" s="19"/>
      <c r="Z582" s="19"/>
      <c r="AA582" s="19"/>
      <c r="AB582" s="19"/>
      <c r="AC582" s="19"/>
      <c r="AD582" s="19"/>
      <c r="AE582" s="19"/>
      <c r="AF582" s="19"/>
      <c r="AG582" s="19"/>
      <c r="AH582" s="19"/>
      <c r="AI582" s="19"/>
      <c r="AJ582" s="19"/>
      <c r="AK582" s="19"/>
      <c r="AL582" s="19"/>
      <c r="AM582" s="19"/>
      <c r="AN582" s="19"/>
      <c r="AO582" s="19"/>
      <c r="AP582" s="19"/>
      <c r="AQ582" s="19"/>
      <c r="AR582" s="19"/>
    </row>
    <row r="583" spans="1:44" s="23" customFormat="1" hidden="1">
      <c r="A583" s="2"/>
      <c r="B583" s="2"/>
      <c r="C583" s="2"/>
      <c r="D583" s="54"/>
      <c r="E583" s="2"/>
      <c r="F583" s="2"/>
      <c r="G583" s="2"/>
      <c r="H583" s="2"/>
      <c r="I583" s="2"/>
      <c r="J583" s="2"/>
      <c r="K583" s="2"/>
      <c r="L583" s="2"/>
      <c r="M583" s="2"/>
      <c r="N583" s="2"/>
      <c r="O583" s="2"/>
      <c r="P583" s="2"/>
      <c r="Q583" s="45">
        <f t="shared" si="92"/>
        <v>0</v>
      </c>
      <c r="R583" s="19"/>
      <c r="S583" s="19"/>
      <c r="T583" s="19"/>
      <c r="U583" s="19"/>
      <c r="V583" s="19"/>
      <c r="W583" s="19"/>
      <c r="X583" s="19"/>
      <c r="Y583" s="19"/>
      <c r="Z583" s="19"/>
      <c r="AA583" s="19"/>
      <c r="AB583" s="19"/>
      <c r="AC583" s="19"/>
      <c r="AD583" s="19"/>
      <c r="AE583" s="19"/>
      <c r="AF583" s="19"/>
      <c r="AG583" s="19"/>
      <c r="AH583" s="19"/>
      <c r="AI583" s="19"/>
      <c r="AJ583" s="19"/>
      <c r="AK583" s="19"/>
      <c r="AL583" s="19"/>
      <c r="AM583" s="19"/>
      <c r="AN583" s="19"/>
      <c r="AO583" s="19"/>
      <c r="AP583" s="19"/>
      <c r="AQ583" s="19"/>
      <c r="AR583" s="19"/>
    </row>
    <row r="584" spans="1:44" s="23" customFormat="1" hidden="1">
      <c r="A584" s="2"/>
      <c r="B584" s="2"/>
      <c r="C584" s="2"/>
      <c r="D584" s="54"/>
      <c r="E584" s="2"/>
      <c r="F584" s="2"/>
      <c r="G584" s="2"/>
      <c r="H584" s="2"/>
      <c r="I584" s="2"/>
      <c r="J584" s="2"/>
      <c r="K584" s="2"/>
      <c r="L584" s="2"/>
      <c r="M584" s="2"/>
      <c r="N584" s="2"/>
      <c r="O584" s="2"/>
      <c r="P584" s="2"/>
      <c r="Q584" s="45">
        <f t="shared" si="92"/>
        <v>0</v>
      </c>
      <c r="R584" s="19"/>
      <c r="S584" s="19"/>
      <c r="T584" s="19"/>
      <c r="U584" s="19"/>
      <c r="V584" s="19"/>
      <c r="W584" s="19"/>
      <c r="X584" s="19"/>
      <c r="Y584" s="19"/>
      <c r="Z584" s="19"/>
      <c r="AA584" s="19"/>
      <c r="AB584" s="19"/>
      <c r="AC584" s="19"/>
      <c r="AD584" s="19"/>
      <c r="AE584" s="19"/>
      <c r="AF584" s="19"/>
      <c r="AG584" s="19"/>
      <c r="AH584" s="19"/>
      <c r="AI584" s="19"/>
      <c r="AJ584" s="19"/>
      <c r="AK584" s="19"/>
      <c r="AL584" s="19"/>
      <c r="AM584" s="19"/>
      <c r="AN584" s="19"/>
      <c r="AO584" s="19"/>
      <c r="AP584" s="19"/>
      <c r="AQ584" s="19"/>
      <c r="AR584" s="19"/>
    </row>
    <row r="585" spans="1:44" s="23" customFormat="1" hidden="1">
      <c r="A585" s="2"/>
      <c r="B585" s="2"/>
      <c r="C585" s="2"/>
      <c r="D585" s="54"/>
      <c r="E585" s="2"/>
      <c r="F585" s="2"/>
      <c r="G585" s="2"/>
      <c r="H585" s="2"/>
      <c r="I585" s="2"/>
      <c r="J585" s="2"/>
      <c r="K585" s="2"/>
      <c r="L585" s="2"/>
      <c r="M585" s="2"/>
      <c r="N585" s="2"/>
      <c r="O585" s="2"/>
      <c r="P585" s="2"/>
      <c r="Q585" s="45">
        <f t="shared" si="92"/>
        <v>0</v>
      </c>
      <c r="R585" s="19"/>
      <c r="S585" s="19"/>
      <c r="T585" s="19"/>
      <c r="U585" s="19"/>
      <c r="V585" s="19"/>
      <c r="W585" s="19"/>
      <c r="X585" s="19"/>
      <c r="Y585" s="19"/>
      <c r="Z585" s="19"/>
      <c r="AA585" s="19"/>
      <c r="AB585" s="19"/>
      <c r="AC585" s="19"/>
      <c r="AD585" s="19"/>
      <c r="AE585" s="19"/>
      <c r="AF585" s="19"/>
      <c r="AG585" s="19"/>
      <c r="AH585" s="19"/>
      <c r="AI585" s="19"/>
      <c r="AJ585" s="19"/>
      <c r="AK585" s="19"/>
      <c r="AL585" s="19"/>
      <c r="AM585" s="19"/>
      <c r="AN585" s="19"/>
      <c r="AO585" s="19"/>
      <c r="AP585" s="19"/>
      <c r="AQ585" s="19"/>
      <c r="AR585" s="19"/>
    </row>
    <row r="586" spans="1:44" s="23" customFormat="1" hidden="1">
      <c r="A586" s="2"/>
      <c r="B586" s="2"/>
      <c r="C586" s="2"/>
      <c r="D586" s="54"/>
      <c r="E586" s="2"/>
      <c r="F586" s="2"/>
      <c r="G586" s="2"/>
      <c r="H586" s="2"/>
      <c r="I586" s="2"/>
      <c r="J586" s="2"/>
      <c r="K586" s="2"/>
      <c r="L586" s="2"/>
      <c r="M586" s="2"/>
      <c r="N586" s="2"/>
      <c r="O586" s="2"/>
      <c r="P586" s="2"/>
      <c r="Q586" s="45">
        <f t="shared" si="92"/>
        <v>0</v>
      </c>
      <c r="R586" s="19"/>
      <c r="S586" s="19"/>
      <c r="T586" s="19"/>
      <c r="U586" s="19"/>
      <c r="V586" s="19"/>
      <c r="W586" s="19"/>
      <c r="X586" s="19"/>
      <c r="Y586" s="19"/>
      <c r="Z586" s="19"/>
      <c r="AA586" s="19"/>
      <c r="AB586" s="19"/>
      <c r="AC586" s="19"/>
      <c r="AD586" s="19"/>
      <c r="AE586" s="19"/>
      <c r="AF586" s="19"/>
      <c r="AG586" s="19"/>
      <c r="AH586" s="19"/>
      <c r="AI586" s="19"/>
      <c r="AJ586" s="19"/>
      <c r="AK586" s="19"/>
      <c r="AL586" s="19"/>
      <c r="AM586" s="19"/>
      <c r="AN586" s="19"/>
      <c r="AO586" s="19"/>
      <c r="AP586" s="19"/>
      <c r="AQ586" s="19"/>
      <c r="AR586" s="19"/>
    </row>
    <row r="587" spans="1:44" s="23" customFormat="1" hidden="1">
      <c r="A587" s="2"/>
      <c r="B587" s="2"/>
      <c r="C587" s="2"/>
      <c r="D587" s="54"/>
      <c r="E587" s="2"/>
      <c r="F587" s="2"/>
      <c r="G587" s="2"/>
      <c r="H587" s="2"/>
      <c r="I587" s="2"/>
      <c r="J587" s="2"/>
      <c r="K587" s="2"/>
      <c r="L587" s="2"/>
      <c r="M587" s="2"/>
      <c r="N587" s="2"/>
      <c r="O587" s="2"/>
      <c r="P587" s="2"/>
      <c r="Q587" s="45">
        <f t="shared" si="92"/>
        <v>0</v>
      </c>
      <c r="R587" s="19"/>
      <c r="S587" s="19"/>
      <c r="T587" s="19"/>
      <c r="U587" s="19"/>
      <c r="V587" s="19"/>
      <c r="W587" s="19"/>
      <c r="X587" s="19"/>
      <c r="Y587" s="19"/>
      <c r="Z587" s="19"/>
      <c r="AA587" s="19"/>
      <c r="AB587" s="19"/>
      <c r="AC587" s="19"/>
      <c r="AD587" s="19"/>
      <c r="AE587" s="19"/>
      <c r="AF587" s="19"/>
      <c r="AG587" s="19"/>
      <c r="AH587" s="19"/>
      <c r="AI587" s="19"/>
      <c r="AJ587" s="19"/>
      <c r="AK587" s="19"/>
      <c r="AL587" s="19"/>
      <c r="AM587" s="19"/>
      <c r="AN587" s="19"/>
      <c r="AO587" s="19"/>
      <c r="AP587" s="19"/>
      <c r="AQ587" s="19"/>
      <c r="AR587" s="19"/>
    </row>
    <row r="588" spans="1:44" s="23" customFormat="1" hidden="1">
      <c r="A588" s="2"/>
      <c r="B588" s="2"/>
      <c r="C588" s="2"/>
      <c r="D588" s="54"/>
      <c r="E588" s="2"/>
      <c r="F588" s="2"/>
      <c r="G588" s="2"/>
      <c r="H588" s="2"/>
      <c r="I588" s="2"/>
      <c r="J588" s="2"/>
      <c r="K588" s="2"/>
      <c r="L588" s="2"/>
      <c r="M588" s="2"/>
      <c r="N588" s="2"/>
      <c r="O588" s="2"/>
      <c r="P588" s="2"/>
      <c r="Q588" s="45">
        <f t="shared" si="92"/>
        <v>0</v>
      </c>
      <c r="R588" s="19"/>
      <c r="S588" s="19"/>
      <c r="T588" s="19"/>
      <c r="U588" s="19"/>
      <c r="V588" s="19"/>
      <c r="W588" s="19"/>
      <c r="X588" s="19"/>
      <c r="Y588" s="19"/>
      <c r="Z588" s="19"/>
      <c r="AA588" s="19"/>
      <c r="AB588" s="19"/>
      <c r="AC588" s="19"/>
      <c r="AD588" s="19"/>
      <c r="AE588" s="19"/>
      <c r="AF588" s="19"/>
      <c r="AG588" s="19"/>
      <c r="AH588" s="19"/>
      <c r="AI588" s="19"/>
      <c r="AJ588" s="19"/>
      <c r="AK588" s="19"/>
      <c r="AL588" s="19"/>
      <c r="AM588" s="19"/>
      <c r="AN588" s="19"/>
      <c r="AO588" s="19"/>
      <c r="AP588" s="19"/>
      <c r="AQ588" s="19"/>
      <c r="AR588" s="19"/>
    </row>
    <row r="589" spans="1:44" s="23" customFormat="1" hidden="1">
      <c r="A589" s="2"/>
      <c r="B589" s="2"/>
      <c r="C589" s="2"/>
      <c r="D589" s="54"/>
      <c r="E589" s="2"/>
      <c r="F589" s="2"/>
      <c r="G589" s="2"/>
      <c r="H589" s="2"/>
      <c r="I589" s="2"/>
      <c r="J589" s="2"/>
      <c r="K589" s="2"/>
      <c r="L589" s="2"/>
      <c r="M589" s="2"/>
      <c r="N589" s="2"/>
      <c r="O589" s="2"/>
      <c r="P589" s="2"/>
      <c r="Q589" s="45">
        <f t="shared" si="92"/>
        <v>0</v>
      </c>
      <c r="R589" s="19"/>
      <c r="S589" s="19"/>
      <c r="T589" s="19"/>
      <c r="U589" s="19"/>
      <c r="V589" s="19"/>
      <c r="W589" s="19"/>
      <c r="X589" s="19"/>
      <c r="Y589" s="19"/>
      <c r="Z589" s="19"/>
      <c r="AA589" s="19"/>
      <c r="AB589" s="19"/>
      <c r="AC589" s="19"/>
      <c r="AD589" s="19"/>
      <c r="AE589" s="19"/>
      <c r="AF589" s="19"/>
      <c r="AG589" s="19"/>
      <c r="AH589" s="19"/>
      <c r="AI589" s="19"/>
      <c r="AJ589" s="19"/>
      <c r="AK589" s="19"/>
      <c r="AL589" s="19"/>
      <c r="AM589" s="19"/>
      <c r="AN589" s="19"/>
      <c r="AO589" s="19"/>
      <c r="AP589" s="19"/>
      <c r="AQ589" s="19"/>
      <c r="AR589" s="19"/>
    </row>
    <row r="590" spans="1:44" s="23" customFormat="1" hidden="1">
      <c r="A590" s="2"/>
      <c r="B590" s="2"/>
      <c r="C590" s="2"/>
      <c r="D590" s="54"/>
      <c r="E590" s="2"/>
      <c r="F590" s="2"/>
      <c r="G590" s="2"/>
      <c r="H590" s="2"/>
      <c r="I590" s="2"/>
      <c r="J590" s="2"/>
      <c r="K590" s="2"/>
      <c r="L590" s="2"/>
      <c r="M590" s="2"/>
      <c r="N590" s="2"/>
      <c r="O590" s="2"/>
      <c r="P590" s="2"/>
      <c r="Q590" s="45">
        <f t="shared" si="92"/>
        <v>0</v>
      </c>
      <c r="R590" s="19"/>
      <c r="S590" s="19"/>
      <c r="T590" s="19"/>
      <c r="U590" s="19"/>
      <c r="V590" s="19"/>
      <c r="W590" s="19"/>
      <c r="X590" s="19"/>
      <c r="Y590" s="19"/>
      <c r="Z590" s="19"/>
      <c r="AA590" s="19"/>
      <c r="AB590" s="19"/>
      <c r="AC590" s="19"/>
      <c r="AD590" s="19"/>
      <c r="AE590" s="19"/>
      <c r="AF590" s="19"/>
      <c r="AG590" s="19"/>
      <c r="AH590" s="19"/>
      <c r="AI590" s="19"/>
      <c r="AJ590" s="19"/>
      <c r="AK590" s="19"/>
      <c r="AL590" s="19"/>
      <c r="AM590" s="19"/>
      <c r="AN590" s="19"/>
      <c r="AO590" s="19"/>
      <c r="AP590" s="19"/>
      <c r="AQ590" s="19"/>
      <c r="AR590" s="19"/>
    </row>
    <row r="591" spans="1:44" s="23" customFormat="1" hidden="1">
      <c r="A591" s="2"/>
      <c r="B591" s="2"/>
      <c r="C591" s="2"/>
      <c r="D591" s="54"/>
      <c r="E591" s="2"/>
      <c r="F591" s="2"/>
      <c r="G591" s="2"/>
      <c r="H591" s="2"/>
      <c r="I591" s="2"/>
      <c r="J591" s="2"/>
      <c r="K591" s="2"/>
      <c r="L591" s="2"/>
      <c r="M591" s="2"/>
      <c r="N591" s="2"/>
      <c r="O591" s="2"/>
      <c r="P591" s="2"/>
      <c r="Q591" s="45">
        <f t="shared" si="92"/>
        <v>0</v>
      </c>
      <c r="R591" s="19"/>
      <c r="S591" s="19"/>
      <c r="T591" s="19"/>
      <c r="U591" s="19"/>
      <c r="V591" s="19"/>
      <c r="W591" s="19"/>
      <c r="X591" s="19"/>
      <c r="Y591" s="19"/>
      <c r="Z591" s="19"/>
      <c r="AA591" s="19"/>
      <c r="AB591" s="19"/>
      <c r="AC591" s="19"/>
      <c r="AD591" s="19"/>
      <c r="AE591" s="19"/>
      <c r="AF591" s="19"/>
      <c r="AG591" s="19"/>
      <c r="AH591" s="19"/>
      <c r="AI591" s="19"/>
      <c r="AJ591" s="19"/>
      <c r="AK591" s="19"/>
      <c r="AL591" s="19"/>
      <c r="AM591" s="19"/>
      <c r="AN591" s="19"/>
      <c r="AO591" s="19"/>
      <c r="AP591" s="19"/>
      <c r="AQ591" s="19"/>
      <c r="AR591" s="19"/>
    </row>
    <row r="592" spans="1:44" s="23" customFormat="1" hidden="1">
      <c r="A592" s="2"/>
      <c r="B592" s="2"/>
      <c r="C592" s="2"/>
      <c r="D592" s="54"/>
      <c r="E592" s="2"/>
      <c r="F592" s="2"/>
      <c r="G592" s="2"/>
      <c r="H592" s="2"/>
      <c r="I592" s="2"/>
      <c r="J592" s="2"/>
      <c r="K592" s="2"/>
      <c r="L592" s="2"/>
      <c r="M592" s="2"/>
      <c r="N592" s="2"/>
      <c r="O592" s="2"/>
      <c r="P592" s="2"/>
      <c r="Q592" s="45">
        <f t="shared" si="92"/>
        <v>0</v>
      </c>
      <c r="R592" s="19"/>
      <c r="S592" s="19"/>
      <c r="T592" s="19"/>
      <c r="U592" s="19"/>
      <c r="V592" s="19"/>
      <c r="W592" s="19"/>
      <c r="X592" s="19"/>
      <c r="Y592" s="19"/>
      <c r="Z592" s="19"/>
      <c r="AA592" s="19"/>
      <c r="AB592" s="19"/>
      <c r="AC592" s="19"/>
      <c r="AD592" s="19"/>
      <c r="AE592" s="19"/>
      <c r="AF592" s="19"/>
      <c r="AG592" s="19"/>
      <c r="AH592" s="19"/>
      <c r="AI592" s="19"/>
      <c r="AJ592" s="19"/>
      <c r="AK592" s="19"/>
      <c r="AL592" s="19"/>
      <c r="AM592" s="19"/>
      <c r="AN592" s="19"/>
      <c r="AO592" s="19"/>
      <c r="AP592" s="19"/>
      <c r="AQ592" s="19"/>
      <c r="AR592" s="19"/>
    </row>
    <row r="593" spans="1:44" s="23" customFormat="1" hidden="1">
      <c r="A593" s="2"/>
      <c r="B593" s="2"/>
      <c r="C593" s="2"/>
      <c r="D593" s="54"/>
      <c r="E593" s="2"/>
      <c r="F593" s="2"/>
      <c r="G593" s="2"/>
      <c r="H593" s="2"/>
      <c r="I593" s="2"/>
      <c r="J593" s="2"/>
      <c r="K593" s="2"/>
      <c r="L593" s="2"/>
      <c r="M593" s="2"/>
      <c r="N593" s="2"/>
      <c r="O593" s="2"/>
      <c r="P593" s="2"/>
      <c r="Q593" s="45">
        <f t="shared" si="92"/>
        <v>0</v>
      </c>
      <c r="R593" s="19"/>
      <c r="S593" s="19"/>
      <c r="T593" s="19"/>
      <c r="U593" s="19"/>
      <c r="V593" s="19"/>
      <c r="W593" s="19"/>
      <c r="X593" s="19"/>
      <c r="Y593" s="19"/>
      <c r="Z593" s="19"/>
      <c r="AA593" s="19"/>
      <c r="AB593" s="19"/>
      <c r="AC593" s="19"/>
      <c r="AD593" s="19"/>
      <c r="AE593" s="19"/>
      <c r="AF593" s="19"/>
      <c r="AG593" s="19"/>
      <c r="AH593" s="19"/>
      <c r="AI593" s="19"/>
      <c r="AJ593" s="19"/>
      <c r="AK593" s="19"/>
      <c r="AL593" s="19"/>
      <c r="AM593" s="19"/>
      <c r="AN593" s="19"/>
      <c r="AO593" s="19"/>
      <c r="AP593" s="19"/>
      <c r="AQ593" s="19"/>
      <c r="AR593" s="19"/>
    </row>
    <row r="594" spans="1:44" s="23" customFormat="1" hidden="1">
      <c r="A594" s="2"/>
      <c r="B594" s="2"/>
      <c r="C594" s="2"/>
      <c r="D594" s="54"/>
      <c r="E594" s="2"/>
      <c r="F594" s="2"/>
      <c r="G594" s="2"/>
      <c r="H594" s="2"/>
      <c r="I594" s="2"/>
      <c r="J594" s="2"/>
      <c r="K594" s="2"/>
      <c r="L594" s="2"/>
      <c r="M594" s="2"/>
      <c r="N594" s="2"/>
      <c r="O594" s="2"/>
      <c r="P594" s="2"/>
      <c r="Q594" s="45">
        <f t="shared" si="92"/>
        <v>0</v>
      </c>
      <c r="R594" s="19"/>
      <c r="S594" s="19"/>
      <c r="T594" s="19"/>
      <c r="U594" s="19"/>
      <c r="V594" s="19"/>
      <c r="W594" s="19"/>
      <c r="X594" s="19"/>
      <c r="Y594" s="19"/>
      <c r="Z594" s="19"/>
      <c r="AA594" s="19"/>
      <c r="AB594" s="19"/>
      <c r="AC594" s="19"/>
      <c r="AD594" s="19"/>
      <c r="AE594" s="19"/>
      <c r="AF594" s="19"/>
      <c r="AG594" s="19"/>
      <c r="AH594" s="19"/>
      <c r="AI594" s="19"/>
      <c r="AJ594" s="19"/>
      <c r="AK594" s="19"/>
      <c r="AL594" s="19"/>
      <c r="AM594" s="19"/>
      <c r="AN594" s="19"/>
      <c r="AO594" s="19"/>
      <c r="AP594" s="19"/>
      <c r="AQ594" s="19"/>
      <c r="AR594" s="19"/>
    </row>
    <row r="595" spans="1:44" s="18" customFormat="1" hidden="1">
      <c r="A595" s="2"/>
      <c r="B595" s="2"/>
      <c r="C595" s="2"/>
      <c r="D595" s="54"/>
      <c r="E595" s="2"/>
      <c r="F595" s="2"/>
      <c r="G595" s="2"/>
      <c r="H595" s="2"/>
      <c r="I595" s="2"/>
      <c r="J595" s="2"/>
      <c r="K595" s="2"/>
      <c r="L595" s="2"/>
      <c r="M595" s="2"/>
      <c r="N595" s="2"/>
      <c r="O595" s="2"/>
      <c r="P595" s="2"/>
      <c r="Q595" s="45">
        <f t="shared" si="92"/>
        <v>0</v>
      </c>
      <c r="R595" s="19"/>
      <c r="S595" s="19"/>
      <c r="T595" s="19"/>
      <c r="U595" s="19"/>
      <c r="V595" s="19"/>
      <c r="W595" s="19"/>
      <c r="X595" s="17"/>
      <c r="Y595" s="17"/>
      <c r="Z595" s="17"/>
      <c r="AA595" s="17"/>
      <c r="AB595" s="17"/>
      <c r="AC595" s="17"/>
      <c r="AD595" s="17"/>
      <c r="AE595" s="17"/>
      <c r="AF595" s="17"/>
      <c r="AG595" s="17"/>
      <c r="AH595" s="17"/>
      <c r="AI595" s="17"/>
      <c r="AJ595" s="17"/>
      <c r="AK595" s="17"/>
      <c r="AL595" s="17"/>
      <c r="AM595" s="17"/>
      <c r="AN595" s="17"/>
      <c r="AO595" s="17"/>
      <c r="AP595" s="17"/>
      <c r="AQ595" s="17"/>
      <c r="AR595" s="17"/>
    </row>
    <row r="596" spans="1:44" s="18" customFormat="1" hidden="1">
      <c r="A596" s="2"/>
      <c r="B596" s="2"/>
      <c r="C596" s="2"/>
      <c r="D596" s="54"/>
      <c r="E596" s="2"/>
      <c r="F596" s="2"/>
      <c r="G596" s="2"/>
      <c r="H596" s="2"/>
      <c r="I596" s="2"/>
      <c r="J596" s="2"/>
      <c r="K596" s="2"/>
      <c r="L596" s="2"/>
      <c r="M596" s="2"/>
      <c r="N596" s="2"/>
      <c r="O596" s="2"/>
      <c r="P596" s="2"/>
      <c r="Q596" s="45">
        <f t="shared" si="92"/>
        <v>0</v>
      </c>
      <c r="R596" s="19"/>
      <c r="S596" s="19"/>
      <c r="T596" s="19"/>
      <c r="U596" s="19"/>
      <c r="V596" s="19"/>
      <c r="W596" s="19"/>
      <c r="X596" s="17"/>
      <c r="Y596" s="17"/>
      <c r="Z596" s="17"/>
      <c r="AA596" s="17"/>
      <c r="AB596" s="17"/>
      <c r="AC596" s="17"/>
      <c r="AD596" s="17"/>
      <c r="AE596" s="17"/>
      <c r="AF596" s="17"/>
      <c r="AG596" s="17"/>
      <c r="AH596" s="17"/>
      <c r="AI596" s="17"/>
      <c r="AJ596" s="17"/>
      <c r="AK596" s="17"/>
      <c r="AL596" s="17"/>
      <c r="AM596" s="17"/>
      <c r="AN596" s="17"/>
      <c r="AO596" s="17"/>
      <c r="AP596" s="17"/>
      <c r="AQ596" s="17"/>
      <c r="AR596" s="17"/>
    </row>
    <row r="597" spans="1:44" s="18" customFormat="1" hidden="1">
      <c r="A597" s="2"/>
      <c r="B597" s="2"/>
      <c r="C597" s="2"/>
      <c r="D597" s="54"/>
      <c r="E597" s="2"/>
      <c r="F597" s="2"/>
      <c r="G597" s="2"/>
      <c r="H597" s="2"/>
      <c r="I597" s="2"/>
      <c r="J597" s="2"/>
      <c r="K597" s="2"/>
      <c r="L597" s="2"/>
      <c r="M597" s="2"/>
      <c r="N597" s="2"/>
      <c r="O597" s="2"/>
      <c r="P597" s="2"/>
      <c r="Q597" s="45">
        <f t="shared" si="92"/>
        <v>0</v>
      </c>
      <c r="R597" s="19"/>
      <c r="S597" s="19"/>
      <c r="T597" s="19"/>
      <c r="U597" s="19"/>
      <c r="V597" s="19"/>
      <c r="W597" s="19"/>
      <c r="X597" s="17"/>
      <c r="Y597" s="17"/>
      <c r="Z597" s="17"/>
      <c r="AA597" s="17"/>
      <c r="AB597" s="17"/>
      <c r="AC597" s="17"/>
      <c r="AD597" s="17"/>
      <c r="AE597" s="17"/>
      <c r="AF597" s="17"/>
      <c r="AG597" s="17"/>
      <c r="AH597" s="17"/>
      <c r="AI597" s="17"/>
      <c r="AJ597" s="17"/>
      <c r="AK597" s="17"/>
      <c r="AL597" s="17"/>
      <c r="AM597" s="17"/>
      <c r="AN597" s="17"/>
      <c r="AO597" s="17"/>
      <c r="AP597" s="17"/>
      <c r="AQ597" s="17"/>
      <c r="AR597" s="17"/>
    </row>
    <row r="598" spans="1:44" s="18" customFormat="1" hidden="1">
      <c r="A598" s="2"/>
      <c r="B598" s="2"/>
      <c r="C598" s="2"/>
      <c r="D598" s="54"/>
      <c r="E598" s="2"/>
      <c r="F598" s="2"/>
      <c r="G598" s="2"/>
      <c r="H598" s="2"/>
      <c r="I598" s="2"/>
      <c r="J598" s="2"/>
      <c r="K598" s="2"/>
      <c r="L598" s="2"/>
      <c r="M598" s="2"/>
      <c r="N598" s="2"/>
      <c r="O598" s="2"/>
      <c r="P598" s="2"/>
      <c r="Q598" s="45">
        <f t="shared" si="92"/>
        <v>0</v>
      </c>
      <c r="R598" s="19"/>
      <c r="S598" s="19"/>
      <c r="T598" s="19"/>
      <c r="U598" s="19"/>
      <c r="V598" s="19"/>
      <c r="W598" s="19"/>
      <c r="X598" s="17"/>
      <c r="Y598" s="17"/>
      <c r="Z598" s="17"/>
      <c r="AA598" s="17"/>
      <c r="AB598" s="17"/>
      <c r="AC598" s="17"/>
      <c r="AD598" s="17"/>
      <c r="AE598" s="17"/>
      <c r="AF598" s="17"/>
      <c r="AG598" s="17"/>
      <c r="AH598" s="17"/>
      <c r="AI598" s="17"/>
      <c r="AJ598" s="17"/>
      <c r="AK598" s="17"/>
      <c r="AL598" s="17"/>
      <c r="AM598" s="17"/>
      <c r="AN598" s="17"/>
      <c r="AO598" s="17"/>
      <c r="AP598" s="17"/>
      <c r="AQ598" s="17"/>
      <c r="AR598" s="17"/>
    </row>
    <row r="599" spans="1:44" s="18" customFormat="1" hidden="1">
      <c r="A599" s="2"/>
      <c r="B599" s="2"/>
      <c r="C599" s="2"/>
      <c r="D599" s="54"/>
      <c r="E599" s="2"/>
      <c r="F599" s="2"/>
      <c r="G599" s="2"/>
      <c r="H599" s="2"/>
      <c r="I599" s="2"/>
      <c r="J599" s="2"/>
      <c r="K599" s="2"/>
      <c r="L599" s="2"/>
      <c r="M599" s="2"/>
      <c r="N599" s="2"/>
      <c r="O599" s="2"/>
      <c r="P599" s="2"/>
      <c r="Q599" s="45">
        <f t="shared" si="92"/>
        <v>0</v>
      </c>
      <c r="R599" s="19"/>
      <c r="S599" s="19"/>
      <c r="T599" s="19"/>
      <c r="U599" s="19"/>
      <c r="V599" s="19"/>
      <c r="W599" s="19"/>
      <c r="X599" s="17"/>
      <c r="Y599" s="17"/>
      <c r="Z599" s="17"/>
      <c r="AA599" s="17"/>
      <c r="AB599" s="17"/>
      <c r="AC599" s="17"/>
      <c r="AD599" s="17"/>
      <c r="AE599" s="17"/>
      <c r="AF599" s="17"/>
      <c r="AG599" s="17"/>
      <c r="AH599" s="17"/>
      <c r="AI599" s="17"/>
      <c r="AJ599" s="17"/>
      <c r="AK599" s="17"/>
      <c r="AL599" s="17"/>
      <c r="AM599" s="17"/>
      <c r="AN599" s="17"/>
      <c r="AO599" s="17"/>
      <c r="AP599" s="17"/>
      <c r="AQ599" s="17"/>
      <c r="AR599" s="17"/>
    </row>
    <row r="600" spans="1:44" s="18" customFormat="1" hidden="1">
      <c r="A600" s="2"/>
      <c r="B600" s="2"/>
      <c r="C600" s="2"/>
      <c r="D600" s="54"/>
      <c r="E600" s="2"/>
      <c r="F600" s="2"/>
      <c r="G600" s="2"/>
      <c r="H600" s="2"/>
      <c r="I600" s="2"/>
      <c r="J600" s="2"/>
      <c r="K600" s="2"/>
      <c r="L600" s="2"/>
      <c r="M600" s="2"/>
      <c r="N600" s="2"/>
      <c r="O600" s="2"/>
      <c r="P600" s="2"/>
      <c r="Q600" s="45">
        <f t="shared" si="92"/>
        <v>0</v>
      </c>
      <c r="R600" s="19"/>
      <c r="S600" s="19"/>
      <c r="T600" s="19"/>
      <c r="U600" s="19"/>
      <c r="V600" s="19"/>
      <c r="W600" s="19"/>
      <c r="X600" s="17"/>
      <c r="Y600" s="17"/>
      <c r="Z600" s="17"/>
      <c r="AA600" s="17"/>
      <c r="AB600" s="17"/>
      <c r="AC600" s="17"/>
      <c r="AD600" s="17"/>
      <c r="AE600" s="17"/>
      <c r="AF600" s="17"/>
      <c r="AG600" s="17"/>
      <c r="AH600" s="17"/>
      <c r="AI600" s="17"/>
      <c r="AJ600" s="17"/>
      <c r="AK600" s="17"/>
      <c r="AL600" s="17"/>
      <c r="AM600" s="17"/>
      <c r="AN600" s="17"/>
      <c r="AO600" s="17"/>
      <c r="AP600" s="17"/>
      <c r="AQ600" s="17"/>
      <c r="AR600" s="17"/>
    </row>
    <row r="601" spans="1:44" s="18" customFormat="1" hidden="1">
      <c r="A601" s="2"/>
      <c r="B601" s="2"/>
      <c r="C601" s="2"/>
      <c r="D601" s="54"/>
      <c r="E601" s="2"/>
      <c r="F601" s="2"/>
      <c r="G601" s="2"/>
      <c r="H601" s="2"/>
      <c r="I601" s="2"/>
      <c r="J601" s="2"/>
      <c r="K601" s="2"/>
      <c r="L601" s="2"/>
      <c r="M601" s="2"/>
      <c r="N601" s="2"/>
      <c r="O601" s="2"/>
      <c r="P601" s="2"/>
      <c r="Q601" s="45">
        <f t="shared" si="92"/>
        <v>0</v>
      </c>
      <c r="R601" s="19"/>
      <c r="S601" s="19"/>
      <c r="T601" s="19"/>
      <c r="U601" s="19"/>
      <c r="V601" s="19"/>
      <c r="W601" s="19"/>
      <c r="X601" s="17"/>
      <c r="Y601" s="17"/>
      <c r="Z601" s="17"/>
      <c r="AA601" s="17"/>
      <c r="AB601" s="17"/>
      <c r="AC601" s="17"/>
      <c r="AD601" s="17"/>
      <c r="AE601" s="17"/>
      <c r="AF601" s="17"/>
      <c r="AG601" s="17"/>
      <c r="AH601" s="17"/>
      <c r="AI601" s="17"/>
      <c r="AJ601" s="17"/>
      <c r="AK601" s="17"/>
      <c r="AL601" s="17"/>
      <c r="AM601" s="17"/>
      <c r="AN601" s="17"/>
      <c r="AO601" s="17"/>
      <c r="AP601" s="17"/>
      <c r="AQ601" s="17"/>
      <c r="AR601" s="17"/>
    </row>
    <row r="602" spans="1:44" s="18" customFormat="1" hidden="1">
      <c r="A602" s="2"/>
      <c r="B602" s="2"/>
      <c r="C602" s="2"/>
      <c r="D602" s="54"/>
      <c r="E602" s="2"/>
      <c r="F602" s="2"/>
      <c r="G602" s="2"/>
      <c r="H602" s="2"/>
      <c r="I602" s="2"/>
      <c r="J602" s="2"/>
      <c r="K602" s="2"/>
      <c r="L602" s="2"/>
      <c r="M602" s="2"/>
      <c r="N602" s="2"/>
      <c r="O602" s="2"/>
      <c r="P602" s="2"/>
      <c r="Q602" s="45">
        <f t="shared" si="92"/>
        <v>0</v>
      </c>
      <c r="R602" s="19"/>
      <c r="S602" s="19"/>
      <c r="T602" s="19"/>
      <c r="U602" s="19"/>
      <c r="V602" s="19"/>
      <c r="W602" s="19"/>
      <c r="X602" s="17"/>
      <c r="Y602" s="17"/>
      <c r="Z602" s="17"/>
      <c r="AA602" s="17"/>
      <c r="AB602" s="17"/>
      <c r="AC602" s="17"/>
      <c r="AD602" s="17"/>
      <c r="AE602" s="17"/>
      <c r="AF602" s="17"/>
      <c r="AG602" s="17"/>
      <c r="AH602" s="17"/>
      <c r="AI602" s="17"/>
      <c r="AJ602" s="17"/>
      <c r="AK602" s="17"/>
      <c r="AL602" s="17"/>
      <c r="AM602" s="17"/>
      <c r="AN602" s="17"/>
      <c r="AO602" s="17"/>
      <c r="AP602" s="17"/>
      <c r="AQ602" s="17"/>
      <c r="AR602" s="17"/>
    </row>
    <row r="603" spans="1:44" s="18" customFormat="1" hidden="1">
      <c r="A603" s="2"/>
      <c r="B603" s="2"/>
      <c r="C603" s="2"/>
      <c r="D603" s="54"/>
      <c r="E603" s="2"/>
      <c r="F603" s="2"/>
      <c r="G603" s="2"/>
      <c r="H603" s="2"/>
      <c r="I603" s="2"/>
      <c r="J603" s="2"/>
      <c r="K603" s="2"/>
      <c r="L603" s="2"/>
      <c r="M603" s="2"/>
      <c r="N603" s="2"/>
      <c r="O603" s="2"/>
      <c r="P603" s="2"/>
      <c r="Q603" s="45">
        <f t="shared" si="92"/>
        <v>0</v>
      </c>
      <c r="R603" s="19"/>
      <c r="S603" s="19"/>
      <c r="T603" s="19"/>
      <c r="U603" s="19"/>
      <c r="V603" s="19"/>
      <c r="W603" s="19"/>
      <c r="X603" s="17"/>
      <c r="Y603" s="17"/>
      <c r="Z603" s="17"/>
      <c r="AA603" s="17"/>
      <c r="AB603" s="17"/>
      <c r="AC603" s="17"/>
      <c r="AD603" s="17"/>
      <c r="AE603" s="17"/>
      <c r="AF603" s="17"/>
      <c r="AG603" s="17"/>
      <c r="AH603" s="17"/>
      <c r="AI603" s="17"/>
      <c r="AJ603" s="17"/>
      <c r="AK603" s="17"/>
      <c r="AL603" s="17"/>
      <c r="AM603" s="17"/>
      <c r="AN603" s="17"/>
      <c r="AO603" s="17"/>
      <c r="AP603" s="17"/>
      <c r="AQ603" s="17"/>
      <c r="AR603" s="17"/>
    </row>
    <row r="604" spans="1:44" s="18" customFormat="1" hidden="1">
      <c r="A604" s="2"/>
      <c r="B604" s="2"/>
      <c r="C604" s="2"/>
      <c r="D604" s="54"/>
      <c r="E604" s="2"/>
      <c r="F604" s="2"/>
      <c r="G604" s="2"/>
      <c r="H604" s="2"/>
      <c r="I604" s="2"/>
      <c r="J604" s="2"/>
      <c r="K604" s="2"/>
      <c r="L604" s="2"/>
      <c r="M604" s="2"/>
      <c r="N604" s="2"/>
      <c r="O604" s="2"/>
      <c r="P604" s="2"/>
      <c r="Q604" s="45">
        <f t="shared" si="92"/>
        <v>0</v>
      </c>
      <c r="R604" s="19"/>
      <c r="S604" s="19"/>
      <c r="T604" s="19"/>
      <c r="U604" s="19"/>
      <c r="V604" s="19"/>
      <c r="W604" s="19"/>
      <c r="X604" s="17"/>
      <c r="Y604" s="17"/>
      <c r="Z604" s="17"/>
      <c r="AA604" s="17"/>
      <c r="AB604" s="17"/>
      <c r="AC604" s="17"/>
      <c r="AD604" s="17"/>
      <c r="AE604" s="17"/>
      <c r="AF604" s="17"/>
      <c r="AG604" s="17"/>
      <c r="AH604" s="17"/>
      <c r="AI604" s="17"/>
      <c r="AJ604" s="17"/>
      <c r="AK604" s="17"/>
      <c r="AL604" s="17"/>
      <c r="AM604" s="17"/>
      <c r="AN604" s="17"/>
      <c r="AO604" s="17"/>
      <c r="AP604" s="17"/>
      <c r="AQ604" s="17"/>
      <c r="AR604" s="17"/>
    </row>
    <row r="605" spans="1:44" s="18" customFormat="1" hidden="1">
      <c r="A605" s="2"/>
      <c r="B605" s="2"/>
      <c r="C605" s="2"/>
      <c r="D605" s="54"/>
      <c r="E605" s="2"/>
      <c r="F605" s="2"/>
      <c r="G605" s="2"/>
      <c r="H605" s="2"/>
      <c r="I605" s="2"/>
      <c r="J605" s="2"/>
      <c r="K605" s="2"/>
      <c r="L605" s="2"/>
      <c r="M605" s="2"/>
      <c r="N605" s="2"/>
      <c r="O605" s="2"/>
      <c r="P605" s="2"/>
      <c r="Q605" s="45">
        <f t="shared" si="92"/>
        <v>0</v>
      </c>
      <c r="R605" s="19"/>
      <c r="S605" s="19"/>
      <c r="T605" s="19"/>
      <c r="U605" s="19"/>
      <c r="V605" s="19"/>
      <c r="W605" s="19"/>
      <c r="X605" s="17"/>
      <c r="Y605" s="17"/>
      <c r="Z605" s="17"/>
      <c r="AA605" s="17"/>
      <c r="AB605" s="17"/>
      <c r="AC605" s="17"/>
      <c r="AD605" s="17"/>
      <c r="AE605" s="17"/>
      <c r="AF605" s="17"/>
      <c r="AG605" s="17"/>
      <c r="AH605" s="17"/>
      <c r="AI605" s="17"/>
      <c r="AJ605" s="17"/>
      <c r="AK605" s="17"/>
      <c r="AL605" s="17"/>
      <c r="AM605" s="17"/>
      <c r="AN605" s="17"/>
      <c r="AO605" s="17"/>
      <c r="AP605" s="17"/>
      <c r="AQ605" s="17"/>
      <c r="AR605" s="17"/>
    </row>
    <row r="606" spans="1:44" s="18" customFormat="1" hidden="1">
      <c r="A606" s="2"/>
      <c r="B606" s="2"/>
      <c r="C606" s="2"/>
      <c r="D606" s="54"/>
      <c r="E606" s="2"/>
      <c r="F606" s="2"/>
      <c r="G606" s="2"/>
      <c r="H606" s="2"/>
      <c r="I606" s="2"/>
      <c r="J606" s="2"/>
      <c r="K606" s="2"/>
      <c r="L606" s="2"/>
      <c r="M606" s="2"/>
      <c r="N606" s="2"/>
      <c r="O606" s="2"/>
      <c r="P606" s="2"/>
      <c r="Q606" s="45">
        <f t="shared" si="92"/>
        <v>0</v>
      </c>
      <c r="R606" s="19"/>
      <c r="S606" s="19"/>
      <c r="T606" s="19"/>
      <c r="U606" s="19"/>
      <c r="V606" s="19"/>
      <c r="W606" s="19"/>
      <c r="X606" s="17"/>
      <c r="Y606" s="17"/>
      <c r="Z606" s="17"/>
      <c r="AA606" s="17"/>
      <c r="AB606" s="17"/>
      <c r="AC606" s="17"/>
      <c r="AD606" s="17"/>
      <c r="AE606" s="17"/>
      <c r="AF606" s="17"/>
      <c r="AG606" s="17"/>
      <c r="AH606" s="17"/>
      <c r="AI606" s="17"/>
      <c r="AJ606" s="17"/>
      <c r="AK606" s="17"/>
      <c r="AL606" s="17"/>
      <c r="AM606" s="17"/>
      <c r="AN606" s="17"/>
      <c r="AO606" s="17"/>
      <c r="AP606" s="17"/>
      <c r="AQ606" s="17"/>
      <c r="AR606" s="17"/>
    </row>
    <row r="607" spans="1:44" s="18" customFormat="1" hidden="1">
      <c r="A607" s="2"/>
      <c r="B607" s="2"/>
      <c r="C607" s="2"/>
      <c r="D607" s="54"/>
      <c r="E607" s="2"/>
      <c r="F607" s="2"/>
      <c r="G607" s="2"/>
      <c r="H607" s="2"/>
      <c r="I607" s="2"/>
      <c r="J607" s="2"/>
      <c r="K607" s="2"/>
      <c r="L607" s="2"/>
      <c r="M607" s="2"/>
      <c r="N607" s="2"/>
      <c r="O607" s="2"/>
      <c r="P607" s="2"/>
      <c r="Q607" s="45">
        <f t="shared" si="92"/>
        <v>0</v>
      </c>
      <c r="R607" s="19"/>
      <c r="S607" s="19"/>
      <c r="T607" s="19"/>
      <c r="U607" s="19"/>
      <c r="V607" s="19"/>
      <c r="W607" s="19"/>
      <c r="X607" s="17"/>
      <c r="Y607" s="17"/>
      <c r="Z607" s="17"/>
      <c r="AA607" s="17"/>
      <c r="AB607" s="17"/>
      <c r="AC607" s="17"/>
      <c r="AD607" s="17"/>
      <c r="AE607" s="17"/>
      <c r="AF607" s="17"/>
      <c r="AG607" s="17"/>
      <c r="AH607" s="17"/>
      <c r="AI607" s="17"/>
      <c r="AJ607" s="17"/>
      <c r="AK607" s="17"/>
      <c r="AL607" s="17"/>
      <c r="AM607" s="17"/>
      <c r="AN607" s="17"/>
      <c r="AO607" s="17"/>
      <c r="AP607" s="17"/>
      <c r="AQ607" s="17"/>
      <c r="AR607" s="17"/>
    </row>
    <row r="608" spans="1:44" s="18" customFormat="1" hidden="1">
      <c r="A608" s="2"/>
      <c r="B608" s="2"/>
      <c r="C608" s="2"/>
      <c r="D608" s="54"/>
      <c r="E608" s="2"/>
      <c r="F608" s="2"/>
      <c r="G608" s="2"/>
      <c r="H608" s="2"/>
      <c r="I608" s="2"/>
      <c r="J608" s="2"/>
      <c r="K608" s="2"/>
      <c r="L608" s="2"/>
      <c r="M608" s="2"/>
      <c r="N608" s="2"/>
      <c r="O608" s="2"/>
      <c r="P608" s="2"/>
      <c r="Q608" s="45">
        <f t="shared" si="92"/>
        <v>0</v>
      </c>
      <c r="R608" s="19"/>
      <c r="S608" s="19"/>
      <c r="T608" s="19"/>
      <c r="U608" s="19"/>
      <c r="V608" s="19"/>
      <c r="W608" s="19"/>
      <c r="X608" s="17"/>
      <c r="Y608" s="17"/>
      <c r="Z608" s="17"/>
      <c r="AA608" s="17"/>
      <c r="AB608" s="17"/>
      <c r="AC608" s="17"/>
      <c r="AD608" s="17"/>
      <c r="AE608" s="17"/>
      <c r="AF608" s="17"/>
      <c r="AG608" s="17"/>
      <c r="AH608" s="17"/>
      <c r="AI608" s="17"/>
      <c r="AJ608" s="17"/>
      <c r="AK608" s="17"/>
      <c r="AL608" s="17"/>
      <c r="AM608" s="17"/>
      <c r="AN608" s="17"/>
      <c r="AO608" s="17"/>
      <c r="AP608" s="17"/>
      <c r="AQ608" s="17"/>
      <c r="AR608" s="17"/>
    </row>
    <row r="609" spans="1:44" s="18" customFormat="1" hidden="1">
      <c r="A609" s="2"/>
      <c r="B609" s="2"/>
      <c r="C609" s="2"/>
      <c r="D609" s="54"/>
      <c r="E609" s="2"/>
      <c r="F609" s="2"/>
      <c r="G609" s="2"/>
      <c r="H609" s="2"/>
      <c r="I609" s="2"/>
      <c r="J609" s="2"/>
      <c r="K609" s="2"/>
      <c r="L609" s="2"/>
      <c r="M609" s="2"/>
      <c r="N609" s="2"/>
      <c r="O609" s="2"/>
      <c r="P609" s="2"/>
      <c r="Q609" s="45">
        <f t="shared" si="92"/>
        <v>0</v>
      </c>
      <c r="R609" s="19"/>
      <c r="S609" s="19"/>
      <c r="T609" s="19"/>
      <c r="U609" s="19"/>
      <c r="V609" s="19"/>
      <c r="W609" s="19"/>
      <c r="X609" s="17"/>
      <c r="Y609" s="17"/>
      <c r="Z609" s="17"/>
      <c r="AA609" s="17"/>
      <c r="AB609" s="17"/>
      <c r="AC609" s="17"/>
      <c r="AD609" s="17"/>
      <c r="AE609" s="17"/>
      <c r="AF609" s="17"/>
      <c r="AG609" s="17"/>
      <c r="AH609" s="17"/>
      <c r="AI609" s="17"/>
      <c r="AJ609" s="17"/>
      <c r="AK609" s="17"/>
      <c r="AL609" s="17"/>
      <c r="AM609" s="17"/>
      <c r="AN609" s="17"/>
      <c r="AO609" s="17"/>
      <c r="AP609" s="17"/>
      <c r="AQ609" s="17"/>
      <c r="AR609" s="17"/>
    </row>
    <row r="610" spans="1:44" s="18" customFormat="1" hidden="1">
      <c r="A610" s="2"/>
      <c r="B610" s="2"/>
      <c r="C610" s="2"/>
      <c r="D610" s="54"/>
      <c r="E610" s="2"/>
      <c r="F610" s="2"/>
      <c r="G610" s="2"/>
      <c r="H610" s="2"/>
      <c r="I610" s="2"/>
      <c r="J610" s="2"/>
      <c r="K610" s="2"/>
      <c r="L610" s="2"/>
      <c r="M610" s="2"/>
      <c r="N610" s="2"/>
      <c r="O610" s="2"/>
      <c r="P610" s="2"/>
      <c r="Q610" s="45">
        <f t="shared" si="92"/>
        <v>0</v>
      </c>
      <c r="R610" s="19"/>
      <c r="S610" s="19"/>
      <c r="T610" s="19"/>
      <c r="U610" s="19"/>
      <c r="V610" s="19"/>
      <c r="W610" s="19"/>
      <c r="X610" s="17"/>
      <c r="Y610" s="17"/>
      <c r="Z610" s="17"/>
      <c r="AA610" s="17"/>
      <c r="AB610" s="17"/>
      <c r="AC610" s="17"/>
      <c r="AD610" s="17"/>
      <c r="AE610" s="17"/>
      <c r="AF610" s="17"/>
      <c r="AG610" s="17"/>
      <c r="AH610" s="17"/>
      <c r="AI610" s="17"/>
      <c r="AJ610" s="17"/>
      <c r="AK610" s="17"/>
      <c r="AL610" s="17"/>
      <c r="AM610" s="17"/>
      <c r="AN610" s="17"/>
      <c r="AO610" s="17"/>
      <c r="AP610" s="17"/>
      <c r="AQ610" s="17"/>
      <c r="AR610" s="17"/>
    </row>
    <row r="611" spans="1:44" s="18" customFormat="1" hidden="1">
      <c r="A611" s="2"/>
      <c r="B611" s="2"/>
      <c r="C611" s="2"/>
      <c r="D611" s="54"/>
      <c r="E611" s="2"/>
      <c r="F611" s="2"/>
      <c r="G611" s="2"/>
      <c r="H611" s="2"/>
      <c r="I611" s="2"/>
      <c r="J611" s="2"/>
      <c r="K611" s="2"/>
      <c r="L611" s="2"/>
      <c r="M611" s="2"/>
      <c r="N611" s="2"/>
      <c r="O611" s="2"/>
      <c r="P611" s="2"/>
      <c r="Q611" s="45">
        <f t="shared" si="92"/>
        <v>0</v>
      </c>
      <c r="R611" s="19"/>
      <c r="S611" s="19"/>
      <c r="T611" s="19"/>
      <c r="U611" s="19"/>
      <c r="V611" s="19"/>
      <c r="W611" s="19"/>
      <c r="X611" s="17"/>
      <c r="Y611" s="17"/>
      <c r="Z611" s="17"/>
      <c r="AA611" s="17"/>
      <c r="AB611" s="17"/>
      <c r="AC611" s="17"/>
      <c r="AD611" s="17"/>
      <c r="AE611" s="17"/>
      <c r="AF611" s="17"/>
      <c r="AG611" s="17"/>
      <c r="AH611" s="17"/>
      <c r="AI611" s="17"/>
      <c r="AJ611" s="17"/>
      <c r="AK611" s="17"/>
      <c r="AL611" s="17"/>
      <c r="AM611" s="17"/>
      <c r="AN611" s="17"/>
      <c r="AO611" s="17"/>
      <c r="AP611" s="17"/>
      <c r="AQ611" s="17"/>
      <c r="AR611" s="17"/>
    </row>
    <row r="612" spans="1:44" s="18" customFormat="1" hidden="1">
      <c r="A612" s="2"/>
      <c r="B612" s="2"/>
      <c r="C612" s="2"/>
      <c r="D612" s="54"/>
      <c r="E612" s="2"/>
      <c r="F612" s="2"/>
      <c r="G612" s="2"/>
      <c r="H612" s="2"/>
      <c r="I612" s="2"/>
      <c r="J612" s="2"/>
      <c r="K612" s="2"/>
      <c r="L612" s="2"/>
      <c r="M612" s="2"/>
      <c r="N612" s="2"/>
      <c r="O612" s="2"/>
      <c r="P612" s="2"/>
      <c r="Q612" s="45">
        <f t="shared" si="92"/>
        <v>0</v>
      </c>
      <c r="R612" s="19"/>
      <c r="S612" s="19"/>
      <c r="T612" s="19"/>
      <c r="U612" s="19"/>
      <c r="V612" s="19"/>
      <c r="W612" s="19"/>
      <c r="X612" s="17"/>
      <c r="Y612" s="17"/>
      <c r="Z612" s="17"/>
      <c r="AA612" s="17"/>
      <c r="AB612" s="17"/>
      <c r="AC612" s="17"/>
      <c r="AD612" s="17"/>
      <c r="AE612" s="17"/>
      <c r="AF612" s="17"/>
      <c r="AG612" s="17"/>
      <c r="AH612" s="17"/>
      <c r="AI612" s="17"/>
      <c r="AJ612" s="17"/>
      <c r="AK612" s="17"/>
      <c r="AL612" s="17"/>
      <c r="AM612" s="17"/>
      <c r="AN612" s="17"/>
      <c r="AO612" s="17"/>
      <c r="AP612" s="17"/>
      <c r="AQ612" s="17"/>
      <c r="AR612" s="17"/>
    </row>
    <row r="613" spans="1:44" s="18" customFormat="1" hidden="1">
      <c r="A613" s="2"/>
      <c r="B613" s="2"/>
      <c r="C613" s="2"/>
      <c r="D613" s="54"/>
      <c r="E613" s="2"/>
      <c r="F613" s="2"/>
      <c r="G613" s="2"/>
      <c r="H613" s="2"/>
      <c r="I613" s="2"/>
      <c r="J613" s="2"/>
      <c r="K613" s="2"/>
      <c r="L613" s="2"/>
      <c r="M613" s="2"/>
      <c r="N613" s="2"/>
      <c r="O613" s="2"/>
      <c r="P613" s="2"/>
      <c r="Q613" s="45">
        <f t="shared" si="92"/>
        <v>0</v>
      </c>
      <c r="R613" s="19"/>
      <c r="S613" s="19"/>
      <c r="T613" s="19"/>
      <c r="U613" s="19"/>
      <c r="V613" s="19"/>
      <c r="W613" s="19"/>
      <c r="X613" s="17"/>
      <c r="Y613" s="17"/>
      <c r="Z613" s="17"/>
      <c r="AA613" s="17"/>
      <c r="AB613" s="17"/>
      <c r="AC613" s="17"/>
      <c r="AD613" s="17"/>
      <c r="AE613" s="17"/>
      <c r="AF613" s="17"/>
      <c r="AG613" s="17"/>
      <c r="AH613" s="17"/>
      <c r="AI613" s="17"/>
      <c r="AJ613" s="17"/>
      <c r="AK613" s="17"/>
      <c r="AL613" s="17"/>
      <c r="AM613" s="17"/>
      <c r="AN613" s="17"/>
      <c r="AO613" s="17"/>
      <c r="AP613" s="17"/>
      <c r="AQ613" s="17"/>
      <c r="AR613" s="17"/>
    </row>
    <row r="614" spans="1:44" s="18" customFormat="1" hidden="1">
      <c r="A614" s="2"/>
      <c r="B614" s="2"/>
      <c r="C614" s="2"/>
      <c r="D614" s="54"/>
      <c r="E614" s="2"/>
      <c r="F614" s="2"/>
      <c r="G614" s="2"/>
      <c r="H614" s="2"/>
      <c r="I614" s="2"/>
      <c r="J614" s="2"/>
      <c r="K614" s="2"/>
      <c r="L614" s="2"/>
      <c r="M614" s="2"/>
      <c r="N614" s="2"/>
      <c r="O614" s="2"/>
      <c r="P614" s="2"/>
      <c r="Q614" s="45">
        <f t="shared" si="92"/>
        <v>0</v>
      </c>
      <c r="R614" s="19"/>
      <c r="S614" s="19"/>
      <c r="T614" s="19"/>
      <c r="U614" s="19"/>
      <c r="V614" s="19"/>
      <c r="W614" s="19"/>
      <c r="X614" s="17"/>
      <c r="Y614" s="17"/>
      <c r="Z614" s="17"/>
      <c r="AA614" s="17"/>
      <c r="AB614" s="17"/>
      <c r="AC614" s="17"/>
      <c r="AD614" s="17"/>
      <c r="AE614" s="17"/>
      <c r="AF614" s="17"/>
      <c r="AG614" s="17"/>
      <c r="AH614" s="17"/>
      <c r="AI614" s="17"/>
      <c r="AJ614" s="17"/>
      <c r="AK614" s="17"/>
      <c r="AL614" s="17"/>
      <c r="AM614" s="17"/>
      <c r="AN614" s="17"/>
      <c r="AO614" s="17"/>
      <c r="AP614" s="17"/>
      <c r="AQ614" s="17"/>
      <c r="AR614" s="17"/>
    </row>
    <row r="615" spans="1:44" s="18" customFormat="1" hidden="1">
      <c r="A615" s="2"/>
      <c r="B615" s="2"/>
      <c r="C615" s="2"/>
      <c r="D615" s="54"/>
      <c r="E615" s="2"/>
      <c r="F615" s="2"/>
      <c r="G615" s="2"/>
      <c r="H615" s="2"/>
      <c r="I615" s="2"/>
      <c r="J615" s="2"/>
      <c r="K615" s="2"/>
      <c r="L615" s="2"/>
      <c r="M615" s="2"/>
      <c r="N615" s="2"/>
      <c r="O615" s="2"/>
      <c r="P615" s="2"/>
      <c r="Q615" s="45">
        <f t="shared" si="92"/>
        <v>0</v>
      </c>
      <c r="R615" s="19"/>
      <c r="S615" s="19"/>
      <c r="T615" s="19"/>
      <c r="U615" s="19"/>
      <c r="V615" s="19"/>
      <c r="W615" s="19"/>
      <c r="X615" s="17"/>
      <c r="Y615" s="17"/>
      <c r="Z615" s="17"/>
      <c r="AA615" s="17"/>
      <c r="AB615" s="17"/>
      <c r="AC615" s="17"/>
      <c r="AD615" s="17"/>
      <c r="AE615" s="17"/>
      <c r="AF615" s="17"/>
      <c r="AG615" s="17"/>
      <c r="AH615" s="17"/>
      <c r="AI615" s="17"/>
      <c r="AJ615" s="17"/>
      <c r="AK615" s="17"/>
      <c r="AL615" s="17"/>
      <c r="AM615" s="17"/>
      <c r="AN615" s="17"/>
      <c r="AO615" s="17"/>
      <c r="AP615" s="17"/>
      <c r="AQ615" s="17"/>
      <c r="AR615" s="17"/>
    </row>
    <row r="616" spans="1:44" s="18" customFormat="1" hidden="1">
      <c r="A616" s="2"/>
      <c r="B616" s="2"/>
      <c r="C616" s="2"/>
      <c r="D616" s="54"/>
      <c r="E616" s="2"/>
      <c r="F616" s="2"/>
      <c r="G616" s="2"/>
      <c r="H616" s="2"/>
      <c r="I616" s="2"/>
      <c r="J616" s="2"/>
      <c r="K616" s="2"/>
      <c r="L616" s="2"/>
      <c r="M616" s="2"/>
      <c r="N616" s="2"/>
      <c r="O616" s="2"/>
      <c r="P616" s="2"/>
      <c r="Q616" s="45">
        <f t="shared" si="92"/>
        <v>0</v>
      </c>
      <c r="R616" s="19"/>
      <c r="S616" s="19"/>
      <c r="T616" s="19"/>
      <c r="U616" s="19"/>
      <c r="V616" s="19"/>
      <c r="W616" s="19"/>
      <c r="X616" s="17"/>
      <c r="Y616" s="17"/>
      <c r="Z616" s="17"/>
      <c r="AA616" s="17"/>
      <c r="AB616" s="17"/>
      <c r="AC616" s="17"/>
      <c r="AD616" s="17"/>
      <c r="AE616" s="17"/>
      <c r="AF616" s="17"/>
      <c r="AG616" s="17"/>
      <c r="AH616" s="17"/>
      <c r="AI616" s="17"/>
      <c r="AJ616" s="17"/>
      <c r="AK616" s="17"/>
      <c r="AL616" s="17"/>
      <c r="AM616" s="17"/>
      <c r="AN616" s="17"/>
      <c r="AO616" s="17"/>
      <c r="AP616" s="17"/>
      <c r="AQ616" s="17"/>
      <c r="AR616" s="17"/>
    </row>
    <row r="617" spans="1:44" s="18" customFormat="1" hidden="1">
      <c r="A617" s="2"/>
      <c r="B617" s="2"/>
      <c r="C617" s="2"/>
      <c r="D617" s="54"/>
      <c r="E617" s="2"/>
      <c r="F617" s="2"/>
      <c r="G617" s="2"/>
      <c r="H617" s="2"/>
      <c r="I617" s="2"/>
      <c r="J617" s="2"/>
      <c r="K617" s="2"/>
      <c r="L617" s="2"/>
      <c r="M617" s="2"/>
      <c r="N617" s="2"/>
      <c r="O617" s="2"/>
      <c r="P617" s="2"/>
      <c r="Q617" s="45">
        <f t="shared" si="92"/>
        <v>0</v>
      </c>
      <c r="R617" s="19"/>
      <c r="S617" s="19"/>
      <c r="T617" s="19"/>
      <c r="U617" s="19"/>
      <c r="V617" s="19"/>
      <c r="W617" s="19"/>
      <c r="X617" s="17"/>
      <c r="Y617" s="17"/>
      <c r="Z617" s="17"/>
      <c r="AA617" s="17"/>
      <c r="AB617" s="17"/>
      <c r="AC617" s="17"/>
      <c r="AD617" s="17"/>
      <c r="AE617" s="17"/>
      <c r="AF617" s="17"/>
      <c r="AG617" s="17"/>
      <c r="AH617" s="17"/>
      <c r="AI617" s="17"/>
      <c r="AJ617" s="17"/>
      <c r="AK617" s="17"/>
      <c r="AL617" s="17"/>
      <c r="AM617" s="17"/>
      <c r="AN617" s="17"/>
      <c r="AO617" s="17"/>
      <c r="AP617" s="17"/>
      <c r="AQ617" s="17"/>
      <c r="AR617" s="17"/>
    </row>
    <row r="618" spans="1:44" s="18" customFormat="1" hidden="1">
      <c r="A618" s="2"/>
      <c r="B618" s="2"/>
      <c r="C618" s="2"/>
      <c r="D618" s="54"/>
      <c r="E618" s="2"/>
      <c r="F618" s="2"/>
      <c r="G618" s="2"/>
      <c r="H618" s="2"/>
      <c r="I618" s="2"/>
      <c r="J618" s="2"/>
      <c r="K618" s="2"/>
      <c r="L618" s="2"/>
      <c r="M618" s="2"/>
      <c r="N618" s="2"/>
      <c r="O618" s="2"/>
      <c r="P618" s="2"/>
      <c r="Q618" s="45">
        <f t="shared" si="92"/>
        <v>0</v>
      </c>
      <c r="R618" s="19"/>
      <c r="S618" s="19"/>
      <c r="T618" s="19"/>
      <c r="U618" s="19"/>
      <c r="V618" s="19"/>
      <c r="W618" s="19"/>
      <c r="X618" s="17"/>
      <c r="Y618" s="17"/>
      <c r="Z618" s="17"/>
      <c r="AA618" s="17"/>
      <c r="AB618" s="17"/>
      <c r="AC618" s="17"/>
      <c r="AD618" s="17"/>
      <c r="AE618" s="17"/>
      <c r="AF618" s="17"/>
      <c r="AG618" s="17"/>
      <c r="AH618" s="17"/>
      <c r="AI618" s="17"/>
      <c r="AJ618" s="17"/>
      <c r="AK618" s="17"/>
      <c r="AL618" s="17"/>
      <c r="AM618" s="17"/>
      <c r="AN618" s="17"/>
      <c r="AO618" s="17"/>
      <c r="AP618" s="17"/>
      <c r="AQ618" s="17"/>
      <c r="AR618" s="17"/>
    </row>
    <row r="619" spans="1:44" s="18" customFormat="1" hidden="1">
      <c r="A619" s="2"/>
      <c r="B619" s="2"/>
      <c r="C619" s="2"/>
      <c r="D619" s="54"/>
      <c r="E619" s="2"/>
      <c r="F619" s="2"/>
      <c r="G619" s="2"/>
      <c r="H619" s="2"/>
      <c r="I619" s="2"/>
      <c r="J619" s="2"/>
      <c r="K619" s="2"/>
      <c r="L619" s="2"/>
      <c r="M619" s="2"/>
      <c r="N619" s="2"/>
      <c r="O619" s="2"/>
      <c r="P619" s="2"/>
      <c r="Q619" s="45">
        <f t="shared" si="92"/>
        <v>0</v>
      </c>
      <c r="R619" s="19"/>
      <c r="S619" s="19"/>
      <c r="T619" s="19"/>
      <c r="U619" s="19"/>
      <c r="V619" s="19"/>
      <c r="W619" s="19"/>
      <c r="X619" s="17"/>
      <c r="Y619" s="17"/>
      <c r="Z619" s="17"/>
      <c r="AA619" s="17"/>
      <c r="AB619" s="17"/>
      <c r="AC619" s="17"/>
      <c r="AD619" s="17"/>
      <c r="AE619" s="17"/>
      <c r="AF619" s="17"/>
      <c r="AG619" s="17"/>
      <c r="AH619" s="17"/>
      <c r="AI619" s="17"/>
      <c r="AJ619" s="17"/>
      <c r="AK619" s="17"/>
      <c r="AL619" s="17"/>
      <c r="AM619" s="17"/>
      <c r="AN619" s="17"/>
      <c r="AO619" s="17"/>
      <c r="AP619" s="17"/>
      <c r="AQ619" s="17"/>
      <c r="AR619" s="17"/>
    </row>
    <row r="620" spans="1:44" s="18" customFormat="1" hidden="1">
      <c r="A620" s="2"/>
      <c r="B620" s="2"/>
      <c r="C620" s="2"/>
      <c r="D620" s="54"/>
      <c r="E620" s="2"/>
      <c r="F620" s="2"/>
      <c r="G620" s="2"/>
      <c r="H620" s="2"/>
      <c r="I620" s="2"/>
      <c r="J620" s="2"/>
      <c r="K620" s="2"/>
      <c r="L620" s="2"/>
      <c r="M620" s="2"/>
      <c r="N620" s="2"/>
      <c r="O620" s="2"/>
      <c r="P620" s="2"/>
      <c r="Q620" s="45">
        <f t="shared" si="92"/>
        <v>0</v>
      </c>
      <c r="R620" s="19"/>
      <c r="S620" s="19"/>
      <c r="T620" s="19"/>
      <c r="U620" s="19"/>
      <c r="V620" s="19"/>
      <c r="W620" s="19"/>
      <c r="X620" s="17"/>
      <c r="Y620" s="17"/>
      <c r="Z620" s="17"/>
      <c r="AA620" s="17"/>
      <c r="AB620" s="17"/>
      <c r="AC620" s="17"/>
      <c r="AD620" s="17"/>
      <c r="AE620" s="17"/>
      <c r="AF620" s="17"/>
      <c r="AG620" s="17"/>
      <c r="AH620" s="17"/>
      <c r="AI620" s="17"/>
      <c r="AJ620" s="17"/>
      <c r="AK620" s="17"/>
      <c r="AL620" s="17"/>
      <c r="AM620" s="17"/>
      <c r="AN620" s="17"/>
      <c r="AO620" s="17"/>
      <c r="AP620" s="17"/>
      <c r="AQ620" s="17"/>
      <c r="AR620" s="17"/>
    </row>
    <row r="621" spans="1:44" s="18" customFormat="1" hidden="1">
      <c r="A621" s="2"/>
      <c r="B621" s="2"/>
      <c r="C621" s="2"/>
      <c r="D621" s="54"/>
      <c r="E621" s="2"/>
      <c r="F621" s="2"/>
      <c r="G621" s="2"/>
      <c r="H621" s="2"/>
      <c r="I621" s="2"/>
      <c r="J621" s="2"/>
      <c r="K621" s="2"/>
      <c r="L621" s="2"/>
      <c r="M621" s="2"/>
      <c r="N621" s="2"/>
      <c r="O621" s="2"/>
      <c r="P621" s="2"/>
      <c r="Q621" s="45">
        <f t="shared" si="92"/>
        <v>0</v>
      </c>
      <c r="R621" s="19"/>
      <c r="S621" s="19"/>
      <c r="T621" s="19"/>
      <c r="U621" s="19"/>
      <c r="V621" s="19"/>
      <c r="W621" s="19"/>
      <c r="X621" s="17"/>
      <c r="Y621" s="17"/>
      <c r="Z621" s="17"/>
      <c r="AA621" s="17"/>
      <c r="AB621" s="17"/>
      <c r="AC621" s="17"/>
      <c r="AD621" s="17"/>
      <c r="AE621" s="17"/>
      <c r="AF621" s="17"/>
      <c r="AG621" s="17"/>
      <c r="AH621" s="17"/>
      <c r="AI621" s="17"/>
      <c r="AJ621" s="17"/>
      <c r="AK621" s="17"/>
      <c r="AL621" s="17"/>
      <c r="AM621" s="17"/>
      <c r="AN621" s="17"/>
      <c r="AO621" s="17"/>
      <c r="AP621" s="17"/>
      <c r="AQ621" s="17"/>
      <c r="AR621" s="17"/>
    </row>
    <row r="622" spans="1:44" s="18" customFormat="1" hidden="1">
      <c r="A622" s="2"/>
      <c r="B622" s="2"/>
      <c r="C622" s="2"/>
      <c r="D622" s="54"/>
      <c r="E622" s="2"/>
      <c r="F622" s="2"/>
      <c r="G622" s="2"/>
      <c r="H622" s="2"/>
      <c r="I622" s="2"/>
      <c r="J622" s="2"/>
      <c r="K622" s="2"/>
      <c r="L622" s="2"/>
      <c r="M622" s="2"/>
      <c r="N622" s="2"/>
      <c r="O622" s="2"/>
      <c r="P622" s="2"/>
      <c r="Q622" s="45">
        <f t="shared" si="92"/>
        <v>0</v>
      </c>
      <c r="R622" s="19"/>
      <c r="S622" s="19"/>
      <c r="T622" s="19"/>
      <c r="U622" s="19"/>
      <c r="V622" s="19"/>
      <c r="W622" s="19"/>
      <c r="X622" s="17"/>
      <c r="Y622" s="17"/>
      <c r="Z622" s="17"/>
      <c r="AA622" s="17"/>
      <c r="AB622" s="17"/>
      <c r="AC622" s="17"/>
      <c r="AD622" s="17"/>
      <c r="AE622" s="17"/>
      <c r="AF622" s="17"/>
      <c r="AG622" s="17"/>
      <c r="AH622" s="17"/>
      <c r="AI622" s="17"/>
      <c r="AJ622" s="17"/>
      <c r="AK622" s="17"/>
      <c r="AL622" s="17"/>
      <c r="AM622" s="17"/>
      <c r="AN622" s="17"/>
      <c r="AO622" s="17"/>
      <c r="AP622" s="17"/>
      <c r="AQ622" s="17"/>
      <c r="AR622" s="17"/>
    </row>
    <row r="623" spans="1:44" s="18" customFormat="1" hidden="1">
      <c r="A623" s="2"/>
      <c r="B623" s="2"/>
      <c r="C623" s="2"/>
      <c r="D623" s="54"/>
      <c r="E623" s="2"/>
      <c r="F623" s="2"/>
      <c r="G623" s="2"/>
      <c r="H623" s="2"/>
      <c r="I623" s="2"/>
      <c r="J623" s="2"/>
      <c r="K623" s="2"/>
      <c r="L623" s="2"/>
      <c r="M623" s="2"/>
      <c r="N623" s="2"/>
      <c r="O623" s="2"/>
      <c r="P623" s="2"/>
      <c r="Q623" s="45">
        <f t="shared" si="92"/>
        <v>0</v>
      </c>
      <c r="R623" s="19"/>
      <c r="S623" s="19"/>
      <c r="T623" s="19"/>
      <c r="U623" s="19"/>
      <c r="V623" s="19"/>
      <c r="W623" s="19"/>
      <c r="X623" s="17"/>
      <c r="Y623" s="17"/>
      <c r="Z623" s="17"/>
      <c r="AA623" s="17"/>
      <c r="AB623" s="17"/>
      <c r="AC623" s="17"/>
      <c r="AD623" s="17"/>
      <c r="AE623" s="17"/>
      <c r="AF623" s="17"/>
      <c r="AG623" s="17"/>
      <c r="AH623" s="17"/>
      <c r="AI623" s="17"/>
      <c r="AJ623" s="17"/>
      <c r="AK623" s="17"/>
      <c r="AL623" s="17"/>
      <c r="AM623" s="17"/>
      <c r="AN623" s="17"/>
      <c r="AO623" s="17"/>
      <c r="AP623" s="17"/>
      <c r="AQ623" s="17"/>
      <c r="AR623" s="17"/>
    </row>
    <row r="624" spans="1:44" s="18" customFormat="1" hidden="1">
      <c r="A624" s="2"/>
      <c r="B624" s="2"/>
      <c r="C624" s="2"/>
      <c r="D624" s="54"/>
      <c r="E624" s="2"/>
      <c r="F624" s="2"/>
      <c r="G624" s="2"/>
      <c r="H624" s="2"/>
      <c r="I624" s="2"/>
      <c r="J624" s="2"/>
      <c r="K624" s="2"/>
      <c r="L624" s="2"/>
      <c r="M624" s="2"/>
      <c r="N624" s="2"/>
      <c r="O624" s="2"/>
      <c r="P624" s="2"/>
      <c r="Q624" s="45">
        <f t="shared" si="92"/>
        <v>0</v>
      </c>
      <c r="R624" s="19"/>
      <c r="S624" s="19"/>
      <c r="T624" s="19"/>
      <c r="U624" s="19"/>
      <c r="V624" s="19"/>
      <c r="W624" s="19"/>
      <c r="X624" s="17"/>
      <c r="Y624" s="17"/>
      <c r="Z624" s="17"/>
      <c r="AA624" s="17"/>
      <c r="AB624" s="17"/>
      <c r="AC624" s="17"/>
      <c r="AD624" s="17"/>
      <c r="AE624" s="17"/>
      <c r="AF624" s="17"/>
      <c r="AG624" s="17"/>
      <c r="AH624" s="17"/>
      <c r="AI624" s="17"/>
      <c r="AJ624" s="17"/>
      <c r="AK624" s="17"/>
      <c r="AL624" s="17"/>
      <c r="AM624" s="17"/>
      <c r="AN624" s="17"/>
      <c r="AO624" s="17"/>
      <c r="AP624" s="17"/>
      <c r="AQ624" s="17"/>
      <c r="AR624" s="17"/>
    </row>
    <row r="625" spans="1:44" s="18" customFormat="1" hidden="1">
      <c r="A625" s="2"/>
      <c r="B625" s="2"/>
      <c r="C625" s="2"/>
      <c r="D625" s="54"/>
      <c r="E625" s="2"/>
      <c r="F625" s="2"/>
      <c r="G625" s="2"/>
      <c r="H625" s="2"/>
      <c r="I625" s="2"/>
      <c r="J625" s="2"/>
      <c r="K625" s="2"/>
      <c r="L625" s="2"/>
      <c r="M625" s="2"/>
      <c r="N625" s="2"/>
      <c r="O625" s="2"/>
      <c r="P625" s="2"/>
      <c r="Q625" s="45">
        <f t="shared" si="92"/>
        <v>0</v>
      </c>
      <c r="R625" s="19"/>
      <c r="S625" s="19"/>
      <c r="T625" s="19"/>
      <c r="U625" s="19"/>
      <c r="V625" s="19"/>
      <c r="W625" s="19"/>
      <c r="X625" s="17"/>
      <c r="Y625" s="17"/>
      <c r="Z625" s="17"/>
      <c r="AA625" s="17"/>
      <c r="AB625" s="17"/>
      <c r="AC625" s="17"/>
      <c r="AD625" s="17"/>
      <c r="AE625" s="17"/>
      <c r="AF625" s="17"/>
      <c r="AG625" s="17"/>
      <c r="AH625" s="17"/>
      <c r="AI625" s="17"/>
      <c r="AJ625" s="17"/>
      <c r="AK625" s="17"/>
      <c r="AL625" s="17"/>
      <c r="AM625" s="17"/>
      <c r="AN625" s="17"/>
      <c r="AO625" s="17"/>
      <c r="AP625" s="17"/>
      <c r="AQ625" s="17"/>
      <c r="AR625" s="17"/>
    </row>
    <row r="626" spans="1:44" s="18" customFormat="1" hidden="1">
      <c r="A626" s="2"/>
      <c r="B626" s="2"/>
      <c r="C626" s="2"/>
      <c r="D626" s="54"/>
      <c r="E626" s="2"/>
      <c r="F626" s="2"/>
      <c r="G626" s="2"/>
      <c r="H626" s="2"/>
      <c r="I626" s="2"/>
      <c r="J626" s="2"/>
      <c r="K626" s="2"/>
      <c r="L626" s="2"/>
      <c r="M626" s="2"/>
      <c r="N626" s="2"/>
      <c r="O626" s="2"/>
      <c r="P626" s="2"/>
      <c r="Q626" s="45">
        <f t="shared" si="92"/>
        <v>0</v>
      </c>
      <c r="R626" s="19"/>
      <c r="S626" s="19"/>
      <c r="T626" s="19"/>
      <c r="U626" s="19"/>
      <c r="V626" s="19"/>
      <c r="W626" s="19"/>
      <c r="X626" s="17"/>
      <c r="Y626" s="17"/>
      <c r="Z626" s="17"/>
      <c r="AA626" s="17"/>
      <c r="AB626" s="17"/>
      <c r="AC626" s="17"/>
      <c r="AD626" s="17"/>
      <c r="AE626" s="17"/>
      <c r="AF626" s="17"/>
      <c r="AG626" s="17"/>
      <c r="AH626" s="17"/>
      <c r="AI626" s="17"/>
      <c r="AJ626" s="17"/>
      <c r="AK626" s="17"/>
      <c r="AL626" s="17"/>
      <c r="AM626" s="17"/>
      <c r="AN626" s="17"/>
      <c r="AO626" s="17"/>
      <c r="AP626" s="17"/>
      <c r="AQ626" s="17"/>
      <c r="AR626" s="17"/>
    </row>
    <row r="627" spans="1:44" s="18" customFormat="1" hidden="1">
      <c r="A627" s="2"/>
      <c r="B627" s="2"/>
      <c r="C627" s="2"/>
      <c r="D627" s="54"/>
      <c r="E627" s="2"/>
      <c r="F627" s="2"/>
      <c r="G627" s="2"/>
      <c r="H627" s="2"/>
      <c r="I627" s="2"/>
      <c r="J627" s="2"/>
      <c r="K627" s="2"/>
      <c r="L627" s="2"/>
      <c r="M627" s="2"/>
      <c r="N627" s="2"/>
      <c r="O627" s="2"/>
      <c r="P627" s="2"/>
      <c r="Q627" s="45">
        <f t="shared" si="92"/>
        <v>0</v>
      </c>
      <c r="R627" s="19"/>
      <c r="S627" s="19"/>
      <c r="T627" s="19"/>
      <c r="U627" s="19"/>
      <c r="V627" s="19"/>
      <c r="W627" s="19"/>
      <c r="X627" s="17"/>
      <c r="Y627" s="17"/>
      <c r="Z627" s="17"/>
      <c r="AA627" s="17"/>
      <c r="AB627" s="17"/>
      <c r="AC627" s="17"/>
      <c r="AD627" s="17"/>
      <c r="AE627" s="17"/>
      <c r="AF627" s="17"/>
      <c r="AG627" s="17"/>
      <c r="AH627" s="17"/>
      <c r="AI627" s="17"/>
      <c r="AJ627" s="17"/>
      <c r="AK627" s="17"/>
      <c r="AL627" s="17"/>
      <c r="AM627" s="17"/>
      <c r="AN627" s="17"/>
      <c r="AO627" s="17"/>
      <c r="AP627" s="17"/>
      <c r="AQ627" s="17"/>
      <c r="AR627" s="17"/>
    </row>
    <row r="628" spans="1:44" s="18" customFormat="1" hidden="1">
      <c r="A628" s="2"/>
      <c r="B628" s="2"/>
      <c r="C628" s="2"/>
      <c r="D628" s="54"/>
      <c r="E628" s="2"/>
      <c r="F628" s="2"/>
      <c r="G628" s="2"/>
      <c r="H628" s="2"/>
      <c r="I628" s="2"/>
      <c r="J628" s="2"/>
      <c r="K628" s="2"/>
      <c r="L628" s="2"/>
      <c r="M628" s="2"/>
      <c r="N628" s="2"/>
      <c r="O628" s="2"/>
      <c r="P628" s="2"/>
      <c r="Q628" s="45">
        <f t="shared" si="92"/>
        <v>0</v>
      </c>
      <c r="R628" s="19"/>
      <c r="S628" s="19"/>
      <c r="T628" s="19"/>
      <c r="U628" s="19"/>
      <c r="V628" s="19"/>
      <c r="W628" s="19"/>
      <c r="X628" s="17"/>
      <c r="Y628" s="17"/>
      <c r="Z628" s="17"/>
      <c r="AA628" s="17"/>
      <c r="AB628" s="17"/>
      <c r="AC628" s="17"/>
      <c r="AD628" s="17"/>
      <c r="AE628" s="17"/>
      <c r="AF628" s="17"/>
      <c r="AG628" s="17"/>
      <c r="AH628" s="17"/>
      <c r="AI628" s="17"/>
      <c r="AJ628" s="17"/>
      <c r="AK628" s="17"/>
      <c r="AL628" s="17"/>
      <c r="AM628" s="17"/>
      <c r="AN628" s="17"/>
      <c r="AO628" s="17"/>
      <c r="AP628" s="17"/>
      <c r="AQ628" s="17"/>
      <c r="AR628" s="17"/>
    </row>
    <row r="629" spans="1:44" s="18" customFormat="1" hidden="1">
      <c r="A629" s="2"/>
      <c r="B629" s="2"/>
      <c r="C629" s="2"/>
      <c r="D629" s="54"/>
      <c r="E629" s="2"/>
      <c r="F629" s="2"/>
      <c r="G629" s="2"/>
      <c r="H629" s="2"/>
      <c r="I629" s="2"/>
      <c r="J629" s="2"/>
      <c r="K629" s="2"/>
      <c r="L629" s="2"/>
      <c r="M629" s="2"/>
      <c r="N629" s="2"/>
      <c r="O629" s="2"/>
      <c r="P629" s="2"/>
      <c r="Q629" s="45">
        <f t="shared" si="92"/>
        <v>0</v>
      </c>
      <c r="R629" s="19"/>
      <c r="S629" s="19"/>
      <c r="T629" s="19"/>
      <c r="U629" s="19"/>
      <c r="V629" s="19"/>
      <c r="W629" s="19"/>
      <c r="X629" s="17"/>
      <c r="Y629" s="17"/>
      <c r="Z629" s="17"/>
      <c r="AA629" s="17"/>
      <c r="AB629" s="17"/>
      <c r="AC629" s="17"/>
      <c r="AD629" s="17"/>
      <c r="AE629" s="17"/>
      <c r="AF629" s="17"/>
      <c r="AG629" s="17"/>
      <c r="AH629" s="17"/>
      <c r="AI629" s="17"/>
      <c r="AJ629" s="17"/>
      <c r="AK629" s="17"/>
      <c r="AL629" s="17"/>
      <c r="AM629" s="17"/>
      <c r="AN629" s="17"/>
      <c r="AO629" s="17"/>
      <c r="AP629" s="17"/>
      <c r="AQ629" s="17"/>
      <c r="AR629" s="17"/>
    </row>
    <row r="630" spans="1:44" s="18" customFormat="1" hidden="1">
      <c r="A630" s="2"/>
      <c r="B630" s="2"/>
      <c r="C630" s="2"/>
      <c r="D630" s="54"/>
      <c r="E630" s="2"/>
      <c r="F630" s="2"/>
      <c r="G630" s="2"/>
      <c r="H630" s="2"/>
      <c r="I630" s="2"/>
      <c r="J630" s="2"/>
      <c r="K630" s="2"/>
      <c r="L630" s="2"/>
      <c r="M630" s="2"/>
      <c r="N630" s="2"/>
      <c r="O630" s="2"/>
      <c r="P630" s="2"/>
      <c r="Q630" s="45">
        <f t="shared" si="92"/>
        <v>0</v>
      </c>
      <c r="R630" s="19"/>
      <c r="S630" s="19"/>
      <c r="T630" s="19"/>
      <c r="U630" s="19"/>
      <c r="V630" s="19"/>
      <c r="W630" s="19"/>
      <c r="X630" s="17"/>
      <c r="Y630" s="17"/>
      <c r="Z630" s="17"/>
      <c r="AA630" s="17"/>
      <c r="AB630" s="17"/>
      <c r="AC630" s="17"/>
      <c r="AD630" s="17"/>
      <c r="AE630" s="17"/>
      <c r="AF630" s="17"/>
      <c r="AG630" s="17"/>
      <c r="AH630" s="17"/>
      <c r="AI630" s="17"/>
      <c r="AJ630" s="17"/>
      <c r="AK630" s="17"/>
      <c r="AL630" s="17"/>
      <c r="AM630" s="17"/>
      <c r="AN630" s="17"/>
      <c r="AO630" s="17"/>
      <c r="AP630" s="17"/>
      <c r="AQ630" s="17"/>
      <c r="AR630" s="17"/>
    </row>
    <row r="631" spans="1:44" s="18" customFormat="1" hidden="1">
      <c r="A631" s="2"/>
      <c r="B631" s="2"/>
      <c r="C631" s="2"/>
      <c r="D631" s="54"/>
      <c r="E631" s="2"/>
      <c r="F631" s="2"/>
      <c r="G631" s="2"/>
      <c r="H631" s="2"/>
      <c r="I631" s="2"/>
      <c r="J631" s="2"/>
      <c r="K631" s="2"/>
      <c r="L631" s="2"/>
      <c r="M631" s="2"/>
      <c r="N631" s="2"/>
      <c r="O631" s="2"/>
      <c r="P631" s="2"/>
      <c r="Q631" s="45">
        <f t="shared" si="92"/>
        <v>0</v>
      </c>
      <c r="R631" s="19"/>
      <c r="S631" s="19"/>
      <c r="T631" s="19"/>
      <c r="U631" s="19"/>
      <c r="V631" s="19"/>
      <c r="W631" s="19"/>
      <c r="X631" s="17"/>
      <c r="Y631" s="17"/>
      <c r="Z631" s="17"/>
      <c r="AA631" s="17"/>
      <c r="AB631" s="17"/>
      <c r="AC631" s="17"/>
      <c r="AD631" s="17"/>
      <c r="AE631" s="17"/>
      <c r="AF631" s="17"/>
      <c r="AG631" s="17"/>
      <c r="AH631" s="17"/>
      <c r="AI631" s="17"/>
      <c r="AJ631" s="17"/>
      <c r="AK631" s="17"/>
      <c r="AL631" s="17"/>
      <c r="AM631" s="17"/>
      <c r="AN631" s="17"/>
      <c r="AO631" s="17"/>
      <c r="AP631" s="17"/>
      <c r="AQ631" s="17"/>
      <c r="AR631" s="17"/>
    </row>
    <row r="632" spans="1:44" s="18" customFormat="1" hidden="1">
      <c r="A632" s="2"/>
      <c r="B632" s="2"/>
      <c r="C632" s="2"/>
      <c r="D632" s="54"/>
      <c r="E632" s="2"/>
      <c r="F632" s="2"/>
      <c r="G632" s="2"/>
      <c r="H632" s="2"/>
      <c r="I632" s="2"/>
      <c r="J632" s="2"/>
      <c r="K632" s="2"/>
      <c r="L632" s="2"/>
      <c r="M632" s="2"/>
      <c r="N632" s="2"/>
      <c r="O632" s="2"/>
      <c r="P632" s="2"/>
      <c r="Q632" s="45">
        <f t="shared" si="92"/>
        <v>0</v>
      </c>
      <c r="R632" s="19"/>
      <c r="S632" s="19"/>
      <c r="T632" s="19"/>
      <c r="U632" s="19"/>
      <c r="V632" s="19"/>
      <c r="W632" s="19"/>
      <c r="X632" s="17"/>
      <c r="Y632" s="17"/>
      <c r="Z632" s="17"/>
      <c r="AA632" s="17"/>
      <c r="AB632" s="17"/>
      <c r="AC632" s="17"/>
      <c r="AD632" s="17"/>
      <c r="AE632" s="17"/>
      <c r="AF632" s="17"/>
      <c r="AG632" s="17"/>
      <c r="AH632" s="17"/>
      <c r="AI632" s="17"/>
      <c r="AJ632" s="17"/>
      <c r="AK632" s="17"/>
      <c r="AL632" s="17"/>
      <c r="AM632" s="17"/>
      <c r="AN632" s="17"/>
      <c r="AO632" s="17"/>
      <c r="AP632" s="17"/>
      <c r="AQ632" s="17"/>
      <c r="AR632" s="17"/>
    </row>
    <row r="633" spans="1:44" s="18" customFormat="1" hidden="1">
      <c r="A633" s="2"/>
      <c r="B633" s="2"/>
      <c r="C633" s="2"/>
      <c r="D633" s="54"/>
      <c r="E633" s="2"/>
      <c r="F633" s="2"/>
      <c r="G633" s="2"/>
      <c r="H633" s="2"/>
      <c r="I633" s="2"/>
      <c r="J633" s="2"/>
      <c r="K633" s="2"/>
      <c r="L633" s="2"/>
      <c r="M633" s="2"/>
      <c r="N633" s="2"/>
      <c r="O633" s="2"/>
      <c r="P633" s="2"/>
      <c r="Q633" s="45">
        <f t="shared" si="92"/>
        <v>0</v>
      </c>
      <c r="R633" s="19"/>
      <c r="S633" s="19"/>
      <c r="T633" s="19"/>
      <c r="U633" s="19"/>
      <c r="V633" s="19"/>
      <c r="W633" s="19"/>
      <c r="X633" s="17"/>
      <c r="Y633" s="17"/>
      <c r="Z633" s="17"/>
      <c r="AA633" s="17"/>
      <c r="AB633" s="17"/>
      <c r="AC633" s="17"/>
      <c r="AD633" s="17"/>
      <c r="AE633" s="17"/>
      <c r="AF633" s="17"/>
      <c r="AG633" s="17"/>
      <c r="AH633" s="17"/>
      <c r="AI633" s="17"/>
      <c r="AJ633" s="17"/>
      <c r="AK633" s="17"/>
      <c r="AL633" s="17"/>
      <c r="AM633" s="17"/>
      <c r="AN633" s="17"/>
      <c r="AO633" s="17"/>
      <c r="AP633" s="17"/>
      <c r="AQ633" s="17"/>
      <c r="AR633" s="17"/>
    </row>
    <row r="634" spans="1:44" s="18" customFormat="1" hidden="1">
      <c r="A634" s="2"/>
      <c r="B634" s="2"/>
      <c r="C634" s="2"/>
      <c r="D634" s="54"/>
      <c r="E634" s="2"/>
      <c r="F634" s="2"/>
      <c r="G634" s="2"/>
      <c r="H634" s="2"/>
      <c r="I634" s="2"/>
      <c r="J634" s="2"/>
      <c r="K634" s="2"/>
      <c r="L634" s="2"/>
      <c r="M634" s="2"/>
      <c r="N634" s="2"/>
      <c r="O634" s="2"/>
      <c r="P634" s="2"/>
      <c r="Q634" s="45">
        <f t="shared" si="92"/>
        <v>0</v>
      </c>
      <c r="R634" s="19"/>
      <c r="S634" s="19"/>
      <c r="T634" s="19"/>
      <c r="U634" s="19"/>
      <c r="V634" s="19"/>
      <c r="W634" s="19"/>
      <c r="X634" s="17"/>
      <c r="Y634" s="17"/>
      <c r="Z634" s="17"/>
      <c r="AA634" s="17"/>
      <c r="AB634" s="17"/>
      <c r="AC634" s="17"/>
      <c r="AD634" s="17"/>
      <c r="AE634" s="17"/>
      <c r="AF634" s="17"/>
      <c r="AG634" s="17"/>
      <c r="AH634" s="17"/>
      <c r="AI634" s="17"/>
      <c r="AJ634" s="17"/>
      <c r="AK634" s="17"/>
      <c r="AL634" s="17"/>
      <c r="AM634" s="17"/>
      <c r="AN634" s="17"/>
      <c r="AO634" s="17"/>
      <c r="AP634" s="17"/>
      <c r="AQ634" s="17"/>
      <c r="AR634" s="17"/>
    </row>
    <row r="635" spans="1:44" s="18" customFormat="1" hidden="1">
      <c r="A635" s="2"/>
      <c r="B635" s="2"/>
      <c r="C635" s="2"/>
      <c r="D635" s="54"/>
      <c r="E635" s="2"/>
      <c r="F635" s="2"/>
      <c r="G635" s="2"/>
      <c r="H635" s="2"/>
      <c r="I635" s="2"/>
      <c r="J635" s="2"/>
      <c r="K635" s="2"/>
      <c r="L635" s="2"/>
      <c r="M635" s="2"/>
      <c r="N635" s="2"/>
      <c r="O635" s="2"/>
      <c r="P635" s="2"/>
      <c r="Q635" s="45">
        <f t="shared" si="92"/>
        <v>0</v>
      </c>
      <c r="R635" s="19"/>
      <c r="S635" s="19"/>
      <c r="T635" s="19"/>
      <c r="U635" s="19"/>
      <c r="V635" s="19"/>
      <c r="W635" s="19"/>
      <c r="X635" s="17"/>
      <c r="Y635" s="17"/>
      <c r="Z635" s="17"/>
      <c r="AA635" s="17"/>
      <c r="AB635" s="17"/>
      <c r="AC635" s="17"/>
      <c r="AD635" s="17"/>
      <c r="AE635" s="17"/>
      <c r="AF635" s="17"/>
      <c r="AG635" s="17"/>
      <c r="AH635" s="17"/>
      <c r="AI635" s="17"/>
      <c r="AJ635" s="17"/>
      <c r="AK635" s="17"/>
      <c r="AL635" s="17"/>
      <c r="AM635" s="17"/>
      <c r="AN635" s="17"/>
      <c r="AO635" s="17"/>
      <c r="AP635" s="17"/>
      <c r="AQ635" s="17"/>
      <c r="AR635" s="17"/>
    </row>
    <row r="636" spans="1:44" s="18" customFormat="1" hidden="1">
      <c r="A636" s="2"/>
      <c r="B636" s="2"/>
      <c r="C636" s="2"/>
      <c r="D636" s="54"/>
      <c r="E636" s="2"/>
      <c r="F636" s="2"/>
      <c r="G636" s="2"/>
      <c r="H636" s="2"/>
      <c r="I636" s="2"/>
      <c r="J636" s="2"/>
      <c r="K636" s="2"/>
      <c r="L636" s="2"/>
      <c r="M636" s="2"/>
      <c r="N636" s="2"/>
      <c r="O636" s="2"/>
      <c r="P636" s="2"/>
      <c r="Q636" s="45">
        <f t="shared" si="92"/>
        <v>0</v>
      </c>
      <c r="R636" s="19"/>
      <c r="S636" s="19"/>
      <c r="T636" s="19"/>
      <c r="U636" s="19"/>
      <c r="V636" s="19"/>
      <c r="W636" s="19"/>
      <c r="X636" s="17"/>
      <c r="Y636" s="17"/>
      <c r="Z636" s="17"/>
      <c r="AA636" s="17"/>
      <c r="AB636" s="17"/>
      <c r="AC636" s="17"/>
      <c r="AD636" s="17"/>
      <c r="AE636" s="17"/>
      <c r="AF636" s="17"/>
      <c r="AG636" s="17"/>
      <c r="AH636" s="17"/>
      <c r="AI636" s="17"/>
      <c r="AJ636" s="17"/>
      <c r="AK636" s="17"/>
      <c r="AL636" s="17"/>
      <c r="AM636" s="17"/>
      <c r="AN636" s="17"/>
      <c r="AO636" s="17"/>
      <c r="AP636" s="17"/>
      <c r="AQ636" s="17"/>
      <c r="AR636" s="17"/>
    </row>
    <row r="637" spans="1:44" s="18" customFormat="1" hidden="1">
      <c r="A637" s="2"/>
      <c r="B637" s="2"/>
      <c r="C637" s="2"/>
      <c r="D637" s="54"/>
      <c r="E637" s="2"/>
      <c r="F637" s="2"/>
      <c r="G637" s="2"/>
      <c r="H637" s="2"/>
      <c r="I637" s="2"/>
      <c r="J637" s="2"/>
      <c r="K637" s="2"/>
      <c r="L637" s="2"/>
      <c r="M637" s="2"/>
      <c r="N637" s="2"/>
      <c r="O637" s="2"/>
      <c r="P637" s="2"/>
      <c r="Q637" s="45">
        <f t="shared" si="92"/>
        <v>0</v>
      </c>
      <c r="R637" s="19"/>
      <c r="S637" s="19"/>
      <c r="T637" s="19"/>
      <c r="U637" s="19"/>
      <c r="V637" s="19"/>
      <c r="W637" s="19"/>
      <c r="X637" s="17"/>
      <c r="Y637" s="17"/>
      <c r="Z637" s="17"/>
      <c r="AA637" s="17"/>
      <c r="AB637" s="17"/>
      <c r="AC637" s="17"/>
      <c r="AD637" s="17"/>
      <c r="AE637" s="17"/>
      <c r="AF637" s="17"/>
      <c r="AG637" s="17"/>
      <c r="AH637" s="17"/>
      <c r="AI637" s="17"/>
      <c r="AJ637" s="17"/>
      <c r="AK637" s="17"/>
      <c r="AL637" s="17"/>
      <c r="AM637" s="17"/>
      <c r="AN637" s="17"/>
      <c r="AO637" s="17"/>
      <c r="AP637" s="17"/>
      <c r="AQ637" s="17"/>
      <c r="AR637" s="17"/>
    </row>
    <row r="638" spans="1:44" s="18" customFormat="1" hidden="1">
      <c r="A638" s="2"/>
      <c r="B638" s="2"/>
      <c r="C638" s="2"/>
      <c r="D638" s="54"/>
      <c r="E638" s="2"/>
      <c r="F638" s="2"/>
      <c r="G638" s="2"/>
      <c r="H638" s="2"/>
      <c r="I638" s="2"/>
      <c r="J638" s="2"/>
      <c r="K638" s="2"/>
      <c r="L638" s="2"/>
      <c r="M638" s="2"/>
      <c r="N638" s="2"/>
      <c r="O638" s="2"/>
      <c r="P638" s="2"/>
      <c r="Q638" s="45">
        <f t="shared" si="92"/>
        <v>0</v>
      </c>
      <c r="R638" s="19"/>
      <c r="S638" s="19"/>
      <c r="T638" s="19"/>
      <c r="U638" s="19"/>
      <c r="V638" s="19"/>
      <c r="W638" s="19"/>
      <c r="X638" s="17"/>
      <c r="Y638" s="17"/>
      <c r="Z638" s="17"/>
      <c r="AA638" s="17"/>
      <c r="AB638" s="17"/>
      <c r="AC638" s="17"/>
      <c r="AD638" s="17"/>
      <c r="AE638" s="17"/>
      <c r="AF638" s="17"/>
      <c r="AG638" s="17"/>
      <c r="AH638" s="17"/>
      <c r="AI638" s="17"/>
      <c r="AJ638" s="17"/>
      <c r="AK638" s="17"/>
      <c r="AL638" s="17"/>
      <c r="AM638" s="17"/>
      <c r="AN638" s="17"/>
      <c r="AO638" s="17"/>
      <c r="AP638" s="17"/>
      <c r="AQ638" s="17"/>
      <c r="AR638" s="17"/>
    </row>
    <row r="639" spans="1:44" s="18" customFormat="1" hidden="1">
      <c r="A639" s="2"/>
      <c r="B639" s="2"/>
      <c r="C639" s="2"/>
      <c r="D639" s="54"/>
      <c r="E639" s="2"/>
      <c r="F639" s="2"/>
      <c r="G639" s="2"/>
      <c r="H639" s="2"/>
      <c r="I639" s="2"/>
      <c r="J639" s="2"/>
      <c r="K639" s="2"/>
      <c r="L639" s="2"/>
      <c r="M639" s="2"/>
      <c r="N639" s="2"/>
      <c r="O639" s="2"/>
      <c r="P639" s="2"/>
      <c r="Q639" s="45">
        <f t="shared" si="92"/>
        <v>0</v>
      </c>
      <c r="R639" s="19"/>
      <c r="S639" s="19"/>
      <c r="T639" s="19"/>
      <c r="U639" s="19"/>
      <c r="V639" s="19"/>
      <c r="W639" s="19"/>
      <c r="X639" s="17"/>
      <c r="Y639" s="17"/>
      <c r="Z639" s="17"/>
      <c r="AA639" s="17"/>
      <c r="AB639" s="17"/>
      <c r="AC639" s="17"/>
      <c r="AD639" s="17"/>
      <c r="AE639" s="17"/>
      <c r="AF639" s="17"/>
      <c r="AG639" s="17"/>
      <c r="AH639" s="17"/>
      <c r="AI639" s="17"/>
      <c r="AJ639" s="17"/>
      <c r="AK639" s="17"/>
      <c r="AL639" s="17"/>
      <c r="AM639" s="17"/>
      <c r="AN639" s="17"/>
      <c r="AO639" s="17"/>
      <c r="AP639" s="17"/>
      <c r="AQ639" s="17"/>
      <c r="AR639" s="17"/>
    </row>
    <row r="640" spans="1:44" s="18" customFormat="1" hidden="1">
      <c r="A640" s="2"/>
      <c r="B640" s="2"/>
      <c r="C640" s="2"/>
      <c r="D640" s="54"/>
      <c r="E640" s="2"/>
      <c r="F640" s="2"/>
      <c r="G640" s="2"/>
      <c r="H640" s="2"/>
      <c r="I640" s="2"/>
      <c r="J640" s="2"/>
      <c r="K640" s="2"/>
      <c r="L640" s="2"/>
      <c r="M640" s="2"/>
      <c r="N640" s="2"/>
      <c r="O640" s="2"/>
      <c r="P640" s="2"/>
      <c r="Q640" s="45">
        <f t="shared" si="92"/>
        <v>0</v>
      </c>
      <c r="R640" s="19"/>
      <c r="S640" s="19"/>
      <c r="T640" s="19"/>
      <c r="U640" s="19"/>
      <c r="V640" s="19"/>
      <c r="W640" s="19"/>
      <c r="X640" s="17"/>
      <c r="Y640" s="17"/>
      <c r="Z640" s="17"/>
      <c r="AA640" s="17"/>
      <c r="AB640" s="17"/>
      <c r="AC640" s="17"/>
      <c r="AD640" s="17"/>
      <c r="AE640" s="17"/>
      <c r="AF640" s="17"/>
      <c r="AG640" s="17"/>
      <c r="AH640" s="17"/>
      <c r="AI640" s="17"/>
      <c r="AJ640" s="17"/>
      <c r="AK640" s="17"/>
      <c r="AL640" s="17"/>
      <c r="AM640" s="17"/>
      <c r="AN640" s="17"/>
      <c r="AO640" s="17"/>
      <c r="AP640" s="17"/>
      <c r="AQ640" s="17"/>
      <c r="AR640" s="17"/>
    </row>
    <row r="641" spans="1:44" s="18" customFormat="1" hidden="1">
      <c r="A641" s="2"/>
      <c r="B641" s="2"/>
      <c r="C641" s="2"/>
      <c r="D641" s="54"/>
      <c r="E641" s="2"/>
      <c r="F641" s="2"/>
      <c r="G641" s="2"/>
      <c r="H641" s="2"/>
      <c r="I641" s="2"/>
      <c r="J641" s="2"/>
      <c r="K641" s="2"/>
      <c r="L641" s="2"/>
      <c r="M641" s="2"/>
      <c r="N641" s="2"/>
      <c r="O641" s="2"/>
      <c r="P641" s="2"/>
      <c r="Q641" s="45">
        <f t="shared" ref="Q641:Q664" si="93">+P641</f>
        <v>0</v>
      </c>
      <c r="R641" s="19"/>
      <c r="S641" s="19"/>
      <c r="T641" s="19"/>
      <c r="U641" s="19"/>
      <c r="V641" s="19"/>
      <c r="W641" s="19"/>
      <c r="X641" s="17"/>
      <c r="Y641" s="17"/>
      <c r="Z641" s="17"/>
      <c r="AA641" s="17"/>
      <c r="AB641" s="17"/>
      <c r="AC641" s="17"/>
      <c r="AD641" s="17"/>
      <c r="AE641" s="17"/>
      <c r="AF641" s="17"/>
      <c r="AG641" s="17"/>
      <c r="AH641" s="17"/>
      <c r="AI641" s="17"/>
      <c r="AJ641" s="17"/>
      <c r="AK641" s="17"/>
      <c r="AL641" s="17"/>
      <c r="AM641" s="17"/>
      <c r="AN641" s="17"/>
      <c r="AO641" s="17"/>
      <c r="AP641" s="17"/>
      <c r="AQ641" s="17"/>
      <c r="AR641" s="17"/>
    </row>
    <row r="642" spans="1:44" s="18" customFormat="1" hidden="1">
      <c r="A642" s="2"/>
      <c r="B642" s="2"/>
      <c r="C642" s="2"/>
      <c r="D642" s="54"/>
      <c r="E642" s="2"/>
      <c r="F642" s="2"/>
      <c r="G642" s="2"/>
      <c r="H642" s="2"/>
      <c r="I642" s="2"/>
      <c r="J642" s="2"/>
      <c r="K642" s="2"/>
      <c r="L642" s="2"/>
      <c r="M642" s="2"/>
      <c r="N642" s="2"/>
      <c r="O642" s="2"/>
      <c r="P642" s="2"/>
      <c r="Q642" s="45">
        <f t="shared" si="93"/>
        <v>0</v>
      </c>
      <c r="R642" s="19"/>
      <c r="S642" s="19"/>
      <c r="T642" s="19"/>
      <c r="U642" s="19"/>
      <c r="V642" s="19"/>
      <c r="W642" s="19"/>
      <c r="X642" s="17"/>
      <c r="Y642" s="17"/>
      <c r="Z642" s="17"/>
      <c r="AA642" s="17"/>
      <c r="AB642" s="17"/>
      <c r="AC642" s="17"/>
      <c r="AD642" s="17"/>
      <c r="AE642" s="17"/>
      <c r="AF642" s="17"/>
      <c r="AG642" s="17"/>
      <c r="AH642" s="17"/>
      <c r="AI642" s="17"/>
      <c r="AJ642" s="17"/>
      <c r="AK642" s="17"/>
      <c r="AL642" s="17"/>
      <c r="AM642" s="17"/>
      <c r="AN642" s="17"/>
      <c r="AO642" s="17"/>
      <c r="AP642" s="17"/>
      <c r="AQ642" s="17"/>
      <c r="AR642" s="17"/>
    </row>
    <row r="643" spans="1:44" s="18" customFormat="1" hidden="1">
      <c r="A643" s="2"/>
      <c r="B643" s="2"/>
      <c r="C643" s="2"/>
      <c r="D643" s="54"/>
      <c r="E643" s="2"/>
      <c r="F643" s="2"/>
      <c r="G643" s="2"/>
      <c r="H643" s="2"/>
      <c r="I643" s="2"/>
      <c r="J643" s="2"/>
      <c r="K643" s="2"/>
      <c r="L643" s="2"/>
      <c r="M643" s="2"/>
      <c r="N643" s="2"/>
      <c r="O643" s="2"/>
      <c r="P643" s="2"/>
      <c r="Q643" s="45">
        <f t="shared" si="93"/>
        <v>0</v>
      </c>
      <c r="R643" s="19"/>
      <c r="S643" s="19"/>
      <c r="T643" s="19"/>
      <c r="U643" s="19"/>
      <c r="V643" s="19"/>
      <c r="W643" s="19"/>
      <c r="X643" s="17"/>
      <c r="Y643" s="17"/>
      <c r="Z643" s="17"/>
      <c r="AA643" s="17"/>
      <c r="AB643" s="17"/>
      <c r="AC643" s="17"/>
      <c r="AD643" s="17"/>
      <c r="AE643" s="17"/>
      <c r="AF643" s="17"/>
      <c r="AG643" s="17"/>
      <c r="AH643" s="17"/>
      <c r="AI643" s="17"/>
      <c r="AJ643" s="17"/>
      <c r="AK643" s="17"/>
      <c r="AL643" s="17"/>
      <c r="AM643" s="17"/>
      <c r="AN643" s="17"/>
      <c r="AO643" s="17"/>
      <c r="AP643" s="17"/>
      <c r="AQ643" s="17"/>
      <c r="AR643" s="17"/>
    </row>
    <row r="644" spans="1:44" s="18" customFormat="1" hidden="1">
      <c r="A644" s="2"/>
      <c r="B644" s="2"/>
      <c r="C644" s="2"/>
      <c r="D644" s="54"/>
      <c r="E644" s="2"/>
      <c r="F644" s="2"/>
      <c r="G644" s="2"/>
      <c r="H644" s="2"/>
      <c r="I644" s="2"/>
      <c r="J644" s="2"/>
      <c r="K644" s="2"/>
      <c r="L644" s="2"/>
      <c r="M644" s="2"/>
      <c r="N644" s="2"/>
      <c r="O644" s="2"/>
      <c r="P644" s="2"/>
      <c r="Q644" s="45">
        <f t="shared" si="93"/>
        <v>0</v>
      </c>
      <c r="R644" s="19"/>
      <c r="S644" s="19"/>
      <c r="T644" s="19"/>
      <c r="U644" s="19"/>
      <c r="V644" s="19"/>
      <c r="W644" s="19"/>
      <c r="X644" s="17"/>
      <c r="Y644" s="17"/>
      <c r="Z644" s="17"/>
      <c r="AA644" s="17"/>
      <c r="AB644" s="17"/>
      <c r="AC644" s="17"/>
      <c r="AD644" s="17"/>
      <c r="AE644" s="17"/>
      <c r="AF644" s="17"/>
      <c r="AG644" s="17"/>
      <c r="AH644" s="17"/>
      <c r="AI644" s="17"/>
      <c r="AJ644" s="17"/>
      <c r="AK644" s="17"/>
      <c r="AL644" s="17"/>
      <c r="AM644" s="17"/>
      <c r="AN644" s="17"/>
      <c r="AO644" s="17"/>
      <c r="AP644" s="17"/>
      <c r="AQ644" s="17"/>
      <c r="AR644" s="17"/>
    </row>
    <row r="645" spans="1:44" s="18" customFormat="1" hidden="1">
      <c r="A645" s="2"/>
      <c r="B645" s="2"/>
      <c r="C645" s="2"/>
      <c r="D645" s="54"/>
      <c r="E645" s="2"/>
      <c r="F645" s="2"/>
      <c r="G645" s="2"/>
      <c r="H645" s="2"/>
      <c r="I645" s="2"/>
      <c r="J645" s="2"/>
      <c r="K645" s="2"/>
      <c r="L645" s="2"/>
      <c r="M645" s="2"/>
      <c r="N645" s="2"/>
      <c r="O645" s="2"/>
      <c r="P645" s="2"/>
      <c r="Q645" s="45">
        <f t="shared" si="93"/>
        <v>0</v>
      </c>
      <c r="R645" s="19"/>
      <c r="S645" s="19"/>
      <c r="T645" s="19"/>
      <c r="U645" s="19"/>
      <c r="V645" s="19"/>
      <c r="W645" s="19"/>
      <c r="X645" s="17"/>
      <c r="Y645" s="17"/>
      <c r="Z645" s="17"/>
      <c r="AA645" s="17"/>
      <c r="AB645" s="17"/>
      <c r="AC645" s="17"/>
      <c r="AD645" s="17"/>
      <c r="AE645" s="17"/>
      <c r="AF645" s="17"/>
      <c r="AG645" s="17"/>
      <c r="AH645" s="17"/>
      <c r="AI645" s="17"/>
      <c r="AJ645" s="17"/>
      <c r="AK645" s="17"/>
      <c r="AL645" s="17"/>
      <c r="AM645" s="17"/>
      <c r="AN645" s="17"/>
      <c r="AO645" s="17"/>
      <c r="AP645" s="17"/>
      <c r="AQ645" s="17"/>
      <c r="AR645" s="17"/>
    </row>
    <row r="646" spans="1:44" s="18" customFormat="1" hidden="1">
      <c r="A646" s="2"/>
      <c r="B646" s="2"/>
      <c r="C646" s="2"/>
      <c r="D646" s="54"/>
      <c r="E646" s="2"/>
      <c r="F646" s="2"/>
      <c r="G646" s="2"/>
      <c r="H646" s="2"/>
      <c r="I646" s="2"/>
      <c r="J646" s="2"/>
      <c r="K646" s="2"/>
      <c r="L646" s="2"/>
      <c r="M646" s="2"/>
      <c r="N646" s="2"/>
      <c r="O646" s="2"/>
      <c r="P646" s="2"/>
      <c r="Q646" s="45">
        <f t="shared" si="93"/>
        <v>0</v>
      </c>
      <c r="R646" s="19"/>
      <c r="S646" s="19"/>
      <c r="T646" s="19"/>
      <c r="U646" s="19"/>
      <c r="V646" s="19"/>
      <c r="W646" s="19"/>
      <c r="X646" s="17"/>
      <c r="Y646" s="17"/>
      <c r="Z646" s="17"/>
      <c r="AA646" s="17"/>
      <c r="AB646" s="17"/>
      <c r="AC646" s="17"/>
      <c r="AD646" s="17"/>
      <c r="AE646" s="17"/>
      <c r="AF646" s="17"/>
      <c r="AG646" s="17"/>
      <c r="AH646" s="17"/>
      <c r="AI646" s="17"/>
      <c r="AJ646" s="17"/>
      <c r="AK646" s="17"/>
      <c r="AL646" s="17"/>
      <c r="AM646" s="17"/>
      <c r="AN646" s="17"/>
      <c r="AO646" s="17"/>
      <c r="AP646" s="17"/>
      <c r="AQ646" s="17"/>
      <c r="AR646" s="17"/>
    </row>
    <row r="647" spans="1:44" s="18" customFormat="1" hidden="1">
      <c r="A647" s="2"/>
      <c r="B647" s="2"/>
      <c r="C647" s="2"/>
      <c r="D647" s="54"/>
      <c r="E647" s="2"/>
      <c r="F647" s="2"/>
      <c r="G647" s="2"/>
      <c r="H647" s="2"/>
      <c r="I647" s="2"/>
      <c r="J647" s="2"/>
      <c r="K647" s="2"/>
      <c r="L647" s="2"/>
      <c r="M647" s="2"/>
      <c r="N647" s="2"/>
      <c r="O647" s="2"/>
      <c r="P647" s="2"/>
      <c r="Q647" s="45">
        <f t="shared" si="93"/>
        <v>0</v>
      </c>
      <c r="R647" s="19"/>
      <c r="S647" s="19"/>
      <c r="T647" s="19"/>
      <c r="U647" s="19"/>
      <c r="V647" s="19"/>
      <c r="W647" s="19"/>
      <c r="X647" s="17"/>
      <c r="Y647" s="17"/>
      <c r="Z647" s="17"/>
      <c r="AA647" s="17"/>
      <c r="AB647" s="17"/>
      <c r="AC647" s="17"/>
      <c r="AD647" s="17"/>
      <c r="AE647" s="17"/>
      <c r="AF647" s="17"/>
      <c r="AG647" s="17"/>
      <c r="AH647" s="17"/>
      <c r="AI647" s="17"/>
      <c r="AJ647" s="17"/>
      <c r="AK647" s="17"/>
      <c r="AL647" s="17"/>
      <c r="AM647" s="17"/>
      <c r="AN647" s="17"/>
      <c r="AO647" s="17"/>
      <c r="AP647" s="17"/>
      <c r="AQ647" s="17"/>
      <c r="AR647" s="17"/>
    </row>
    <row r="648" spans="1:44" s="18" customFormat="1" hidden="1">
      <c r="A648" s="2"/>
      <c r="B648" s="2"/>
      <c r="C648" s="2"/>
      <c r="D648" s="54"/>
      <c r="E648" s="2"/>
      <c r="F648" s="2"/>
      <c r="G648" s="2"/>
      <c r="H648" s="2"/>
      <c r="I648" s="2"/>
      <c r="J648" s="2"/>
      <c r="K648" s="2"/>
      <c r="L648" s="2"/>
      <c r="M648" s="2"/>
      <c r="N648" s="2"/>
      <c r="O648" s="2"/>
      <c r="P648" s="2"/>
      <c r="Q648" s="45">
        <f t="shared" si="93"/>
        <v>0</v>
      </c>
      <c r="R648" s="19"/>
      <c r="S648" s="19"/>
      <c r="T648" s="19"/>
      <c r="U648" s="19"/>
      <c r="V648" s="19"/>
      <c r="W648" s="19"/>
      <c r="X648" s="17"/>
      <c r="Y648" s="17"/>
      <c r="Z648" s="17"/>
      <c r="AA648" s="17"/>
      <c r="AB648" s="17"/>
      <c r="AC648" s="17"/>
      <c r="AD648" s="17"/>
      <c r="AE648" s="17"/>
      <c r="AF648" s="17"/>
      <c r="AG648" s="17"/>
      <c r="AH648" s="17"/>
      <c r="AI648" s="17"/>
      <c r="AJ648" s="17"/>
      <c r="AK648" s="17"/>
      <c r="AL648" s="17"/>
      <c r="AM648" s="17"/>
      <c r="AN648" s="17"/>
      <c r="AO648" s="17"/>
      <c r="AP648" s="17"/>
      <c r="AQ648" s="17"/>
      <c r="AR648" s="17"/>
    </row>
    <row r="649" spans="1:44" s="18" customFormat="1" hidden="1">
      <c r="A649" s="2"/>
      <c r="B649" s="2"/>
      <c r="C649" s="2"/>
      <c r="D649" s="54"/>
      <c r="E649" s="2"/>
      <c r="F649" s="2"/>
      <c r="G649" s="2"/>
      <c r="H649" s="2"/>
      <c r="I649" s="2"/>
      <c r="J649" s="2"/>
      <c r="K649" s="2"/>
      <c r="L649" s="2"/>
      <c r="M649" s="2"/>
      <c r="N649" s="2"/>
      <c r="O649" s="2"/>
      <c r="P649" s="2"/>
      <c r="Q649" s="45">
        <f t="shared" si="93"/>
        <v>0</v>
      </c>
      <c r="R649" s="19"/>
      <c r="S649" s="19"/>
      <c r="T649" s="19"/>
      <c r="U649" s="19"/>
      <c r="V649" s="19"/>
      <c r="W649" s="19"/>
      <c r="X649" s="17"/>
      <c r="Y649" s="17"/>
      <c r="Z649" s="17"/>
      <c r="AA649" s="17"/>
      <c r="AB649" s="17"/>
      <c r="AC649" s="17"/>
      <c r="AD649" s="17"/>
      <c r="AE649" s="17"/>
      <c r="AF649" s="17"/>
      <c r="AG649" s="17"/>
      <c r="AH649" s="17"/>
      <c r="AI649" s="17"/>
      <c r="AJ649" s="17"/>
      <c r="AK649" s="17"/>
      <c r="AL649" s="17"/>
      <c r="AM649" s="17"/>
      <c r="AN649" s="17"/>
      <c r="AO649" s="17"/>
      <c r="AP649" s="17"/>
      <c r="AQ649" s="17"/>
      <c r="AR649" s="17"/>
    </row>
    <row r="650" spans="1:44" s="18" customFormat="1" hidden="1">
      <c r="A650" s="2"/>
      <c r="B650" s="2"/>
      <c r="C650" s="2"/>
      <c r="D650" s="54"/>
      <c r="E650" s="2"/>
      <c r="F650" s="2"/>
      <c r="G650" s="2"/>
      <c r="H650" s="2"/>
      <c r="I650" s="2"/>
      <c r="J650" s="2"/>
      <c r="K650" s="2"/>
      <c r="L650" s="2"/>
      <c r="M650" s="2"/>
      <c r="N650" s="2"/>
      <c r="O650" s="2"/>
      <c r="P650" s="2"/>
      <c r="Q650" s="45">
        <f t="shared" si="93"/>
        <v>0</v>
      </c>
      <c r="R650" s="19"/>
      <c r="S650" s="19"/>
      <c r="T650" s="19"/>
      <c r="U650" s="19"/>
      <c r="V650" s="19"/>
      <c r="W650" s="19"/>
      <c r="X650" s="17"/>
      <c r="Y650" s="17"/>
      <c r="Z650" s="17"/>
      <c r="AA650" s="17"/>
      <c r="AB650" s="17"/>
      <c r="AC650" s="17"/>
      <c r="AD650" s="17"/>
      <c r="AE650" s="17"/>
      <c r="AF650" s="17"/>
      <c r="AG650" s="17"/>
      <c r="AH650" s="17"/>
      <c r="AI650" s="17"/>
      <c r="AJ650" s="17"/>
      <c r="AK650" s="17"/>
      <c r="AL650" s="17"/>
      <c r="AM650" s="17"/>
      <c r="AN650" s="17"/>
      <c r="AO650" s="17"/>
      <c r="AP650" s="17"/>
      <c r="AQ650" s="17"/>
      <c r="AR650" s="17"/>
    </row>
    <row r="651" spans="1:44" s="18" customFormat="1" hidden="1">
      <c r="A651" s="2"/>
      <c r="B651" s="2"/>
      <c r="C651" s="2"/>
      <c r="D651" s="54"/>
      <c r="E651" s="2"/>
      <c r="F651" s="2"/>
      <c r="G651" s="2"/>
      <c r="H651" s="2"/>
      <c r="I651" s="2"/>
      <c r="J651" s="2"/>
      <c r="K651" s="2"/>
      <c r="L651" s="2"/>
      <c r="M651" s="2"/>
      <c r="N651" s="2"/>
      <c r="O651" s="2"/>
      <c r="P651" s="2"/>
      <c r="Q651" s="45">
        <f t="shared" si="93"/>
        <v>0</v>
      </c>
      <c r="R651" s="19"/>
      <c r="S651" s="19"/>
      <c r="T651" s="19"/>
      <c r="U651" s="19"/>
      <c r="V651" s="19"/>
      <c r="W651" s="19"/>
      <c r="X651" s="17"/>
      <c r="Y651" s="17"/>
      <c r="Z651" s="17"/>
      <c r="AA651" s="17"/>
      <c r="AB651" s="17"/>
      <c r="AC651" s="17"/>
      <c r="AD651" s="17"/>
      <c r="AE651" s="17"/>
      <c r="AF651" s="17"/>
      <c r="AG651" s="17"/>
      <c r="AH651" s="17"/>
      <c r="AI651" s="17"/>
      <c r="AJ651" s="17"/>
      <c r="AK651" s="17"/>
      <c r="AL651" s="17"/>
      <c r="AM651" s="17"/>
      <c r="AN651" s="17"/>
      <c r="AO651" s="17"/>
      <c r="AP651" s="17"/>
      <c r="AQ651" s="17"/>
      <c r="AR651" s="17"/>
    </row>
    <row r="652" spans="1:44" s="18" customFormat="1" hidden="1">
      <c r="A652" s="2"/>
      <c r="B652" s="2"/>
      <c r="C652" s="2"/>
      <c r="D652" s="54"/>
      <c r="E652" s="2"/>
      <c r="F652" s="2"/>
      <c r="G652" s="2"/>
      <c r="H652" s="2"/>
      <c r="I652" s="2"/>
      <c r="J652" s="2"/>
      <c r="K652" s="2"/>
      <c r="L652" s="2"/>
      <c r="M652" s="2"/>
      <c r="N652" s="2"/>
      <c r="O652" s="2"/>
      <c r="P652" s="2"/>
      <c r="Q652" s="45">
        <f t="shared" si="93"/>
        <v>0</v>
      </c>
      <c r="R652" s="19"/>
      <c r="S652" s="19"/>
      <c r="T652" s="19"/>
      <c r="U652" s="19"/>
      <c r="V652" s="19"/>
      <c r="W652" s="19"/>
      <c r="X652" s="17"/>
      <c r="Y652" s="17"/>
      <c r="Z652" s="17"/>
      <c r="AA652" s="17"/>
      <c r="AB652" s="17"/>
      <c r="AC652" s="17"/>
      <c r="AD652" s="17"/>
      <c r="AE652" s="17"/>
      <c r="AF652" s="17"/>
      <c r="AG652" s="17"/>
      <c r="AH652" s="17"/>
      <c r="AI652" s="17"/>
      <c r="AJ652" s="17"/>
      <c r="AK652" s="17"/>
      <c r="AL652" s="17"/>
      <c r="AM652" s="17"/>
      <c r="AN652" s="17"/>
      <c r="AO652" s="17"/>
      <c r="AP652" s="17"/>
      <c r="AQ652" s="17"/>
      <c r="AR652" s="17"/>
    </row>
    <row r="653" spans="1:44" s="18" customFormat="1" hidden="1">
      <c r="A653" s="2"/>
      <c r="B653" s="2"/>
      <c r="C653" s="2"/>
      <c r="D653" s="54"/>
      <c r="E653" s="2"/>
      <c r="F653" s="2"/>
      <c r="G653" s="2"/>
      <c r="H653" s="2"/>
      <c r="I653" s="2"/>
      <c r="J653" s="2"/>
      <c r="K653" s="2"/>
      <c r="L653" s="2"/>
      <c r="M653" s="2"/>
      <c r="N653" s="2"/>
      <c r="O653" s="2"/>
      <c r="P653" s="2"/>
      <c r="Q653" s="45">
        <f t="shared" si="93"/>
        <v>0</v>
      </c>
      <c r="R653" s="19"/>
      <c r="S653" s="19"/>
      <c r="T653" s="19"/>
      <c r="U653" s="19"/>
      <c r="V653" s="19"/>
      <c r="W653" s="19"/>
      <c r="X653" s="17"/>
      <c r="Y653" s="17"/>
      <c r="Z653" s="17"/>
      <c r="AA653" s="17"/>
      <c r="AB653" s="17"/>
      <c r="AC653" s="17"/>
      <c r="AD653" s="17"/>
      <c r="AE653" s="17"/>
      <c r="AF653" s="17"/>
      <c r="AG653" s="17"/>
      <c r="AH653" s="17"/>
      <c r="AI653" s="17"/>
      <c r="AJ653" s="17"/>
      <c r="AK653" s="17"/>
      <c r="AL653" s="17"/>
      <c r="AM653" s="17"/>
      <c r="AN653" s="17"/>
      <c r="AO653" s="17"/>
      <c r="AP653" s="17"/>
      <c r="AQ653" s="17"/>
      <c r="AR653" s="17"/>
    </row>
    <row r="654" spans="1:44" s="18" customFormat="1" hidden="1">
      <c r="A654" s="2"/>
      <c r="B654" s="2"/>
      <c r="C654" s="2"/>
      <c r="D654" s="54"/>
      <c r="E654" s="2"/>
      <c r="F654" s="2"/>
      <c r="G654" s="2"/>
      <c r="H654" s="2"/>
      <c r="I654" s="2"/>
      <c r="J654" s="2"/>
      <c r="K654" s="2"/>
      <c r="L654" s="2"/>
      <c r="M654" s="2"/>
      <c r="N654" s="2"/>
      <c r="O654" s="2"/>
      <c r="P654" s="2"/>
      <c r="Q654" s="45">
        <f t="shared" si="93"/>
        <v>0</v>
      </c>
      <c r="R654" s="19"/>
      <c r="S654" s="19"/>
      <c r="T654" s="19"/>
      <c r="U654" s="19"/>
      <c r="V654" s="19"/>
      <c r="W654" s="19"/>
      <c r="X654" s="17"/>
      <c r="Y654" s="17"/>
      <c r="Z654" s="17"/>
      <c r="AA654" s="17"/>
      <c r="AB654" s="17"/>
      <c r="AC654" s="17"/>
      <c r="AD654" s="17"/>
      <c r="AE654" s="17"/>
      <c r="AF654" s="17"/>
      <c r="AG654" s="17"/>
      <c r="AH654" s="17"/>
      <c r="AI654" s="17"/>
      <c r="AJ654" s="17"/>
      <c r="AK654" s="17"/>
      <c r="AL654" s="17"/>
      <c r="AM654" s="17"/>
      <c r="AN654" s="17"/>
      <c r="AO654" s="17"/>
      <c r="AP654" s="17"/>
      <c r="AQ654" s="17"/>
      <c r="AR654" s="17"/>
    </row>
    <row r="655" spans="1:44" s="18" customFormat="1" hidden="1">
      <c r="A655" s="2"/>
      <c r="B655" s="2"/>
      <c r="C655" s="2"/>
      <c r="D655" s="54"/>
      <c r="E655" s="2"/>
      <c r="F655" s="2"/>
      <c r="G655" s="2"/>
      <c r="H655" s="2"/>
      <c r="I655" s="2"/>
      <c r="J655" s="2"/>
      <c r="K655" s="2"/>
      <c r="L655" s="2"/>
      <c r="M655" s="2"/>
      <c r="N655" s="2"/>
      <c r="O655" s="2"/>
      <c r="P655" s="2"/>
      <c r="Q655" s="45">
        <f t="shared" si="93"/>
        <v>0</v>
      </c>
      <c r="R655" s="19"/>
      <c r="S655" s="19"/>
      <c r="T655" s="19"/>
      <c r="U655" s="19"/>
      <c r="V655" s="19"/>
      <c r="W655" s="19"/>
      <c r="X655" s="17"/>
      <c r="Y655" s="17"/>
      <c r="Z655" s="17"/>
      <c r="AA655" s="17"/>
      <c r="AB655" s="17"/>
      <c r="AC655" s="17"/>
      <c r="AD655" s="17"/>
      <c r="AE655" s="17"/>
      <c r="AF655" s="17"/>
      <c r="AG655" s="17"/>
      <c r="AH655" s="17"/>
      <c r="AI655" s="17"/>
      <c r="AJ655" s="17"/>
      <c r="AK655" s="17"/>
      <c r="AL655" s="17"/>
      <c r="AM655" s="17"/>
      <c r="AN655" s="17"/>
      <c r="AO655" s="17"/>
      <c r="AP655" s="17"/>
      <c r="AQ655" s="17"/>
      <c r="AR655" s="17"/>
    </row>
    <row r="656" spans="1:44" s="18" customFormat="1" hidden="1">
      <c r="A656" s="2"/>
      <c r="B656" s="2"/>
      <c r="C656" s="2"/>
      <c r="D656" s="54"/>
      <c r="E656" s="2"/>
      <c r="F656" s="2"/>
      <c r="G656" s="2"/>
      <c r="H656" s="2"/>
      <c r="I656" s="2"/>
      <c r="J656" s="2"/>
      <c r="K656" s="2"/>
      <c r="L656" s="2"/>
      <c r="M656" s="2"/>
      <c r="N656" s="2"/>
      <c r="O656" s="2"/>
      <c r="P656" s="2"/>
      <c r="Q656" s="45">
        <f t="shared" si="93"/>
        <v>0</v>
      </c>
      <c r="R656" s="19"/>
      <c r="S656" s="19"/>
      <c r="T656" s="19"/>
      <c r="U656" s="19"/>
      <c r="V656" s="19"/>
      <c r="W656" s="19"/>
      <c r="X656" s="17"/>
      <c r="Y656" s="17"/>
      <c r="Z656" s="17"/>
      <c r="AA656" s="17"/>
      <c r="AB656" s="17"/>
      <c r="AC656" s="17"/>
      <c r="AD656" s="17"/>
      <c r="AE656" s="17"/>
      <c r="AF656" s="17"/>
      <c r="AG656" s="17"/>
      <c r="AH656" s="17"/>
      <c r="AI656" s="17"/>
      <c r="AJ656" s="17"/>
      <c r="AK656" s="17"/>
      <c r="AL656" s="17"/>
      <c r="AM656" s="17"/>
      <c r="AN656" s="17"/>
      <c r="AO656" s="17"/>
      <c r="AP656" s="17"/>
      <c r="AQ656" s="17"/>
      <c r="AR656" s="17"/>
    </row>
    <row r="657" spans="1:44" s="18" customFormat="1" hidden="1">
      <c r="A657" s="2"/>
      <c r="B657" s="2"/>
      <c r="C657" s="2"/>
      <c r="D657" s="54"/>
      <c r="E657" s="2"/>
      <c r="F657" s="2"/>
      <c r="G657" s="2"/>
      <c r="H657" s="2"/>
      <c r="I657" s="2"/>
      <c r="J657" s="2"/>
      <c r="K657" s="2"/>
      <c r="L657" s="2"/>
      <c r="M657" s="2"/>
      <c r="N657" s="2"/>
      <c r="O657" s="2"/>
      <c r="P657" s="2"/>
      <c r="Q657" s="45">
        <f t="shared" si="93"/>
        <v>0</v>
      </c>
      <c r="R657" s="19"/>
      <c r="S657" s="19"/>
      <c r="T657" s="19"/>
      <c r="U657" s="19"/>
      <c r="V657" s="19"/>
      <c r="W657" s="19"/>
      <c r="X657" s="17"/>
      <c r="Y657" s="17"/>
      <c r="Z657" s="17"/>
      <c r="AA657" s="17"/>
      <c r="AB657" s="17"/>
      <c r="AC657" s="17"/>
      <c r="AD657" s="17"/>
      <c r="AE657" s="17"/>
      <c r="AF657" s="17"/>
      <c r="AG657" s="17"/>
      <c r="AH657" s="17"/>
      <c r="AI657" s="17"/>
      <c r="AJ657" s="17"/>
      <c r="AK657" s="17"/>
      <c r="AL657" s="17"/>
      <c r="AM657" s="17"/>
      <c r="AN657" s="17"/>
      <c r="AO657" s="17"/>
      <c r="AP657" s="17"/>
      <c r="AQ657" s="17"/>
      <c r="AR657" s="17"/>
    </row>
    <row r="658" spans="1:44" s="18" customFormat="1" hidden="1">
      <c r="A658" s="2"/>
      <c r="B658" s="2"/>
      <c r="C658" s="2"/>
      <c r="D658" s="54"/>
      <c r="E658" s="2"/>
      <c r="F658" s="2"/>
      <c r="G658" s="2"/>
      <c r="H658" s="2"/>
      <c r="I658" s="2"/>
      <c r="J658" s="2"/>
      <c r="K658" s="2"/>
      <c r="L658" s="2"/>
      <c r="M658" s="2"/>
      <c r="N658" s="2"/>
      <c r="O658" s="2"/>
      <c r="P658" s="2"/>
      <c r="Q658" s="45">
        <f t="shared" si="93"/>
        <v>0</v>
      </c>
      <c r="R658" s="19"/>
      <c r="S658" s="19"/>
      <c r="T658" s="19"/>
      <c r="U658" s="19"/>
      <c r="V658" s="19"/>
      <c r="W658" s="19"/>
      <c r="X658" s="17"/>
      <c r="Y658" s="17"/>
      <c r="Z658" s="17"/>
      <c r="AA658" s="17"/>
      <c r="AB658" s="17"/>
      <c r="AC658" s="17"/>
      <c r="AD658" s="17"/>
      <c r="AE658" s="17"/>
      <c r="AF658" s="17"/>
      <c r="AG658" s="17"/>
      <c r="AH658" s="17"/>
      <c r="AI658" s="17"/>
      <c r="AJ658" s="17"/>
      <c r="AK658" s="17"/>
      <c r="AL658" s="17"/>
      <c r="AM658" s="17"/>
      <c r="AN658" s="17"/>
      <c r="AO658" s="17"/>
      <c r="AP658" s="17"/>
      <c r="AQ658" s="17"/>
      <c r="AR658" s="17"/>
    </row>
    <row r="659" spans="1:44" s="18" customFormat="1" hidden="1">
      <c r="A659" s="2"/>
      <c r="B659" s="2"/>
      <c r="C659" s="2"/>
      <c r="D659" s="54"/>
      <c r="E659" s="2"/>
      <c r="F659" s="2"/>
      <c r="G659" s="2"/>
      <c r="H659" s="2"/>
      <c r="I659" s="2"/>
      <c r="J659" s="2"/>
      <c r="K659" s="2"/>
      <c r="L659" s="2"/>
      <c r="M659" s="2"/>
      <c r="N659" s="2"/>
      <c r="O659" s="2"/>
      <c r="P659" s="2"/>
      <c r="Q659" s="45">
        <f t="shared" si="93"/>
        <v>0</v>
      </c>
      <c r="R659" s="19"/>
      <c r="S659" s="19"/>
      <c r="T659" s="19"/>
      <c r="U659" s="19"/>
      <c r="V659" s="19"/>
      <c r="W659" s="19"/>
      <c r="X659" s="17"/>
      <c r="Y659" s="17"/>
      <c r="Z659" s="17"/>
      <c r="AA659" s="17"/>
      <c r="AB659" s="17"/>
      <c r="AC659" s="17"/>
      <c r="AD659" s="17"/>
      <c r="AE659" s="17"/>
      <c r="AF659" s="17"/>
      <c r="AG659" s="17"/>
      <c r="AH659" s="17"/>
      <c r="AI659" s="17"/>
      <c r="AJ659" s="17"/>
      <c r="AK659" s="17"/>
      <c r="AL659" s="17"/>
      <c r="AM659" s="17"/>
      <c r="AN659" s="17"/>
      <c r="AO659" s="17"/>
      <c r="AP659" s="17"/>
      <c r="AQ659" s="17"/>
      <c r="AR659" s="17"/>
    </row>
    <row r="660" spans="1:44" s="18" customFormat="1" hidden="1">
      <c r="A660" s="2"/>
      <c r="B660" s="2"/>
      <c r="C660" s="2"/>
      <c r="D660" s="54"/>
      <c r="E660" s="2"/>
      <c r="F660" s="2"/>
      <c r="G660" s="2"/>
      <c r="H660" s="2"/>
      <c r="I660" s="2"/>
      <c r="J660" s="2"/>
      <c r="K660" s="2"/>
      <c r="L660" s="2"/>
      <c r="M660" s="2"/>
      <c r="N660" s="2"/>
      <c r="O660" s="2"/>
      <c r="P660" s="2"/>
      <c r="Q660" s="45">
        <f t="shared" si="93"/>
        <v>0</v>
      </c>
      <c r="R660" s="19"/>
      <c r="S660" s="19"/>
      <c r="T660" s="19"/>
      <c r="U660" s="19"/>
      <c r="V660" s="19"/>
      <c r="W660" s="19"/>
      <c r="X660" s="17"/>
      <c r="Y660" s="17"/>
      <c r="Z660" s="17"/>
      <c r="AA660" s="17"/>
      <c r="AB660" s="17"/>
      <c r="AC660" s="17"/>
      <c r="AD660" s="17"/>
      <c r="AE660" s="17"/>
      <c r="AF660" s="17"/>
      <c r="AG660" s="17"/>
      <c r="AH660" s="17"/>
      <c r="AI660" s="17"/>
      <c r="AJ660" s="17"/>
      <c r="AK660" s="17"/>
      <c r="AL660" s="17"/>
      <c r="AM660" s="17"/>
      <c r="AN660" s="17"/>
      <c r="AO660" s="17"/>
      <c r="AP660" s="17"/>
      <c r="AQ660" s="17"/>
      <c r="AR660" s="17"/>
    </row>
    <row r="661" spans="1:44" s="18" customFormat="1" hidden="1">
      <c r="A661" s="2"/>
      <c r="B661" s="2"/>
      <c r="C661" s="2"/>
      <c r="D661" s="54"/>
      <c r="E661" s="2"/>
      <c r="F661" s="2"/>
      <c r="G661" s="2"/>
      <c r="H661" s="2"/>
      <c r="I661" s="2"/>
      <c r="J661" s="2"/>
      <c r="K661" s="2"/>
      <c r="L661" s="2"/>
      <c r="M661" s="2"/>
      <c r="N661" s="2"/>
      <c r="O661" s="2"/>
      <c r="P661" s="2"/>
      <c r="Q661" s="45">
        <f t="shared" si="93"/>
        <v>0</v>
      </c>
      <c r="R661" s="19"/>
      <c r="S661" s="19"/>
      <c r="T661" s="19"/>
      <c r="U661" s="19"/>
      <c r="V661" s="19"/>
      <c r="W661" s="19"/>
      <c r="X661" s="17"/>
      <c r="Y661" s="17"/>
      <c r="Z661" s="17"/>
      <c r="AA661" s="17"/>
      <c r="AB661" s="17"/>
      <c r="AC661" s="17"/>
      <c r="AD661" s="17"/>
      <c r="AE661" s="17"/>
      <c r="AF661" s="17"/>
      <c r="AG661" s="17"/>
      <c r="AH661" s="17"/>
      <c r="AI661" s="17"/>
      <c r="AJ661" s="17"/>
      <c r="AK661" s="17"/>
      <c r="AL661" s="17"/>
      <c r="AM661" s="17"/>
      <c r="AN661" s="17"/>
      <c r="AO661" s="17"/>
      <c r="AP661" s="17"/>
      <c r="AQ661" s="17"/>
      <c r="AR661" s="17"/>
    </row>
    <row r="662" spans="1:44" s="18" customFormat="1" hidden="1">
      <c r="A662" s="2"/>
      <c r="B662" s="2"/>
      <c r="C662" s="2"/>
      <c r="D662" s="54"/>
      <c r="E662" s="2"/>
      <c r="F662" s="2"/>
      <c r="G662" s="2"/>
      <c r="H662" s="2"/>
      <c r="I662" s="2"/>
      <c r="J662" s="2"/>
      <c r="K662" s="2"/>
      <c r="L662" s="2"/>
      <c r="M662" s="2"/>
      <c r="N662" s="2"/>
      <c r="O662" s="2"/>
      <c r="P662" s="2"/>
      <c r="Q662" s="45">
        <f t="shared" si="93"/>
        <v>0</v>
      </c>
      <c r="R662" s="19"/>
      <c r="S662" s="19"/>
      <c r="T662" s="19"/>
      <c r="U662" s="19"/>
      <c r="V662" s="19"/>
      <c r="W662" s="19"/>
      <c r="X662" s="17"/>
      <c r="Y662" s="17"/>
      <c r="Z662" s="17"/>
      <c r="AA662" s="17"/>
      <c r="AB662" s="17"/>
      <c r="AC662" s="17"/>
      <c r="AD662" s="17"/>
      <c r="AE662" s="17"/>
      <c r="AF662" s="17"/>
      <c r="AG662" s="17"/>
      <c r="AH662" s="17"/>
      <c r="AI662" s="17"/>
      <c r="AJ662" s="17"/>
      <c r="AK662" s="17"/>
      <c r="AL662" s="17"/>
      <c r="AM662" s="17"/>
      <c r="AN662" s="17"/>
      <c r="AO662" s="17"/>
      <c r="AP662" s="17"/>
      <c r="AQ662" s="17"/>
      <c r="AR662" s="17"/>
    </row>
    <row r="663" spans="1:44" s="18" customFormat="1" hidden="1">
      <c r="A663" s="2"/>
      <c r="B663" s="2"/>
      <c r="C663" s="2"/>
      <c r="D663" s="54"/>
      <c r="E663" s="2"/>
      <c r="F663" s="2"/>
      <c r="G663" s="2"/>
      <c r="H663" s="2"/>
      <c r="I663" s="2"/>
      <c r="J663" s="2"/>
      <c r="K663" s="2"/>
      <c r="L663" s="2"/>
      <c r="M663" s="2"/>
      <c r="N663" s="2"/>
      <c r="O663" s="2"/>
      <c r="P663" s="2"/>
      <c r="Q663" s="45">
        <f t="shared" si="93"/>
        <v>0</v>
      </c>
      <c r="R663" s="19"/>
      <c r="S663" s="19"/>
      <c r="T663" s="19"/>
      <c r="U663" s="19"/>
      <c r="V663" s="19"/>
      <c r="W663" s="19"/>
      <c r="X663" s="17"/>
      <c r="Y663" s="17"/>
      <c r="Z663" s="17"/>
      <c r="AA663" s="17"/>
      <c r="AB663" s="17"/>
      <c r="AC663" s="17"/>
      <c r="AD663" s="17"/>
      <c r="AE663" s="17"/>
      <c r="AF663" s="17"/>
      <c r="AG663" s="17"/>
      <c r="AH663" s="17"/>
      <c r="AI663" s="17"/>
      <c r="AJ663" s="17"/>
      <c r="AK663" s="17"/>
      <c r="AL663" s="17"/>
      <c r="AM663" s="17"/>
      <c r="AN663" s="17"/>
      <c r="AO663" s="17"/>
      <c r="AP663" s="17"/>
      <c r="AQ663" s="17"/>
      <c r="AR663" s="17"/>
    </row>
    <row r="664" spans="1:44" s="18" customFormat="1" hidden="1">
      <c r="A664" s="2"/>
      <c r="B664" s="2"/>
      <c r="C664" s="2"/>
      <c r="D664" s="54"/>
      <c r="E664" s="2"/>
      <c r="F664" s="2"/>
      <c r="G664" s="2"/>
      <c r="H664" s="2"/>
      <c r="I664" s="2"/>
      <c r="J664" s="2"/>
      <c r="K664" s="2"/>
      <c r="L664" s="2"/>
      <c r="M664" s="2"/>
      <c r="N664" s="2"/>
      <c r="O664" s="2"/>
      <c r="P664" s="2"/>
      <c r="Q664" s="45">
        <f t="shared" si="93"/>
        <v>0</v>
      </c>
      <c r="R664" s="19"/>
      <c r="S664" s="19"/>
      <c r="T664" s="19"/>
      <c r="U664" s="19"/>
      <c r="V664" s="19"/>
      <c r="W664" s="19"/>
      <c r="X664" s="17"/>
      <c r="Y664" s="17"/>
      <c r="Z664" s="17"/>
      <c r="AA664" s="17"/>
      <c r="AB664" s="17"/>
      <c r="AC664" s="17"/>
      <c r="AD664" s="17"/>
      <c r="AE664" s="17"/>
      <c r="AF664" s="17"/>
      <c r="AG664" s="17"/>
      <c r="AH664" s="17"/>
      <c r="AI664" s="17"/>
      <c r="AJ664" s="17"/>
      <c r="AK664" s="17"/>
      <c r="AL664" s="17"/>
      <c r="AM664" s="17"/>
      <c r="AN664" s="17"/>
      <c r="AO664" s="17"/>
      <c r="AP664" s="17"/>
      <c r="AQ664" s="17"/>
      <c r="AR664" s="17"/>
    </row>
    <row r="665" spans="1:44" s="18" customFormat="1" hidden="1">
      <c r="A665" s="2"/>
      <c r="B665" s="2"/>
      <c r="C665" s="2"/>
      <c r="D665" s="54"/>
      <c r="E665" s="2"/>
      <c r="F665" s="2"/>
      <c r="G665" s="2"/>
      <c r="H665" s="2"/>
      <c r="I665" s="2"/>
      <c r="J665" s="2"/>
      <c r="K665" s="2"/>
      <c r="L665" s="2"/>
      <c r="M665" s="2"/>
      <c r="N665" s="2"/>
      <c r="O665" s="2"/>
      <c r="P665" s="2"/>
      <c r="Q665" s="45">
        <f t="shared" ref="Q665:Q728" si="94">+P665</f>
        <v>0</v>
      </c>
      <c r="R665" s="19"/>
      <c r="S665" s="19"/>
      <c r="T665" s="19"/>
      <c r="U665" s="19"/>
      <c r="V665" s="19"/>
      <c r="W665" s="19"/>
      <c r="X665" s="17"/>
      <c r="Y665" s="17"/>
      <c r="Z665" s="17"/>
      <c r="AA665" s="17"/>
      <c r="AB665" s="17"/>
      <c r="AC665" s="17"/>
      <c r="AD665" s="17"/>
      <c r="AE665" s="17"/>
      <c r="AF665" s="17"/>
      <c r="AG665" s="17"/>
      <c r="AH665" s="17"/>
      <c r="AI665" s="17"/>
      <c r="AJ665" s="17"/>
      <c r="AK665" s="17"/>
      <c r="AL665" s="17"/>
      <c r="AM665" s="17"/>
      <c r="AN665" s="17"/>
      <c r="AO665" s="17"/>
      <c r="AP665" s="17"/>
      <c r="AQ665" s="17"/>
      <c r="AR665" s="17"/>
    </row>
    <row r="666" spans="1:44" s="18" customFormat="1" hidden="1">
      <c r="A666" s="2"/>
      <c r="B666" s="2"/>
      <c r="C666" s="2"/>
      <c r="D666" s="54"/>
      <c r="E666" s="2"/>
      <c r="F666" s="2"/>
      <c r="G666" s="2"/>
      <c r="H666" s="2"/>
      <c r="I666" s="2"/>
      <c r="J666" s="2"/>
      <c r="K666" s="2"/>
      <c r="L666" s="2"/>
      <c r="M666" s="2"/>
      <c r="N666" s="2"/>
      <c r="O666" s="2"/>
      <c r="P666" s="2"/>
      <c r="Q666" s="45">
        <f t="shared" si="94"/>
        <v>0</v>
      </c>
      <c r="R666" s="19"/>
      <c r="S666" s="19"/>
      <c r="T666" s="19"/>
      <c r="U666" s="19"/>
      <c r="V666" s="19"/>
      <c r="W666" s="19"/>
      <c r="X666" s="17"/>
      <c r="Y666" s="17"/>
      <c r="Z666" s="17"/>
      <c r="AA666" s="17"/>
      <c r="AB666" s="17"/>
      <c r="AC666" s="17"/>
      <c r="AD666" s="17"/>
      <c r="AE666" s="17"/>
      <c r="AF666" s="17"/>
      <c r="AG666" s="17"/>
      <c r="AH666" s="17"/>
      <c r="AI666" s="17"/>
      <c r="AJ666" s="17"/>
      <c r="AK666" s="17"/>
      <c r="AL666" s="17"/>
      <c r="AM666" s="17"/>
      <c r="AN666" s="17"/>
      <c r="AO666" s="17"/>
      <c r="AP666" s="17"/>
      <c r="AQ666" s="17"/>
      <c r="AR666" s="17"/>
    </row>
    <row r="667" spans="1:44" s="18" customFormat="1" hidden="1">
      <c r="A667" s="2"/>
      <c r="B667" s="2"/>
      <c r="C667" s="2"/>
      <c r="D667" s="54"/>
      <c r="E667" s="2"/>
      <c r="F667" s="2"/>
      <c r="G667" s="2"/>
      <c r="H667" s="2"/>
      <c r="I667" s="2"/>
      <c r="J667" s="2"/>
      <c r="K667" s="2"/>
      <c r="L667" s="2"/>
      <c r="M667" s="2"/>
      <c r="N667" s="2"/>
      <c r="O667" s="2"/>
      <c r="P667" s="2"/>
      <c r="Q667" s="45">
        <f t="shared" si="94"/>
        <v>0</v>
      </c>
      <c r="R667" s="19"/>
      <c r="S667" s="19"/>
      <c r="T667" s="19"/>
      <c r="U667" s="19"/>
      <c r="V667" s="19"/>
      <c r="W667" s="19"/>
      <c r="X667" s="17"/>
      <c r="Y667" s="17"/>
      <c r="Z667" s="17"/>
      <c r="AA667" s="17"/>
      <c r="AB667" s="17"/>
      <c r="AC667" s="17"/>
      <c r="AD667" s="17"/>
      <c r="AE667" s="17"/>
      <c r="AF667" s="17"/>
      <c r="AG667" s="17"/>
      <c r="AH667" s="17"/>
      <c r="AI667" s="17"/>
      <c r="AJ667" s="17"/>
      <c r="AK667" s="17"/>
      <c r="AL667" s="17"/>
      <c r="AM667" s="17"/>
      <c r="AN667" s="17"/>
      <c r="AO667" s="17"/>
      <c r="AP667" s="17"/>
      <c r="AQ667" s="17"/>
      <c r="AR667" s="17"/>
    </row>
    <row r="668" spans="1:44" s="18" customFormat="1" hidden="1">
      <c r="A668" s="2"/>
      <c r="B668" s="2"/>
      <c r="C668" s="2"/>
      <c r="D668" s="54"/>
      <c r="E668" s="2"/>
      <c r="F668" s="2"/>
      <c r="G668" s="2"/>
      <c r="H668" s="2"/>
      <c r="I668" s="2"/>
      <c r="J668" s="2"/>
      <c r="K668" s="2"/>
      <c r="L668" s="2"/>
      <c r="M668" s="2"/>
      <c r="N668" s="2"/>
      <c r="O668" s="2"/>
      <c r="P668" s="2"/>
      <c r="Q668" s="45">
        <f t="shared" si="94"/>
        <v>0</v>
      </c>
      <c r="R668" s="19"/>
      <c r="S668" s="19"/>
      <c r="T668" s="19"/>
      <c r="U668" s="19"/>
      <c r="V668" s="19"/>
      <c r="W668" s="19"/>
      <c r="X668" s="17"/>
      <c r="Y668" s="17"/>
      <c r="Z668" s="17"/>
      <c r="AA668" s="17"/>
      <c r="AB668" s="17"/>
      <c r="AC668" s="17"/>
      <c r="AD668" s="17"/>
      <c r="AE668" s="17"/>
      <c r="AF668" s="17"/>
      <c r="AG668" s="17"/>
      <c r="AH668" s="17"/>
      <c r="AI668" s="17"/>
      <c r="AJ668" s="17"/>
      <c r="AK668" s="17"/>
      <c r="AL668" s="17"/>
      <c r="AM668" s="17"/>
      <c r="AN668" s="17"/>
      <c r="AO668" s="17"/>
      <c r="AP668" s="17"/>
      <c r="AQ668" s="17"/>
      <c r="AR668" s="17"/>
    </row>
    <row r="669" spans="1:44" s="18" customFormat="1" hidden="1">
      <c r="A669" s="2"/>
      <c r="B669" s="2"/>
      <c r="C669" s="2"/>
      <c r="D669" s="54"/>
      <c r="E669" s="2"/>
      <c r="F669" s="2"/>
      <c r="G669" s="2"/>
      <c r="H669" s="2"/>
      <c r="I669" s="2"/>
      <c r="J669" s="2"/>
      <c r="K669" s="2"/>
      <c r="L669" s="2"/>
      <c r="M669" s="2"/>
      <c r="N669" s="2"/>
      <c r="O669" s="2"/>
      <c r="P669" s="2"/>
      <c r="Q669" s="45">
        <f t="shared" si="94"/>
        <v>0</v>
      </c>
      <c r="R669" s="19"/>
      <c r="S669" s="19"/>
      <c r="T669" s="19"/>
      <c r="U669" s="19"/>
      <c r="V669" s="19"/>
      <c r="W669" s="19"/>
      <c r="X669" s="17"/>
      <c r="Y669" s="17"/>
      <c r="Z669" s="17"/>
      <c r="AA669" s="17"/>
      <c r="AB669" s="17"/>
      <c r="AC669" s="17"/>
      <c r="AD669" s="17"/>
      <c r="AE669" s="17"/>
      <c r="AF669" s="17"/>
      <c r="AG669" s="17"/>
      <c r="AH669" s="17"/>
      <c r="AI669" s="17"/>
      <c r="AJ669" s="17"/>
      <c r="AK669" s="17"/>
      <c r="AL669" s="17"/>
      <c r="AM669" s="17"/>
      <c r="AN669" s="17"/>
      <c r="AO669" s="17"/>
      <c r="AP669" s="17"/>
      <c r="AQ669" s="17"/>
      <c r="AR669" s="17"/>
    </row>
    <row r="670" spans="1:44" s="18" customFormat="1" hidden="1">
      <c r="A670" s="2"/>
      <c r="B670" s="2"/>
      <c r="C670" s="2"/>
      <c r="D670" s="54"/>
      <c r="E670" s="2"/>
      <c r="F670" s="2"/>
      <c r="G670" s="2"/>
      <c r="H670" s="2"/>
      <c r="I670" s="2"/>
      <c r="J670" s="2"/>
      <c r="K670" s="2"/>
      <c r="L670" s="2"/>
      <c r="M670" s="2"/>
      <c r="N670" s="2"/>
      <c r="O670" s="2"/>
      <c r="P670" s="2"/>
      <c r="Q670" s="45">
        <f t="shared" si="94"/>
        <v>0</v>
      </c>
      <c r="R670" s="19"/>
      <c r="S670" s="19"/>
      <c r="T670" s="19"/>
      <c r="U670" s="19"/>
      <c r="V670" s="19"/>
      <c r="W670" s="19"/>
      <c r="X670" s="17"/>
      <c r="Y670" s="17"/>
      <c r="Z670" s="17"/>
      <c r="AA670" s="17"/>
      <c r="AB670" s="17"/>
      <c r="AC670" s="17"/>
      <c r="AD670" s="17"/>
      <c r="AE670" s="17"/>
      <c r="AF670" s="17"/>
      <c r="AG670" s="17"/>
      <c r="AH670" s="17"/>
      <c r="AI670" s="17"/>
      <c r="AJ670" s="17"/>
      <c r="AK670" s="17"/>
      <c r="AL670" s="17"/>
      <c r="AM670" s="17"/>
      <c r="AN670" s="17"/>
      <c r="AO670" s="17"/>
      <c r="AP670" s="17"/>
      <c r="AQ670" s="17"/>
      <c r="AR670" s="17"/>
    </row>
    <row r="671" spans="1:44" s="18" customFormat="1" hidden="1">
      <c r="A671" s="2"/>
      <c r="B671" s="2"/>
      <c r="C671" s="2"/>
      <c r="D671" s="54"/>
      <c r="E671" s="2"/>
      <c r="F671" s="2"/>
      <c r="G671" s="2"/>
      <c r="H671" s="2"/>
      <c r="I671" s="2"/>
      <c r="J671" s="2"/>
      <c r="K671" s="2"/>
      <c r="L671" s="2"/>
      <c r="M671" s="2"/>
      <c r="N671" s="2"/>
      <c r="O671" s="2"/>
      <c r="P671" s="2"/>
      <c r="Q671" s="45">
        <f t="shared" si="94"/>
        <v>0</v>
      </c>
      <c r="R671" s="19"/>
      <c r="S671" s="19"/>
      <c r="T671" s="19"/>
      <c r="U671" s="19"/>
      <c r="V671" s="19"/>
      <c r="W671" s="19"/>
      <c r="X671" s="17"/>
      <c r="Y671" s="17"/>
      <c r="Z671" s="17"/>
      <c r="AA671" s="17"/>
      <c r="AB671" s="17"/>
      <c r="AC671" s="17"/>
      <c r="AD671" s="17"/>
      <c r="AE671" s="17"/>
      <c r="AF671" s="17"/>
      <c r="AG671" s="17"/>
      <c r="AH671" s="17"/>
      <c r="AI671" s="17"/>
      <c r="AJ671" s="17"/>
      <c r="AK671" s="17"/>
      <c r="AL671" s="17"/>
      <c r="AM671" s="17"/>
      <c r="AN671" s="17"/>
      <c r="AO671" s="17"/>
      <c r="AP671" s="17"/>
      <c r="AQ671" s="17"/>
      <c r="AR671" s="17"/>
    </row>
    <row r="672" spans="1:44" s="18" customFormat="1" hidden="1">
      <c r="A672" s="2"/>
      <c r="B672" s="2"/>
      <c r="C672" s="2"/>
      <c r="D672" s="54"/>
      <c r="E672" s="2"/>
      <c r="F672" s="2"/>
      <c r="G672" s="2"/>
      <c r="H672" s="2"/>
      <c r="I672" s="2"/>
      <c r="J672" s="2"/>
      <c r="K672" s="2"/>
      <c r="L672" s="2"/>
      <c r="M672" s="2"/>
      <c r="N672" s="2"/>
      <c r="O672" s="2"/>
      <c r="P672" s="2"/>
      <c r="Q672" s="45">
        <f t="shared" si="94"/>
        <v>0</v>
      </c>
      <c r="R672" s="19"/>
      <c r="S672" s="19"/>
      <c r="T672" s="19"/>
      <c r="U672" s="19"/>
      <c r="V672" s="19"/>
      <c r="W672" s="19"/>
      <c r="X672" s="17"/>
      <c r="Y672" s="17"/>
      <c r="Z672" s="17"/>
      <c r="AA672" s="17"/>
      <c r="AB672" s="17"/>
      <c r="AC672" s="17"/>
      <c r="AD672" s="17"/>
      <c r="AE672" s="17"/>
      <c r="AF672" s="17"/>
      <c r="AG672" s="17"/>
      <c r="AH672" s="17"/>
      <c r="AI672" s="17"/>
      <c r="AJ672" s="17"/>
      <c r="AK672" s="17"/>
      <c r="AL672" s="17"/>
      <c r="AM672" s="17"/>
      <c r="AN672" s="17"/>
      <c r="AO672" s="17"/>
      <c r="AP672" s="17"/>
      <c r="AQ672" s="17"/>
      <c r="AR672" s="17"/>
    </row>
    <row r="673" spans="1:44" s="18" customFormat="1" hidden="1">
      <c r="A673" s="2"/>
      <c r="B673" s="2"/>
      <c r="C673" s="2"/>
      <c r="D673" s="54"/>
      <c r="E673" s="2"/>
      <c r="F673" s="2"/>
      <c r="G673" s="2"/>
      <c r="H673" s="2"/>
      <c r="I673" s="2"/>
      <c r="J673" s="2"/>
      <c r="K673" s="2"/>
      <c r="L673" s="2"/>
      <c r="M673" s="2"/>
      <c r="N673" s="2"/>
      <c r="O673" s="2"/>
      <c r="P673" s="2"/>
      <c r="Q673" s="45">
        <f t="shared" si="94"/>
        <v>0</v>
      </c>
      <c r="R673" s="19"/>
      <c r="S673" s="19"/>
      <c r="T673" s="19"/>
      <c r="U673" s="19"/>
      <c r="V673" s="19"/>
      <c r="W673" s="19"/>
      <c r="X673" s="17"/>
      <c r="Y673" s="17"/>
      <c r="Z673" s="17"/>
      <c r="AA673" s="17"/>
      <c r="AB673" s="17"/>
      <c r="AC673" s="17"/>
      <c r="AD673" s="17"/>
      <c r="AE673" s="17"/>
      <c r="AF673" s="17"/>
      <c r="AG673" s="17"/>
      <c r="AH673" s="17"/>
      <c r="AI673" s="17"/>
      <c r="AJ673" s="17"/>
      <c r="AK673" s="17"/>
      <c r="AL673" s="17"/>
      <c r="AM673" s="17"/>
      <c r="AN673" s="17"/>
      <c r="AO673" s="17"/>
      <c r="AP673" s="17"/>
      <c r="AQ673" s="17"/>
      <c r="AR673" s="17"/>
    </row>
    <row r="674" spans="1:44" s="18" customFormat="1" hidden="1">
      <c r="A674" s="2"/>
      <c r="B674" s="2"/>
      <c r="C674" s="2"/>
      <c r="D674" s="54"/>
      <c r="E674" s="2"/>
      <c r="F674" s="2"/>
      <c r="G674" s="2"/>
      <c r="H674" s="2"/>
      <c r="I674" s="2"/>
      <c r="J674" s="2"/>
      <c r="K674" s="2"/>
      <c r="L674" s="2"/>
      <c r="M674" s="2"/>
      <c r="N674" s="2"/>
      <c r="O674" s="2"/>
      <c r="P674" s="2"/>
      <c r="Q674" s="45">
        <f t="shared" si="94"/>
        <v>0</v>
      </c>
      <c r="R674" s="19"/>
      <c r="S674" s="19"/>
      <c r="T674" s="19"/>
      <c r="U674" s="19"/>
      <c r="V674" s="19"/>
      <c r="W674" s="19"/>
      <c r="X674" s="17"/>
      <c r="Y674" s="17"/>
      <c r="Z674" s="17"/>
      <c r="AA674" s="17"/>
      <c r="AB674" s="17"/>
      <c r="AC674" s="17"/>
      <c r="AD674" s="17"/>
      <c r="AE674" s="17"/>
      <c r="AF674" s="17"/>
      <c r="AG674" s="17"/>
      <c r="AH674" s="17"/>
      <c r="AI674" s="17"/>
      <c r="AJ674" s="17"/>
      <c r="AK674" s="17"/>
      <c r="AL674" s="17"/>
      <c r="AM674" s="17"/>
      <c r="AN674" s="17"/>
      <c r="AO674" s="17"/>
      <c r="AP674" s="17"/>
      <c r="AQ674" s="17"/>
      <c r="AR674" s="17"/>
    </row>
    <row r="675" spans="1:44" s="18" customFormat="1" hidden="1">
      <c r="A675" s="2"/>
      <c r="B675" s="2"/>
      <c r="C675" s="2"/>
      <c r="D675" s="54"/>
      <c r="E675" s="2"/>
      <c r="F675" s="2"/>
      <c r="G675" s="2"/>
      <c r="H675" s="2"/>
      <c r="I675" s="2"/>
      <c r="J675" s="2"/>
      <c r="K675" s="2"/>
      <c r="L675" s="2"/>
      <c r="M675" s="2"/>
      <c r="N675" s="2"/>
      <c r="O675" s="2"/>
      <c r="P675" s="2"/>
      <c r="Q675" s="45">
        <f t="shared" si="94"/>
        <v>0</v>
      </c>
      <c r="R675" s="19"/>
      <c r="S675" s="19"/>
      <c r="T675" s="19"/>
      <c r="U675" s="19"/>
      <c r="V675" s="19"/>
      <c r="W675" s="19"/>
      <c r="X675" s="17"/>
      <c r="Y675" s="17"/>
      <c r="Z675" s="17"/>
      <c r="AA675" s="17"/>
      <c r="AB675" s="17"/>
      <c r="AC675" s="17"/>
      <c r="AD675" s="17"/>
      <c r="AE675" s="17"/>
      <c r="AF675" s="17"/>
      <c r="AG675" s="17"/>
      <c r="AH675" s="17"/>
      <c r="AI675" s="17"/>
      <c r="AJ675" s="17"/>
      <c r="AK675" s="17"/>
      <c r="AL675" s="17"/>
      <c r="AM675" s="17"/>
      <c r="AN675" s="17"/>
      <c r="AO675" s="17"/>
      <c r="AP675" s="17"/>
      <c r="AQ675" s="17"/>
      <c r="AR675" s="17"/>
    </row>
    <row r="676" spans="1:44" s="18" customFormat="1" hidden="1">
      <c r="A676" s="2"/>
      <c r="B676" s="2"/>
      <c r="C676" s="2"/>
      <c r="D676" s="54"/>
      <c r="E676" s="2"/>
      <c r="F676" s="2"/>
      <c r="G676" s="2"/>
      <c r="H676" s="2"/>
      <c r="I676" s="2"/>
      <c r="J676" s="2"/>
      <c r="K676" s="2"/>
      <c r="L676" s="2"/>
      <c r="M676" s="2"/>
      <c r="N676" s="2"/>
      <c r="O676" s="2"/>
      <c r="P676" s="2"/>
      <c r="Q676" s="45">
        <f t="shared" si="94"/>
        <v>0</v>
      </c>
      <c r="R676" s="19"/>
      <c r="S676" s="19"/>
      <c r="T676" s="19"/>
      <c r="U676" s="19"/>
      <c r="V676" s="19"/>
      <c r="W676" s="19"/>
      <c r="X676" s="17"/>
      <c r="Y676" s="17"/>
      <c r="Z676" s="17"/>
      <c r="AA676" s="17"/>
      <c r="AB676" s="17"/>
      <c r="AC676" s="17"/>
      <c r="AD676" s="17"/>
      <c r="AE676" s="17"/>
      <c r="AF676" s="17"/>
      <c r="AG676" s="17"/>
      <c r="AH676" s="17"/>
      <c r="AI676" s="17"/>
      <c r="AJ676" s="17"/>
      <c r="AK676" s="17"/>
      <c r="AL676" s="17"/>
      <c r="AM676" s="17"/>
      <c r="AN676" s="17"/>
      <c r="AO676" s="17"/>
      <c r="AP676" s="17"/>
      <c r="AQ676" s="17"/>
      <c r="AR676" s="17"/>
    </row>
    <row r="677" spans="1:44" s="18" customFormat="1" hidden="1">
      <c r="A677" s="2"/>
      <c r="B677" s="2"/>
      <c r="C677" s="2"/>
      <c r="D677" s="54"/>
      <c r="E677" s="2"/>
      <c r="F677" s="2"/>
      <c r="G677" s="2"/>
      <c r="H677" s="2"/>
      <c r="I677" s="2"/>
      <c r="J677" s="2"/>
      <c r="K677" s="2"/>
      <c r="L677" s="2"/>
      <c r="M677" s="2"/>
      <c r="N677" s="2"/>
      <c r="O677" s="2"/>
      <c r="P677" s="2"/>
      <c r="Q677" s="45">
        <f t="shared" si="94"/>
        <v>0</v>
      </c>
      <c r="R677" s="19"/>
      <c r="S677" s="19"/>
      <c r="T677" s="19"/>
      <c r="U677" s="19"/>
      <c r="V677" s="19"/>
      <c r="W677" s="19"/>
      <c r="X677" s="17"/>
      <c r="Y677" s="17"/>
      <c r="Z677" s="17"/>
      <c r="AA677" s="17"/>
      <c r="AB677" s="17"/>
      <c r="AC677" s="17"/>
      <c r="AD677" s="17"/>
      <c r="AE677" s="17"/>
      <c r="AF677" s="17"/>
      <c r="AG677" s="17"/>
      <c r="AH677" s="17"/>
      <c r="AI677" s="17"/>
      <c r="AJ677" s="17"/>
      <c r="AK677" s="17"/>
      <c r="AL677" s="17"/>
      <c r="AM677" s="17"/>
      <c r="AN677" s="17"/>
      <c r="AO677" s="17"/>
      <c r="AP677" s="17"/>
      <c r="AQ677" s="17"/>
      <c r="AR677" s="17"/>
    </row>
    <row r="678" spans="1:44" s="18" customFormat="1" hidden="1">
      <c r="A678" s="2"/>
      <c r="B678" s="2"/>
      <c r="C678" s="2"/>
      <c r="D678" s="54"/>
      <c r="E678" s="2"/>
      <c r="F678" s="2"/>
      <c r="G678" s="2"/>
      <c r="H678" s="2"/>
      <c r="I678" s="2"/>
      <c r="J678" s="2"/>
      <c r="K678" s="2"/>
      <c r="L678" s="2"/>
      <c r="M678" s="2"/>
      <c r="N678" s="2"/>
      <c r="O678" s="2"/>
      <c r="P678" s="2"/>
      <c r="Q678" s="45">
        <f t="shared" si="94"/>
        <v>0</v>
      </c>
      <c r="R678" s="19"/>
      <c r="S678" s="19"/>
      <c r="T678" s="19"/>
      <c r="U678" s="19"/>
      <c r="V678" s="19"/>
      <c r="W678" s="19"/>
      <c r="X678" s="17"/>
      <c r="Y678" s="17"/>
      <c r="Z678" s="17"/>
      <c r="AA678" s="17"/>
      <c r="AB678" s="17"/>
      <c r="AC678" s="17"/>
      <c r="AD678" s="17"/>
      <c r="AE678" s="17"/>
      <c r="AF678" s="17"/>
      <c r="AG678" s="17"/>
      <c r="AH678" s="17"/>
      <c r="AI678" s="17"/>
      <c r="AJ678" s="17"/>
      <c r="AK678" s="17"/>
      <c r="AL678" s="17"/>
      <c r="AM678" s="17"/>
      <c r="AN678" s="17"/>
      <c r="AO678" s="17"/>
      <c r="AP678" s="17"/>
      <c r="AQ678" s="17"/>
      <c r="AR678" s="17"/>
    </row>
    <row r="679" spans="1:44" s="18" customFormat="1" hidden="1">
      <c r="A679" s="2"/>
      <c r="B679" s="2"/>
      <c r="C679" s="2"/>
      <c r="D679" s="54"/>
      <c r="E679" s="2"/>
      <c r="F679" s="2"/>
      <c r="G679" s="2"/>
      <c r="H679" s="2"/>
      <c r="I679" s="2"/>
      <c r="J679" s="2"/>
      <c r="K679" s="2"/>
      <c r="L679" s="2"/>
      <c r="M679" s="2"/>
      <c r="N679" s="2"/>
      <c r="O679" s="2"/>
      <c r="P679" s="2"/>
      <c r="Q679" s="45">
        <f t="shared" si="94"/>
        <v>0</v>
      </c>
      <c r="R679" s="19"/>
      <c r="S679" s="19"/>
      <c r="T679" s="19"/>
      <c r="U679" s="19"/>
      <c r="V679" s="19"/>
      <c r="W679" s="19"/>
      <c r="X679" s="17"/>
      <c r="Y679" s="17"/>
      <c r="Z679" s="17"/>
      <c r="AA679" s="17"/>
      <c r="AB679" s="17"/>
      <c r="AC679" s="17"/>
      <c r="AD679" s="17"/>
      <c r="AE679" s="17"/>
      <c r="AF679" s="17"/>
      <c r="AG679" s="17"/>
      <c r="AH679" s="17"/>
      <c r="AI679" s="17"/>
      <c r="AJ679" s="17"/>
      <c r="AK679" s="17"/>
      <c r="AL679" s="17"/>
      <c r="AM679" s="17"/>
      <c r="AN679" s="17"/>
      <c r="AO679" s="17"/>
      <c r="AP679" s="17"/>
      <c r="AQ679" s="17"/>
      <c r="AR679" s="17"/>
    </row>
    <row r="680" spans="1:44" s="18" customFormat="1" hidden="1">
      <c r="A680" s="2"/>
      <c r="B680" s="2"/>
      <c r="C680" s="2"/>
      <c r="D680" s="54"/>
      <c r="E680" s="2"/>
      <c r="F680" s="2"/>
      <c r="G680" s="2"/>
      <c r="H680" s="2"/>
      <c r="I680" s="2"/>
      <c r="J680" s="2"/>
      <c r="K680" s="2"/>
      <c r="L680" s="2"/>
      <c r="M680" s="2"/>
      <c r="N680" s="2"/>
      <c r="O680" s="2"/>
      <c r="P680" s="2"/>
      <c r="Q680" s="45">
        <f t="shared" si="94"/>
        <v>0</v>
      </c>
      <c r="R680" s="19"/>
      <c r="S680" s="19"/>
      <c r="T680" s="19"/>
      <c r="U680" s="19"/>
      <c r="V680" s="19"/>
      <c r="W680" s="19"/>
      <c r="X680" s="17"/>
      <c r="Y680" s="17"/>
      <c r="Z680" s="17"/>
      <c r="AA680" s="17"/>
      <c r="AB680" s="17"/>
      <c r="AC680" s="17"/>
      <c r="AD680" s="17"/>
      <c r="AE680" s="17"/>
      <c r="AF680" s="17"/>
      <c r="AG680" s="17"/>
      <c r="AH680" s="17"/>
      <c r="AI680" s="17"/>
      <c r="AJ680" s="17"/>
      <c r="AK680" s="17"/>
      <c r="AL680" s="17"/>
      <c r="AM680" s="17"/>
      <c r="AN680" s="17"/>
      <c r="AO680" s="17"/>
      <c r="AP680" s="17"/>
      <c r="AQ680" s="17"/>
      <c r="AR680" s="17"/>
    </row>
    <row r="681" spans="1:44" s="18" customFormat="1" hidden="1">
      <c r="A681" s="2"/>
      <c r="B681" s="2"/>
      <c r="C681" s="2"/>
      <c r="D681" s="54"/>
      <c r="E681" s="2"/>
      <c r="F681" s="2"/>
      <c r="G681" s="2"/>
      <c r="H681" s="2"/>
      <c r="I681" s="2"/>
      <c r="J681" s="2"/>
      <c r="K681" s="2"/>
      <c r="L681" s="2"/>
      <c r="M681" s="2"/>
      <c r="N681" s="2"/>
      <c r="O681" s="2"/>
      <c r="P681" s="2"/>
      <c r="Q681" s="45">
        <f t="shared" si="94"/>
        <v>0</v>
      </c>
      <c r="R681" s="19"/>
      <c r="S681" s="19"/>
      <c r="T681" s="19"/>
      <c r="U681" s="19"/>
      <c r="V681" s="19"/>
      <c r="W681" s="19"/>
      <c r="X681" s="17"/>
      <c r="Y681" s="17"/>
      <c r="Z681" s="17"/>
      <c r="AA681" s="17"/>
      <c r="AB681" s="17"/>
      <c r="AC681" s="17"/>
      <c r="AD681" s="17"/>
      <c r="AE681" s="17"/>
      <c r="AF681" s="17"/>
      <c r="AG681" s="17"/>
      <c r="AH681" s="17"/>
      <c r="AI681" s="17"/>
      <c r="AJ681" s="17"/>
      <c r="AK681" s="17"/>
      <c r="AL681" s="17"/>
      <c r="AM681" s="17"/>
      <c r="AN681" s="17"/>
      <c r="AO681" s="17"/>
      <c r="AP681" s="17"/>
      <c r="AQ681" s="17"/>
      <c r="AR681" s="17"/>
    </row>
    <row r="682" spans="1:44" s="18" customFormat="1" hidden="1">
      <c r="A682" s="2"/>
      <c r="B682" s="2"/>
      <c r="C682" s="2"/>
      <c r="D682" s="54"/>
      <c r="E682" s="2"/>
      <c r="F682" s="2"/>
      <c r="G682" s="2"/>
      <c r="H682" s="2"/>
      <c r="I682" s="2"/>
      <c r="J682" s="2"/>
      <c r="K682" s="2"/>
      <c r="L682" s="2"/>
      <c r="M682" s="2"/>
      <c r="N682" s="2"/>
      <c r="O682" s="2"/>
      <c r="P682" s="2"/>
      <c r="Q682" s="45">
        <f t="shared" si="94"/>
        <v>0</v>
      </c>
      <c r="R682" s="19"/>
      <c r="S682" s="19"/>
      <c r="T682" s="19"/>
      <c r="U682" s="19"/>
      <c r="V682" s="19"/>
      <c r="W682" s="19"/>
      <c r="X682" s="17"/>
      <c r="Y682" s="17"/>
      <c r="Z682" s="17"/>
      <c r="AA682" s="17"/>
      <c r="AB682" s="17"/>
      <c r="AC682" s="17"/>
      <c r="AD682" s="17"/>
      <c r="AE682" s="17"/>
      <c r="AF682" s="17"/>
      <c r="AG682" s="17"/>
      <c r="AH682" s="17"/>
      <c r="AI682" s="17"/>
      <c r="AJ682" s="17"/>
      <c r="AK682" s="17"/>
      <c r="AL682" s="17"/>
      <c r="AM682" s="17"/>
      <c r="AN682" s="17"/>
      <c r="AO682" s="17"/>
      <c r="AP682" s="17"/>
      <c r="AQ682" s="17"/>
      <c r="AR682" s="17"/>
    </row>
    <row r="683" spans="1:44" s="18" customFormat="1" hidden="1">
      <c r="A683" s="2"/>
      <c r="B683" s="2"/>
      <c r="C683" s="2"/>
      <c r="D683" s="54"/>
      <c r="E683" s="2"/>
      <c r="F683" s="2"/>
      <c r="G683" s="2"/>
      <c r="H683" s="2"/>
      <c r="I683" s="2"/>
      <c r="J683" s="2"/>
      <c r="K683" s="2"/>
      <c r="L683" s="2"/>
      <c r="M683" s="2"/>
      <c r="N683" s="2"/>
      <c r="O683" s="2"/>
      <c r="P683" s="2"/>
      <c r="Q683" s="45">
        <f t="shared" si="94"/>
        <v>0</v>
      </c>
      <c r="R683" s="19"/>
      <c r="S683" s="19"/>
      <c r="T683" s="19"/>
      <c r="U683" s="19"/>
      <c r="V683" s="19"/>
      <c r="W683" s="19"/>
      <c r="X683" s="17"/>
      <c r="Y683" s="17"/>
      <c r="Z683" s="17"/>
      <c r="AA683" s="17"/>
      <c r="AB683" s="17"/>
      <c r="AC683" s="17"/>
      <c r="AD683" s="17"/>
      <c r="AE683" s="17"/>
      <c r="AF683" s="17"/>
      <c r="AG683" s="17"/>
      <c r="AH683" s="17"/>
      <c r="AI683" s="17"/>
      <c r="AJ683" s="17"/>
      <c r="AK683" s="17"/>
      <c r="AL683" s="17"/>
      <c r="AM683" s="17"/>
      <c r="AN683" s="17"/>
      <c r="AO683" s="17"/>
      <c r="AP683" s="17"/>
      <c r="AQ683" s="17"/>
      <c r="AR683" s="17"/>
    </row>
    <row r="684" spans="1:44" s="18" customFormat="1" hidden="1">
      <c r="A684" s="2"/>
      <c r="B684" s="2"/>
      <c r="C684" s="2"/>
      <c r="D684" s="54"/>
      <c r="E684" s="2"/>
      <c r="F684" s="2"/>
      <c r="G684" s="2"/>
      <c r="H684" s="2"/>
      <c r="I684" s="2"/>
      <c r="J684" s="2"/>
      <c r="K684" s="2"/>
      <c r="L684" s="2"/>
      <c r="M684" s="2"/>
      <c r="N684" s="2"/>
      <c r="O684" s="2"/>
      <c r="P684" s="2"/>
      <c r="Q684" s="45">
        <f t="shared" si="94"/>
        <v>0</v>
      </c>
      <c r="R684" s="19"/>
      <c r="S684" s="19"/>
      <c r="T684" s="19"/>
      <c r="U684" s="19"/>
      <c r="V684" s="19"/>
      <c r="W684" s="19"/>
      <c r="X684" s="17"/>
      <c r="Y684" s="17"/>
      <c r="Z684" s="17"/>
      <c r="AA684" s="17"/>
      <c r="AB684" s="17"/>
      <c r="AC684" s="17"/>
      <c r="AD684" s="17"/>
      <c r="AE684" s="17"/>
      <c r="AF684" s="17"/>
      <c r="AG684" s="17"/>
      <c r="AH684" s="17"/>
      <c r="AI684" s="17"/>
      <c r="AJ684" s="17"/>
      <c r="AK684" s="17"/>
      <c r="AL684" s="17"/>
      <c r="AM684" s="17"/>
      <c r="AN684" s="17"/>
      <c r="AO684" s="17"/>
      <c r="AP684" s="17"/>
      <c r="AQ684" s="17"/>
      <c r="AR684" s="17"/>
    </row>
    <row r="685" spans="1:44" s="18" customFormat="1" hidden="1">
      <c r="A685" s="2"/>
      <c r="B685" s="2"/>
      <c r="C685" s="2"/>
      <c r="D685" s="54"/>
      <c r="E685" s="2"/>
      <c r="F685" s="2"/>
      <c r="G685" s="2"/>
      <c r="H685" s="2"/>
      <c r="I685" s="2"/>
      <c r="J685" s="2"/>
      <c r="K685" s="2"/>
      <c r="L685" s="2"/>
      <c r="M685" s="2"/>
      <c r="N685" s="2"/>
      <c r="O685" s="2"/>
      <c r="P685" s="2"/>
      <c r="Q685" s="45">
        <f t="shared" si="94"/>
        <v>0</v>
      </c>
      <c r="R685" s="19"/>
      <c r="S685" s="19"/>
      <c r="T685" s="19"/>
      <c r="U685" s="19"/>
      <c r="V685" s="19"/>
      <c r="W685" s="19"/>
      <c r="X685" s="17"/>
      <c r="Y685" s="17"/>
      <c r="Z685" s="17"/>
      <c r="AA685" s="17"/>
      <c r="AB685" s="17"/>
      <c r="AC685" s="17"/>
      <c r="AD685" s="17"/>
      <c r="AE685" s="17"/>
      <c r="AF685" s="17"/>
      <c r="AG685" s="17"/>
      <c r="AH685" s="17"/>
      <c r="AI685" s="17"/>
      <c r="AJ685" s="17"/>
      <c r="AK685" s="17"/>
      <c r="AL685" s="17"/>
      <c r="AM685" s="17"/>
      <c r="AN685" s="17"/>
      <c r="AO685" s="17"/>
      <c r="AP685" s="17"/>
      <c r="AQ685" s="17"/>
      <c r="AR685" s="17"/>
    </row>
    <row r="686" spans="1:44" s="18" customFormat="1" hidden="1">
      <c r="A686" s="2"/>
      <c r="B686" s="2"/>
      <c r="C686" s="2"/>
      <c r="D686" s="54"/>
      <c r="E686" s="2"/>
      <c r="F686" s="2"/>
      <c r="G686" s="2"/>
      <c r="H686" s="2"/>
      <c r="I686" s="2"/>
      <c r="J686" s="2"/>
      <c r="K686" s="2"/>
      <c r="L686" s="2"/>
      <c r="M686" s="2"/>
      <c r="N686" s="2"/>
      <c r="O686" s="2"/>
      <c r="P686" s="2"/>
      <c r="Q686" s="45">
        <f t="shared" si="94"/>
        <v>0</v>
      </c>
      <c r="R686" s="19"/>
      <c r="S686" s="19"/>
      <c r="T686" s="19"/>
      <c r="U686" s="19"/>
      <c r="V686" s="19"/>
      <c r="W686" s="19"/>
      <c r="X686" s="17"/>
      <c r="Y686" s="17"/>
      <c r="Z686" s="17"/>
      <c r="AA686" s="17"/>
      <c r="AB686" s="17"/>
      <c r="AC686" s="17"/>
      <c r="AD686" s="17"/>
      <c r="AE686" s="17"/>
      <c r="AF686" s="17"/>
      <c r="AG686" s="17"/>
      <c r="AH686" s="17"/>
      <c r="AI686" s="17"/>
      <c r="AJ686" s="17"/>
      <c r="AK686" s="17"/>
      <c r="AL686" s="17"/>
      <c r="AM686" s="17"/>
      <c r="AN686" s="17"/>
      <c r="AO686" s="17"/>
      <c r="AP686" s="17"/>
      <c r="AQ686" s="17"/>
      <c r="AR686" s="17"/>
    </row>
    <row r="687" spans="1:44" hidden="1">
      <c r="Q687" s="45">
        <f t="shared" si="94"/>
        <v>0</v>
      </c>
    </row>
    <row r="688" spans="1:44" hidden="1">
      <c r="Q688" s="45">
        <f t="shared" si="94"/>
        <v>0</v>
      </c>
    </row>
    <row r="689" spans="17:17" hidden="1">
      <c r="Q689" s="45">
        <f t="shared" si="94"/>
        <v>0</v>
      </c>
    </row>
    <row r="690" spans="17:17" hidden="1">
      <c r="Q690" s="45">
        <f t="shared" si="94"/>
        <v>0</v>
      </c>
    </row>
    <row r="691" spans="17:17" hidden="1">
      <c r="Q691" s="45">
        <f t="shared" si="94"/>
        <v>0</v>
      </c>
    </row>
    <row r="692" spans="17:17" hidden="1">
      <c r="Q692" s="45">
        <f t="shared" si="94"/>
        <v>0</v>
      </c>
    </row>
    <row r="693" spans="17:17" hidden="1">
      <c r="Q693" s="45">
        <f t="shared" si="94"/>
        <v>0</v>
      </c>
    </row>
    <row r="694" spans="17:17" hidden="1">
      <c r="Q694" s="45">
        <f t="shared" si="94"/>
        <v>0</v>
      </c>
    </row>
    <row r="695" spans="17:17" hidden="1">
      <c r="Q695" s="45">
        <f t="shared" si="94"/>
        <v>0</v>
      </c>
    </row>
    <row r="696" spans="17:17" hidden="1">
      <c r="Q696" s="45">
        <f t="shared" si="94"/>
        <v>0</v>
      </c>
    </row>
    <row r="697" spans="17:17" hidden="1">
      <c r="Q697" s="45">
        <f t="shared" si="94"/>
        <v>0</v>
      </c>
    </row>
    <row r="698" spans="17:17" hidden="1">
      <c r="Q698" s="45">
        <f t="shared" si="94"/>
        <v>0</v>
      </c>
    </row>
    <row r="699" spans="17:17" hidden="1">
      <c r="Q699" s="45">
        <f t="shared" si="94"/>
        <v>0</v>
      </c>
    </row>
    <row r="700" spans="17:17" hidden="1">
      <c r="Q700" s="45">
        <f t="shared" si="94"/>
        <v>0</v>
      </c>
    </row>
    <row r="701" spans="17:17" hidden="1">
      <c r="Q701" s="45">
        <f t="shared" si="94"/>
        <v>0</v>
      </c>
    </row>
    <row r="702" spans="17:17" hidden="1">
      <c r="Q702" s="45">
        <f t="shared" si="94"/>
        <v>0</v>
      </c>
    </row>
    <row r="703" spans="17:17" hidden="1">
      <c r="Q703" s="45">
        <f t="shared" si="94"/>
        <v>0</v>
      </c>
    </row>
    <row r="704" spans="17:17" hidden="1">
      <c r="Q704" s="45">
        <f t="shared" si="94"/>
        <v>0</v>
      </c>
    </row>
    <row r="705" spans="17:17" hidden="1">
      <c r="Q705" s="45">
        <f t="shared" si="94"/>
        <v>0</v>
      </c>
    </row>
    <row r="706" spans="17:17" hidden="1">
      <c r="Q706" s="45">
        <f t="shared" si="94"/>
        <v>0</v>
      </c>
    </row>
    <row r="707" spans="17:17" hidden="1">
      <c r="Q707" s="45">
        <f t="shared" si="94"/>
        <v>0</v>
      </c>
    </row>
    <row r="708" spans="17:17" hidden="1">
      <c r="Q708" s="45">
        <f t="shared" si="94"/>
        <v>0</v>
      </c>
    </row>
    <row r="709" spans="17:17" hidden="1">
      <c r="Q709" s="45">
        <f t="shared" si="94"/>
        <v>0</v>
      </c>
    </row>
    <row r="710" spans="17:17" hidden="1">
      <c r="Q710" s="45">
        <f t="shared" si="94"/>
        <v>0</v>
      </c>
    </row>
    <row r="711" spans="17:17" hidden="1">
      <c r="Q711" s="45">
        <f t="shared" si="94"/>
        <v>0</v>
      </c>
    </row>
    <row r="712" spans="17:17" hidden="1">
      <c r="Q712" s="45">
        <f t="shared" si="94"/>
        <v>0</v>
      </c>
    </row>
    <row r="713" spans="17:17" hidden="1">
      <c r="Q713" s="45">
        <f t="shared" si="94"/>
        <v>0</v>
      </c>
    </row>
    <row r="714" spans="17:17" hidden="1">
      <c r="Q714" s="45">
        <f t="shared" si="94"/>
        <v>0</v>
      </c>
    </row>
    <row r="715" spans="17:17" hidden="1">
      <c r="Q715" s="45">
        <f t="shared" si="94"/>
        <v>0</v>
      </c>
    </row>
    <row r="716" spans="17:17" hidden="1">
      <c r="Q716" s="45">
        <f t="shared" si="94"/>
        <v>0</v>
      </c>
    </row>
    <row r="717" spans="17:17" hidden="1">
      <c r="Q717" s="45">
        <f t="shared" si="94"/>
        <v>0</v>
      </c>
    </row>
    <row r="718" spans="17:17" hidden="1">
      <c r="Q718" s="45">
        <f t="shared" si="94"/>
        <v>0</v>
      </c>
    </row>
    <row r="719" spans="17:17" hidden="1">
      <c r="Q719" s="45">
        <f t="shared" si="94"/>
        <v>0</v>
      </c>
    </row>
    <row r="720" spans="17:17" hidden="1">
      <c r="Q720" s="45">
        <f t="shared" si="94"/>
        <v>0</v>
      </c>
    </row>
    <row r="721" spans="17:17" hidden="1">
      <c r="Q721" s="45">
        <f t="shared" si="94"/>
        <v>0</v>
      </c>
    </row>
    <row r="722" spans="17:17" hidden="1">
      <c r="Q722" s="45">
        <f t="shared" si="94"/>
        <v>0</v>
      </c>
    </row>
    <row r="723" spans="17:17" hidden="1">
      <c r="Q723" s="45">
        <f t="shared" si="94"/>
        <v>0</v>
      </c>
    </row>
    <row r="724" spans="17:17" hidden="1">
      <c r="Q724" s="45">
        <f t="shared" si="94"/>
        <v>0</v>
      </c>
    </row>
    <row r="725" spans="17:17" hidden="1">
      <c r="Q725" s="45">
        <f t="shared" si="94"/>
        <v>0</v>
      </c>
    </row>
    <row r="726" spans="17:17" hidden="1">
      <c r="Q726" s="45">
        <f t="shared" si="94"/>
        <v>0</v>
      </c>
    </row>
    <row r="727" spans="17:17" hidden="1">
      <c r="Q727" s="45">
        <f t="shared" si="94"/>
        <v>0</v>
      </c>
    </row>
    <row r="728" spans="17:17" hidden="1">
      <c r="Q728" s="45">
        <f t="shared" si="94"/>
        <v>0</v>
      </c>
    </row>
    <row r="729" spans="17:17" hidden="1">
      <c r="Q729" s="45">
        <f t="shared" ref="Q729:Q790" si="95">+P729</f>
        <v>0</v>
      </c>
    </row>
    <row r="730" spans="17:17" hidden="1">
      <c r="Q730" s="45">
        <f t="shared" si="95"/>
        <v>0</v>
      </c>
    </row>
    <row r="731" spans="17:17" hidden="1">
      <c r="Q731" s="45">
        <f t="shared" si="95"/>
        <v>0</v>
      </c>
    </row>
    <row r="732" spans="17:17" hidden="1">
      <c r="Q732" s="45">
        <f t="shared" si="95"/>
        <v>0</v>
      </c>
    </row>
    <row r="733" spans="17:17" hidden="1">
      <c r="Q733" s="45">
        <f t="shared" si="95"/>
        <v>0</v>
      </c>
    </row>
    <row r="734" spans="17:17" hidden="1">
      <c r="Q734" s="45">
        <f t="shared" si="95"/>
        <v>0</v>
      </c>
    </row>
    <row r="735" spans="17:17" hidden="1">
      <c r="Q735" s="45">
        <f t="shared" si="95"/>
        <v>0</v>
      </c>
    </row>
    <row r="736" spans="17:17" hidden="1">
      <c r="Q736" s="45">
        <f t="shared" si="95"/>
        <v>0</v>
      </c>
    </row>
    <row r="737" spans="17:17" hidden="1">
      <c r="Q737" s="45">
        <f t="shared" si="95"/>
        <v>0</v>
      </c>
    </row>
    <row r="738" spans="17:17" hidden="1">
      <c r="Q738" s="45">
        <f t="shared" si="95"/>
        <v>0</v>
      </c>
    </row>
    <row r="739" spans="17:17" hidden="1">
      <c r="Q739" s="45">
        <f t="shared" si="95"/>
        <v>0</v>
      </c>
    </row>
    <row r="740" spans="17:17" hidden="1">
      <c r="Q740" s="45">
        <f t="shared" si="95"/>
        <v>0</v>
      </c>
    </row>
    <row r="741" spans="17:17" hidden="1">
      <c r="Q741" s="45">
        <f t="shared" si="95"/>
        <v>0</v>
      </c>
    </row>
    <row r="742" spans="17:17" hidden="1">
      <c r="Q742" s="45">
        <f t="shared" si="95"/>
        <v>0</v>
      </c>
    </row>
    <row r="743" spans="17:17" hidden="1">
      <c r="Q743" s="45">
        <f t="shared" si="95"/>
        <v>0</v>
      </c>
    </row>
    <row r="744" spans="17:17" hidden="1">
      <c r="Q744" s="45">
        <f t="shared" si="95"/>
        <v>0</v>
      </c>
    </row>
    <row r="745" spans="17:17" hidden="1">
      <c r="Q745" s="45">
        <f t="shared" si="95"/>
        <v>0</v>
      </c>
    </row>
    <row r="746" spans="17:17" hidden="1">
      <c r="Q746" s="45">
        <f t="shared" si="95"/>
        <v>0</v>
      </c>
    </row>
    <row r="747" spans="17:17" hidden="1">
      <c r="Q747" s="45">
        <f t="shared" si="95"/>
        <v>0</v>
      </c>
    </row>
    <row r="748" spans="17:17" hidden="1">
      <c r="Q748" s="45">
        <f t="shared" si="95"/>
        <v>0</v>
      </c>
    </row>
    <row r="749" spans="17:17" hidden="1">
      <c r="Q749" s="45">
        <f t="shared" si="95"/>
        <v>0</v>
      </c>
    </row>
    <row r="750" spans="17:17" hidden="1">
      <c r="Q750" s="45">
        <f t="shared" si="95"/>
        <v>0</v>
      </c>
    </row>
    <row r="751" spans="17:17" hidden="1">
      <c r="Q751" s="45">
        <f t="shared" si="95"/>
        <v>0</v>
      </c>
    </row>
    <row r="752" spans="17:17" hidden="1">
      <c r="Q752" s="45">
        <f t="shared" si="95"/>
        <v>0</v>
      </c>
    </row>
    <row r="753" spans="17:17" hidden="1">
      <c r="Q753" s="45">
        <f t="shared" si="95"/>
        <v>0</v>
      </c>
    </row>
    <row r="754" spans="17:17" hidden="1">
      <c r="Q754" s="45">
        <f t="shared" si="95"/>
        <v>0</v>
      </c>
    </row>
    <row r="755" spans="17:17" hidden="1">
      <c r="Q755" s="45">
        <f t="shared" si="95"/>
        <v>0</v>
      </c>
    </row>
    <row r="756" spans="17:17" hidden="1">
      <c r="Q756" s="45">
        <f t="shared" si="95"/>
        <v>0</v>
      </c>
    </row>
    <row r="757" spans="17:17" hidden="1">
      <c r="Q757" s="45">
        <f t="shared" si="95"/>
        <v>0</v>
      </c>
    </row>
    <row r="758" spans="17:17" hidden="1">
      <c r="Q758" s="45">
        <f t="shared" si="95"/>
        <v>0</v>
      </c>
    </row>
    <row r="759" spans="17:17" hidden="1">
      <c r="Q759" s="45">
        <f t="shared" si="95"/>
        <v>0</v>
      </c>
    </row>
    <row r="760" spans="17:17" hidden="1">
      <c r="Q760" s="45">
        <f t="shared" si="95"/>
        <v>0</v>
      </c>
    </row>
    <row r="761" spans="17:17" hidden="1">
      <c r="Q761" s="45">
        <f t="shared" si="95"/>
        <v>0</v>
      </c>
    </row>
    <row r="762" spans="17:17" hidden="1">
      <c r="Q762" s="45">
        <f t="shared" si="95"/>
        <v>0</v>
      </c>
    </row>
    <row r="763" spans="17:17" hidden="1">
      <c r="Q763" s="45">
        <f t="shared" si="95"/>
        <v>0</v>
      </c>
    </row>
    <row r="764" spans="17:17" hidden="1">
      <c r="Q764" s="45">
        <f t="shared" si="95"/>
        <v>0</v>
      </c>
    </row>
    <row r="765" spans="17:17" hidden="1">
      <c r="Q765" s="45">
        <f t="shared" si="95"/>
        <v>0</v>
      </c>
    </row>
    <row r="766" spans="17:17" hidden="1">
      <c r="Q766" s="45">
        <f t="shared" si="95"/>
        <v>0</v>
      </c>
    </row>
    <row r="767" spans="17:17" hidden="1">
      <c r="Q767" s="45">
        <f t="shared" si="95"/>
        <v>0</v>
      </c>
    </row>
    <row r="768" spans="17:17" hidden="1">
      <c r="Q768" s="45">
        <f t="shared" si="95"/>
        <v>0</v>
      </c>
    </row>
    <row r="769" spans="17:17" hidden="1">
      <c r="Q769" s="45">
        <f t="shared" si="95"/>
        <v>0</v>
      </c>
    </row>
    <row r="770" spans="17:17" hidden="1">
      <c r="Q770" s="45">
        <f t="shared" si="95"/>
        <v>0</v>
      </c>
    </row>
    <row r="771" spans="17:17" hidden="1">
      <c r="Q771" s="45">
        <f t="shared" si="95"/>
        <v>0</v>
      </c>
    </row>
    <row r="772" spans="17:17" hidden="1">
      <c r="Q772" s="45">
        <f t="shared" si="95"/>
        <v>0</v>
      </c>
    </row>
    <row r="773" spans="17:17" hidden="1">
      <c r="Q773" s="45">
        <f t="shared" si="95"/>
        <v>0</v>
      </c>
    </row>
    <row r="774" spans="17:17" hidden="1">
      <c r="Q774" s="45">
        <f t="shared" si="95"/>
        <v>0</v>
      </c>
    </row>
    <row r="775" spans="17:17" hidden="1">
      <c r="Q775" s="45">
        <f t="shared" si="95"/>
        <v>0</v>
      </c>
    </row>
    <row r="776" spans="17:17" hidden="1">
      <c r="Q776" s="45">
        <f t="shared" si="95"/>
        <v>0</v>
      </c>
    </row>
    <row r="777" spans="17:17" hidden="1">
      <c r="Q777" s="45">
        <f t="shared" si="95"/>
        <v>0</v>
      </c>
    </row>
    <row r="778" spans="17:17" hidden="1">
      <c r="Q778" s="45">
        <f t="shared" si="95"/>
        <v>0</v>
      </c>
    </row>
    <row r="779" spans="17:17" hidden="1">
      <c r="Q779" s="45">
        <f t="shared" si="95"/>
        <v>0</v>
      </c>
    </row>
    <row r="780" spans="17:17" hidden="1">
      <c r="Q780" s="45">
        <f t="shared" si="95"/>
        <v>0</v>
      </c>
    </row>
    <row r="781" spans="17:17" hidden="1">
      <c r="Q781" s="45">
        <f t="shared" si="95"/>
        <v>0</v>
      </c>
    </row>
    <row r="782" spans="17:17" hidden="1">
      <c r="Q782" s="45">
        <f t="shared" si="95"/>
        <v>0</v>
      </c>
    </row>
    <row r="783" spans="17:17" hidden="1">
      <c r="Q783" s="45">
        <f t="shared" si="95"/>
        <v>0</v>
      </c>
    </row>
    <row r="784" spans="17:17" hidden="1">
      <c r="Q784" s="45">
        <f t="shared" si="95"/>
        <v>0</v>
      </c>
    </row>
    <row r="785" spans="5:17" hidden="1">
      <c r="Q785" s="45">
        <f t="shared" si="95"/>
        <v>0</v>
      </c>
    </row>
    <row r="786" spans="5:17" hidden="1">
      <c r="Q786" s="45">
        <f t="shared" si="95"/>
        <v>0</v>
      </c>
    </row>
    <row r="787" spans="5:17" hidden="1">
      <c r="Q787" s="45">
        <f t="shared" si="95"/>
        <v>0</v>
      </c>
    </row>
    <row r="788" spans="5:17" hidden="1">
      <c r="Q788" s="45">
        <f t="shared" si="95"/>
        <v>0</v>
      </c>
    </row>
    <row r="789" spans="5:17" hidden="1">
      <c r="Q789" s="45">
        <f t="shared" si="95"/>
        <v>0</v>
      </c>
    </row>
    <row r="790" spans="5:17" hidden="1">
      <c r="Q790" s="45">
        <f t="shared" si="95"/>
        <v>0</v>
      </c>
    </row>
    <row r="791" spans="5:17">
      <c r="F791" s="231"/>
      <c r="Q791" s="14"/>
    </row>
    <row r="792" spans="5:17">
      <c r="E792" s="231"/>
      <c r="L792" s="231"/>
      <c r="O792" s="231"/>
      <c r="Q792" s="14"/>
    </row>
    <row r="793" spans="5:17" ht="18.75">
      <c r="E793" s="296" t="e">
        <f>E21+#REF!+#REF!+#REF!+E444</f>
        <v>#REF!</v>
      </c>
      <c r="F793" s="296" t="e">
        <f>F21+#REF!+#REF!+#REF!+F444</f>
        <v>#REF!</v>
      </c>
      <c r="G793" s="296" t="e">
        <f>G21+#REF!+#REF!+#REF!+G444</f>
        <v>#REF!</v>
      </c>
      <c r="H793" s="296" t="e">
        <f>H21+#REF!+#REF!+#REF!+H444</f>
        <v>#REF!</v>
      </c>
      <c r="I793" s="296" t="e">
        <f>I21+#REF!+#REF!+#REF!+I444</f>
        <v>#REF!</v>
      </c>
      <c r="J793" s="296"/>
      <c r="K793" s="296"/>
      <c r="L793" s="296" t="e">
        <f>L21+#REF!+#REF!+#REF!+L444</f>
        <v>#REF!</v>
      </c>
      <c r="M793" s="296" t="e">
        <f>M21+#REF!+#REF!+#REF!+M444</f>
        <v>#REF!</v>
      </c>
      <c r="N793" s="296" t="e">
        <f>N21+#REF!+#REF!+#REF!+N444</f>
        <v>#REF!</v>
      </c>
      <c r="O793" s="296"/>
      <c r="P793" s="296"/>
      <c r="Q793" s="14"/>
    </row>
    <row r="794" spans="5:17">
      <c r="L794" s="231"/>
      <c r="O794" s="231"/>
      <c r="P794" s="231">
        <f>P793-P506</f>
        <v>-109788497</v>
      </c>
      <c r="Q794" s="14"/>
    </row>
    <row r="795" spans="5:17">
      <c r="Q795" s="14"/>
    </row>
    <row r="796" spans="5:17">
      <c r="Q796" s="14"/>
    </row>
    <row r="797" spans="5:17">
      <c r="Q797" s="14"/>
    </row>
    <row r="798" spans="5:17">
      <c r="Q798" s="14"/>
    </row>
    <row r="799" spans="5:17">
      <c r="Q799" s="14"/>
    </row>
    <row r="800" spans="5:17">
      <c r="Q800" s="14"/>
    </row>
    <row r="801" spans="17:17">
      <c r="Q801" s="14"/>
    </row>
    <row r="802" spans="17:17">
      <c r="Q802" s="14"/>
    </row>
    <row r="803" spans="17:17">
      <c r="Q803" s="14"/>
    </row>
    <row r="804" spans="17:17">
      <c r="Q804" s="14"/>
    </row>
    <row r="805" spans="17:17">
      <c r="Q805" s="14"/>
    </row>
    <row r="806" spans="17:17">
      <c r="Q806" s="14"/>
    </row>
    <row r="807" spans="17:17">
      <c r="Q807" s="14"/>
    </row>
    <row r="808" spans="17:17">
      <c r="Q808" s="14"/>
    </row>
    <row r="809" spans="17:17">
      <c r="Q809" s="14"/>
    </row>
    <row r="810" spans="17:17">
      <c r="Q810" s="14"/>
    </row>
    <row r="811" spans="17:17">
      <c r="Q811" s="14"/>
    </row>
    <row r="812" spans="17:17">
      <c r="Q812" s="14"/>
    </row>
    <row r="813" spans="17:17">
      <c r="Q813" s="14"/>
    </row>
    <row r="814" spans="17:17">
      <c r="Q814" s="14"/>
    </row>
    <row r="815" spans="17:17">
      <c r="Q815" s="14"/>
    </row>
    <row r="816" spans="17:17">
      <c r="Q816" s="14"/>
    </row>
    <row r="817" spans="17:17">
      <c r="Q817" s="14"/>
    </row>
    <row r="818" spans="17:17">
      <c r="Q818" s="14"/>
    </row>
    <row r="819" spans="17:17">
      <c r="Q819" s="14"/>
    </row>
    <row r="820" spans="17:17">
      <c r="Q820" s="14"/>
    </row>
    <row r="821" spans="17:17">
      <c r="Q821" s="14"/>
    </row>
    <row r="822" spans="17:17">
      <c r="Q822" s="14"/>
    </row>
    <row r="823" spans="17:17">
      <c r="Q823" s="14"/>
    </row>
    <row r="824" spans="17:17">
      <c r="Q824" s="14"/>
    </row>
    <row r="825" spans="17:17">
      <c r="Q825" s="14"/>
    </row>
    <row r="826" spans="17:17">
      <c r="Q826" s="14"/>
    </row>
    <row r="827" spans="17:17">
      <c r="Q827" s="14"/>
    </row>
    <row r="828" spans="17:17">
      <c r="Q828" s="14"/>
    </row>
    <row r="829" spans="17:17">
      <c r="Q829" s="14"/>
    </row>
    <row r="830" spans="17:17">
      <c r="Q830" s="14"/>
    </row>
    <row r="831" spans="17:17">
      <c r="Q831" s="14"/>
    </row>
    <row r="832" spans="17:17">
      <c r="Q832" s="14"/>
    </row>
    <row r="833" spans="17:17">
      <c r="Q833" s="14"/>
    </row>
    <row r="834" spans="17:17">
      <c r="Q834" s="14"/>
    </row>
    <row r="835" spans="17:17">
      <c r="Q835" s="14"/>
    </row>
    <row r="836" spans="17:17">
      <c r="Q836" s="14"/>
    </row>
    <row r="837" spans="17:17">
      <c r="Q837" s="14"/>
    </row>
    <row r="838" spans="17:17">
      <c r="Q838" s="14"/>
    </row>
    <row r="839" spans="17:17">
      <c r="Q839" s="14"/>
    </row>
    <row r="840" spans="17:17">
      <c r="Q840" s="14"/>
    </row>
    <row r="841" spans="17:17">
      <c r="Q841" s="14"/>
    </row>
    <row r="842" spans="17:17">
      <c r="Q842" s="14"/>
    </row>
    <row r="843" spans="17:17">
      <c r="Q843" s="14"/>
    </row>
    <row r="844" spans="17:17">
      <c r="Q844" s="14"/>
    </row>
    <row r="845" spans="17:17">
      <c r="Q845" s="14"/>
    </row>
    <row r="846" spans="17:17">
      <c r="Q846" s="14"/>
    </row>
    <row r="847" spans="17:17">
      <c r="Q847" s="14"/>
    </row>
    <row r="848" spans="17:17">
      <c r="Q848" s="14"/>
    </row>
    <row r="849" spans="17:17">
      <c r="Q849" s="14"/>
    </row>
    <row r="850" spans="17:17">
      <c r="Q850" s="14"/>
    </row>
    <row r="851" spans="17:17">
      <c r="Q851" s="14"/>
    </row>
    <row r="852" spans="17:17">
      <c r="Q852" s="14"/>
    </row>
    <row r="853" spans="17:17">
      <c r="Q853" s="14"/>
    </row>
    <row r="854" spans="17:17">
      <c r="Q854" s="14"/>
    </row>
    <row r="855" spans="17:17">
      <c r="Q855" s="14"/>
    </row>
    <row r="856" spans="17:17">
      <c r="Q856" s="14"/>
    </row>
    <row r="857" spans="17:17">
      <c r="Q857" s="14"/>
    </row>
    <row r="858" spans="17:17">
      <c r="Q858" s="14"/>
    </row>
    <row r="859" spans="17:17">
      <c r="Q859" s="14"/>
    </row>
    <row r="860" spans="17:17">
      <c r="Q860" s="14"/>
    </row>
    <row r="861" spans="17:17">
      <c r="Q861" s="14"/>
    </row>
    <row r="862" spans="17:17">
      <c r="Q862" s="14"/>
    </row>
    <row r="863" spans="17:17">
      <c r="Q863" s="14"/>
    </row>
    <row r="864" spans="17:17">
      <c r="Q864" s="14"/>
    </row>
    <row r="865" spans="17:17">
      <c r="Q865" s="14"/>
    </row>
    <row r="866" spans="17:17">
      <c r="Q866" s="14"/>
    </row>
    <row r="867" spans="17:17">
      <c r="Q867" s="14"/>
    </row>
    <row r="868" spans="17:17">
      <c r="Q868" s="14"/>
    </row>
    <row r="869" spans="17:17">
      <c r="Q869" s="14"/>
    </row>
    <row r="870" spans="17:17">
      <c r="Q870" s="14"/>
    </row>
    <row r="871" spans="17:17">
      <c r="Q871" s="14"/>
    </row>
    <row r="872" spans="17:17">
      <c r="Q872" s="14"/>
    </row>
    <row r="873" spans="17:17">
      <c r="Q873" s="14"/>
    </row>
    <row r="874" spans="17:17">
      <c r="Q874" s="14"/>
    </row>
    <row r="875" spans="17:17">
      <c r="Q875" s="14"/>
    </row>
    <row r="876" spans="17:17">
      <c r="Q876" s="14"/>
    </row>
    <row r="877" spans="17:17">
      <c r="Q877" s="14"/>
    </row>
    <row r="878" spans="17:17">
      <c r="Q878" s="14"/>
    </row>
    <row r="879" spans="17:17">
      <c r="Q879" s="14"/>
    </row>
    <row r="880" spans="17:17">
      <c r="Q880" s="14"/>
    </row>
    <row r="881" spans="17:17">
      <c r="Q881" s="14"/>
    </row>
    <row r="882" spans="17:17">
      <c r="Q882" s="14"/>
    </row>
    <row r="883" spans="17:17">
      <c r="Q883" s="14"/>
    </row>
    <row r="884" spans="17:17">
      <c r="Q884" s="14"/>
    </row>
    <row r="885" spans="17:17">
      <c r="Q885" s="14"/>
    </row>
    <row r="886" spans="17:17">
      <c r="Q886" s="14"/>
    </row>
    <row r="887" spans="17:17">
      <c r="Q887" s="14"/>
    </row>
    <row r="888" spans="17:17">
      <c r="Q888" s="14"/>
    </row>
    <row r="889" spans="17:17">
      <c r="Q889" s="14"/>
    </row>
    <row r="890" spans="17:17">
      <c r="Q890" s="14"/>
    </row>
    <row r="891" spans="17:17">
      <c r="Q891" s="14"/>
    </row>
    <row r="892" spans="17:17">
      <c r="Q892" s="14"/>
    </row>
    <row r="893" spans="17:17">
      <c r="Q893" s="14"/>
    </row>
    <row r="894" spans="17:17">
      <c r="Q894" s="14"/>
    </row>
    <row r="895" spans="17:17">
      <c r="Q895" s="14"/>
    </row>
    <row r="896" spans="17:17">
      <c r="Q896" s="14"/>
    </row>
    <row r="897" spans="17:17">
      <c r="Q897" s="14"/>
    </row>
    <row r="898" spans="17:17">
      <c r="Q898" s="14"/>
    </row>
    <row r="899" spans="17:17">
      <c r="Q899" s="14"/>
    </row>
    <row r="900" spans="17:17">
      <c r="Q900" s="14"/>
    </row>
    <row r="901" spans="17:17">
      <c r="Q901" s="14"/>
    </row>
    <row r="902" spans="17:17">
      <c r="Q902" s="14"/>
    </row>
    <row r="903" spans="17:17">
      <c r="Q903" s="14"/>
    </row>
    <row r="904" spans="17:17">
      <c r="Q904" s="14"/>
    </row>
    <row r="905" spans="17:17">
      <c r="Q905" s="14"/>
    </row>
    <row r="906" spans="17:17">
      <c r="Q906" s="14"/>
    </row>
    <row r="907" spans="17:17">
      <c r="Q907" s="14"/>
    </row>
    <row r="908" spans="17:17">
      <c r="Q908" s="14"/>
    </row>
    <row r="909" spans="17:17">
      <c r="Q909" s="14"/>
    </row>
    <row r="910" spans="17:17">
      <c r="Q910" s="14"/>
    </row>
    <row r="911" spans="17:17">
      <c r="Q911" s="14"/>
    </row>
    <row r="912" spans="17:17">
      <c r="Q912" s="14"/>
    </row>
    <row r="913" spans="17:17">
      <c r="Q913" s="14"/>
    </row>
    <row r="914" spans="17:17">
      <c r="Q914" s="14"/>
    </row>
    <row r="915" spans="17:17">
      <c r="Q915" s="14"/>
    </row>
    <row r="916" spans="17:17">
      <c r="Q916" s="14"/>
    </row>
    <row r="917" spans="17:17">
      <c r="Q917" s="14"/>
    </row>
    <row r="918" spans="17:17">
      <c r="Q918" s="14"/>
    </row>
    <row r="919" spans="17:17">
      <c r="Q919" s="14"/>
    </row>
    <row r="920" spans="17:17">
      <c r="Q920" s="14"/>
    </row>
    <row r="921" spans="17:17">
      <c r="Q921" s="14"/>
    </row>
    <row r="922" spans="17:17">
      <c r="Q922" s="14"/>
    </row>
    <row r="923" spans="17:17">
      <c r="Q923" s="14"/>
    </row>
    <row r="924" spans="17:17">
      <c r="Q924" s="14"/>
    </row>
    <row r="925" spans="17:17">
      <c r="Q925" s="14"/>
    </row>
    <row r="926" spans="17:17">
      <c r="Q926" s="14"/>
    </row>
    <row r="927" spans="17:17">
      <c r="Q927" s="14"/>
    </row>
    <row r="928" spans="17:17">
      <c r="Q928" s="14"/>
    </row>
    <row r="929" spans="17:17">
      <c r="Q929" s="14"/>
    </row>
    <row r="930" spans="17:17">
      <c r="Q930" s="14"/>
    </row>
    <row r="931" spans="17:17">
      <c r="Q931" s="14"/>
    </row>
    <row r="932" spans="17:17">
      <c r="Q932" s="14"/>
    </row>
    <row r="933" spans="17:17">
      <c r="Q933" s="14"/>
    </row>
    <row r="934" spans="17:17">
      <c r="Q934" s="14"/>
    </row>
    <row r="935" spans="17:17">
      <c r="Q935" s="14"/>
    </row>
    <row r="936" spans="17:17">
      <c r="Q936" s="14"/>
    </row>
    <row r="937" spans="17:17">
      <c r="Q937" s="14"/>
    </row>
    <row r="938" spans="17:17">
      <c r="Q938" s="14"/>
    </row>
    <row r="939" spans="17:17">
      <c r="Q939" s="14"/>
    </row>
    <row r="940" spans="17:17">
      <c r="Q940" s="14"/>
    </row>
    <row r="941" spans="17:17">
      <c r="Q941" s="14"/>
    </row>
    <row r="942" spans="17:17">
      <c r="Q942" s="14"/>
    </row>
    <row r="943" spans="17:17">
      <c r="Q943" s="14"/>
    </row>
    <row r="944" spans="17:17">
      <c r="Q944" s="14"/>
    </row>
    <row r="945" spans="17:17">
      <c r="Q945" s="14"/>
    </row>
    <row r="946" spans="17:17">
      <c r="Q946" s="14"/>
    </row>
    <row r="947" spans="17:17">
      <c r="Q947" s="14"/>
    </row>
    <row r="948" spans="17:17">
      <c r="Q948" s="14"/>
    </row>
    <row r="949" spans="17:17">
      <c r="Q949" s="14"/>
    </row>
    <row r="950" spans="17:17">
      <c r="Q950" s="14"/>
    </row>
    <row r="951" spans="17:17">
      <c r="Q951" s="14"/>
    </row>
    <row r="952" spans="17:17">
      <c r="Q952" s="14"/>
    </row>
    <row r="953" spans="17:17">
      <c r="Q953" s="14"/>
    </row>
    <row r="954" spans="17:17">
      <c r="Q954" s="14"/>
    </row>
    <row r="955" spans="17:17">
      <c r="Q955" s="14"/>
    </row>
    <row r="956" spans="17:17">
      <c r="Q956" s="14"/>
    </row>
    <row r="957" spans="17:17">
      <c r="Q957" s="14"/>
    </row>
    <row r="958" spans="17:17">
      <c r="Q958" s="14"/>
    </row>
    <row r="959" spans="17:17">
      <c r="Q959" s="14"/>
    </row>
    <row r="960" spans="17:17">
      <c r="Q960" s="14"/>
    </row>
    <row r="961" spans="17:17">
      <c r="Q961" s="14"/>
    </row>
    <row r="962" spans="17:17">
      <c r="Q962" s="14"/>
    </row>
    <row r="963" spans="17:17">
      <c r="Q963" s="14"/>
    </row>
    <row r="964" spans="17:17">
      <c r="Q964" s="14"/>
    </row>
    <row r="965" spans="17:17">
      <c r="Q965" s="14"/>
    </row>
    <row r="966" spans="17:17">
      <c r="Q966" s="14"/>
    </row>
    <row r="967" spans="17:17">
      <c r="Q967" s="14"/>
    </row>
    <row r="968" spans="17:17">
      <c r="Q968" s="14"/>
    </row>
    <row r="969" spans="17:17">
      <c r="Q969" s="14"/>
    </row>
    <row r="970" spans="17:17">
      <c r="Q970" s="14"/>
    </row>
    <row r="971" spans="17:17">
      <c r="Q971" s="14"/>
    </row>
    <row r="972" spans="17:17">
      <c r="Q972" s="14"/>
    </row>
    <row r="973" spans="17:17">
      <c r="Q973" s="14"/>
    </row>
    <row r="974" spans="17:17">
      <c r="Q974" s="14"/>
    </row>
    <row r="975" spans="17:17">
      <c r="Q975" s="14"/>
    </row>
    <row r="976" spans="17:17">
      <c r="Q976" s="14"/>
    </row>
    <row r="977" spans="17:17">
      <c r="Q977" s="14"/>
    </row>
    <row r="978" spans="17:17">
      <c r="Q978" s="14"/>
    </row>
    <row r="979" spans="17:17">
      <c r="Q979" s="14"/>
    </row>
    <row r="980" spans="17:17">
      <c r="Q980" s="14"/>
    </row>
    <row r="981" spans="17:17">
      <c r="Q981" s="14"/>
    </row>
    <row r="982" spans="17:17">
      <c r="Q982" s="14"/>
    </row>
    <row r="983" spans="17:17">
      <c r="Q983" s="14"/>
    </row>
    <row r="984" spans="17:17">
      <c r="Q984" s="14"/>
    </row>
    <row r="985" spans="17:17">
      <c r="Q985" s="14"/>
    </row>
    <row r="986" spans="17:17">
      <c r="Q986" s="14"/>
    </row>
    <row r="987" spans="17:17">
      <c r="Q987" s="14"/>
    </row>
    <row r="988" spans="17:17">
      <c r="Q988" s="14"/>
    </row>
    <row r="989" spans="17:17">
      <c r="Q989" s="14"/>
    </row>
    <row r="990" spans="17:17">
      <c r="Q990" s="14"/>
    </row>
    <row r="991" spans="17:17">
      <c r="Q991" s="14"/>
    </row>
    <row r="992" spans="17:17">
      <c r="Q992" s="14"/>
    </row>
    <row r="993" spans="17:17">
      <c r="Q993" s="14"/>
    </row>
  </sheetData>
  <autoFilter ref="A19:Q790">
    <filterColumn colId="16">
      <customFilters and="1">
        <customFilter operator="notEqual" val=" "/>
        <customFilter operator="notEqual" val="0"/>
      </customFilters>
    </filterColumn>
  </autoFilter>
  <mergeCells count="38">
    <mergeCell ref="O3:P3"/>
    <mergeCell ref="B6:P6"/>
    <mergeCell ref="B7:P7"/>
    <mergeCell ref="E16:E18"/>
    <mergeCell ref="P10:P18"/>
    <mergeCell ref="O16:O18"/>
    <mergeCell ref="J10:O15"/>
    <mergeCell ref="J16:J18"/>
    <mergeCell ref="L16:L18"/>
    <mergeCell ref="K16:K18"/>
    <mergeCell ref="M16:N16"/>
    <mergeCell ref="M17:M18"/>
    <mergeCell ref="N17:N18"/>
    <mergeCell ref="G16:H16"/>
    <mergeCell ref="C10:C18"/>
    <mergeCell ref="H17:H18"/>
    <mergeCell ref="AP513:AQ513"/>
    <mergeCell ref="AJ513:AK513"/>
    <mergeCell ref="AL513:AM513"/>
    <mergeCell ref="AN513:AO513"/>
    <mergeCell ref="S10:V10"/>
    <mergeCell ref="U16:V16"/>
    <mergeCell ref="O1:P1"/>
    <mergeCell ref="O4:P4"/>
    <mergeCell ref="B5:P5"/>
    <mergeCell ref="N511:P511"/>
    <mergeCell ref="A507:B507"/>
    <mergeCell ref="A506:B506"/>
    <mergeCell ref="A355:B355"/>
    <mergeCell ref="A356:B356"/>
    <mergeCell ref="A357:B357"/>
    <mergeCell ref="B10:B18"/>
    <mergeCell ref="F16:F18"/>
    <mergeCell ref="G17:G18"/>
    <mergeCell ref="I16:I18"/>
    <mergeCell ref="D10:D18"/>
    <mergeCell ref="A10:A18"/>
    <mergeCell ref="E10:I15"/>
  </mergeCells>
  <phoneticPr fontId="0" type="noConversion"/>
  <printOptions horizontalCentered="1"/>
  <pageMargins left="0" right="0" top="0.19685039370078741" bottom="0" header="0" footer="0"/>
  <pageSetup paperSize="9" scale="55" fitToHeight="1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додаток3</vt:lpstr>
      <vt:lpstr>додаток3!Заголовки_для_печати</vt:lpstr>
      <vt:lpstr>додаток3!Область_печати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Buhg</cp:lastModifiedBy>
  <cp:lastPrinted>2021-12-17T12:33:17Z</cp:lastPrinted>
  <dcterms:created xsi:type="dcterms:W3CDTF">2001-11-23T10:13:52Z</dcterms:created>
  <dcterms:modified xsi:type="dcterms:W3CDTF">2021-12-17T12:58:14Z</dcterms:modified>
</cp:coreProperties>
</file>