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heckCompatibility="1" defaultThemeVersion="124226"/>
  <bookViews>
    <workbookView xWindow="480" yWindow="30" windowWidth="27795" windowHeight="11835" tabRatio="703" activeTab="1"/>
  </bookViews>
  <sheets>
    <sheet name="Проверка Всего" sheetId="15" r:id="rId1"/>
    <sheet name="0150" sheetId="5" r:id="rId2"/>
    <sheet name="3050" sheetId="27" r:id="rId3"/>
    <sheet name="3160" sheetId="28" r:id="rId4"/>
    <sheet name="3242" sheetId="11" r:id="rId5"/>
    <sheet name="6030" sheetId="4" r:id="rId6"/>
    <sheet name="6071" sheetId="20" r:id="rId7"/>
    <sheet name="6090" sheetId="30" r:id="rId8"/>
    <sheet name="7130" sheetId="23" r:id="rId9"/>
    <sheet name="7310" sheetId="8" r:id="rId10"/>
    <sheet name="7330" sheetId="26" r:id="rId11"/>
    <sheet name="7350" sheetId="24" r:id="rId12"/>
    <sheet name="7461" sheetId="9" r:id="rId13"/>
    <sheet name="7670" sheetId="22" r:id="rId14"/>
    <sheet name="8340" sheetId="10" r:id="rId15"/>
    <sheet name="9730" sheetId="29" r:id="rId16"/>
    <sheet name="9770" sheetId="16" r:id="rId17"/>
    <sheet name="9800" sheetId="25" r:id="rId18"/>
  </sheets>
  <definedNames>
    <definedName name="OLE_LINK16" localSheetId="1">'0150'!$B$47</definedName>
    <definedName name="OLE_LINK16" localSheetId="2">'3050'!$B$46</definedName>
    <definedName name="OLE_LINK16" localSheetId="3">'3160'!$B$45</definedName>
    <definedName name="OLE_LINK16" localSheetId="4">'3242'!$B$46</definedName>
    <definedName name="OLE_LINK16" localSheetId="5">'6030'!$B$49</definedName>
    <definedName name="OLE_LINK16" localSheetId="6">'6071'!$B$46</definedName>
    <definedName name="OLE_LINK16" localSheetId="7">'6090'!$B$42</definedName>
    <definedName name="OLE_LINK16" localSheetId="8">'7130'!$B$46</definedName>
    <definedName name="OLE_LINK16" localSheetId="9">'7310'!$B$45</definedName>
    <definedName name="OLE_LINK16" localSheetId="10">'7330'!$B$45</definedName>
    <definedName name="OLE_LINK16" localSheetId="11">'7350'!$B$43</definedName>
    <definedName name="OLE_LINK16" localSheetId="12">'7461'!$B$45</definedName>
    <definedName name="OLE_LINK16" localSheetId="13">'7670'!$B$44</definedName>
    <definedName name="OLE_LINK16" localSheetId="14">'8340'!$B$46</definedName>
    <definedName name="OLE_LINK16" localSheetId="15">'9730'!$B$43</definedName>
    <definedName name="OLE_LINK16" localSheetId="16">'9770'!$B$48</definedName>
    <definedName name="OLE_LINK16" localSheetId="17">'9800'!$B$48</definedName>
    <definedName name="OLE_LINK16" localSheetId="0">'Проверка Всего'!$B$44</definedName>
    <definedName name="_xlnm.Print_Area" localSheetId="1">'0150'!$A$1:$H$92</definedName>
    <definedName name="_xlnm.Print_Area" localSheetId="2">'3050'!$A$1:$H$73</definedName>
    <definedName name="_xlnm.Print_Area" localSheetId="3">'3160'!$A$1:$H$72</definedName>
    <definedName name="_xlnm.Print_Area" localSheetId="4">'3242'!$A$1:$H$73</definedName>
    <definedName name="_xlnm.Print_Area" localSheetId="5">'6030'!$A$1:$H$161</definedName>
    <definedName name="_xlnm.Print_Area" localSheetId="6">'6071'!$A$1:$H$73</definedName>
    <definedName name="_xlnm.Print_Area" localSheetId="7">'6090'!$A$1:$H$86</definedName>
    <definedName name="_xlnm.Print_Area" localSheetId="8">'7130'!$A$1:$H$76</definedName>
    <definedName name="_xlnm.Print_Area" localSheetId="9">'7310'!$A$1:$H$82</definedName>
    <definedName name="_xlnm.Print_Area" localSheetId="10">'7330'!$A$1:$H$73</definedName>
    <definedName name="_xlnm.Print_Area" localSheetId="11">'7350'!$A$1:$H$71</definedName>
    <definedName name="_xlnm.Print_Area" localSheetId="12">'7461'!$A$1:$H$78</definedName>
    <definedName name="_xlnm.Print_Area" localSheetId="13">'7670'!$A$1:$H$71</definedName>
    <definedName name="_xlnm.Print_Area" localSheetId="14">'8340'!$A$1:$H$103</definedName>
    <definedName name="_xlnm.Print_Area" localSheetId="15">'9730'!$A$1:$H$64</definedName>
    <definedName name="_xlnm.Print_Area" localSheetId="16">'9770'!$A$1:$H$72</definedName>
    <definedName name="_xlnm.Print_Area" localSheetId="17">'9800'!$A$1:$H$64</definedName>
  </definedNames>
  <calcPr calcId="124519"/>
</workbook>
</file>

<file path=xl/calcChain.xml><?xml version="1.0" encoding="utf-8"?>
<calcChain xmlns="http://schemas.openxmlformats.org/spreadsheetml/2006/main">
  <c r="H91" i="4"/>
  <c r="H52" i="30"/>
  <c r="D37" i="11" l="1"/>
  <c r="C71"/>
  <c r="C6" i="15"/>
  <c r="C3"/>
  <c r="E50" i="30"/>
  <c r="H68" l="1"/>
  <c r="H72" s="1"/>
  <c r="H59"/>
  <c r="H63" s="1"/>
  <c r="D36"/>
  <c r="D42" s="1"/>
  <c r="D43" s="1"/>
  <c r="E35"/>
  <c r="C36"/>
  <c r="C42" s="1"/>
  <c r="C43" s="1"/>
  <c r="H3"/>
  <c r="C84" s="1"/>
  <c r="F3"/>
  <c r="E57" i="23"/>
  <c r="F51" i="29"/>
  <c r="E51"/>
  <c r="D43"/>
  <c r="E37"/>
  <c r="E43" s="1"/>
  <c r="E44" s="1"/>
  <c r="D37"/>
  <c r="H51" s="1"/>
  <c r="F36"/>
  <c r="H3"/>
  <c r="C62" s="1"/>
  <c r="F3"/>
  <c r="C74" i="23"/>
  <c r="E60"/>
  <c r="F55"/>
  <c r="E54"/>
  <c r="F36"/>
  <c r="E38"/>
  <c r="F37"/>
  <c r="E36" i="30" l="1"/>
  <c r="E42"/>
  <c r="E43" s="1"/>
  <c r="D44" i="29"/>
  <c r="F37"/>
  <c r="F43"/>
  <c r="F44" s="1"/>
  <c r="H50" i="30" l="1"/>
  <c r="H54" s="1"/>
  <c r="E54"/>
  <c r="F143" i="4" l="1"/>
  <c r="F147" s="1"/>
  <c r="H145" l="1"/>
  <c r="H143"/>
  <c r="D43"/>
  <c r="E42"/>
  <c r="H147" l="1"/>
  <c r="C76" i="9" l="1"/>
  <c r="F58"/>
  <c r="F59"/>
  <c r="D48" i="16"/>
  <c r="E42"/>
  <c r="D42"/>
  <c r="F41"/>
  <c r="F42" s="1"/>
  <c r="E36" i="9" l="1"/>
  <c r="D52" i="16"/>
  <c r="F51"/>
  <c r="F40"/>
  <c r="D39"/>
  <c r="D36" i="5"/>
  <c r="E39" l="1"/>
  <c r="E37" l="1"/>
  <c r="E134" i="4"/>
  <c r="H136"/>
  <c r="H134"/>
  <c r="E59"/>
  <c r="E64" s="1"/>
  <c r="E41"/>
  <c r="C35"/>
  <c r="C43" s="1"/>
  <c r="C38"/>
  <c r="H138" l="1"/>
  <c r="E138"/>
  <c r="H55" i="28" l="1"/>
  <c r="E46"/>
  <c r="E37"/>
  <c r="D37"/>
  <c r="E53" s="1"/>
  <c r="F36"/>
  <c r="F37" s="1"/>
  <c r="H4"/>
  <c r="F4"/>
  <c r="F58" i="23"/>
  <c r="D45" i="28" l="1"/>
  <c r="F45" s="1"/>
  <c r="F46" s="1"/>
  <c r="E57"/>
  <c r="H57" s="1"/>
  <c r="H53"/>
  <c r="D46" l="1"/>
  <c r="F55" i="9" l="1"/>
  <c r="F56"/>
  <c r="F53"/>
  <c r="F54"/>
  <c r="H57"/>
  <c r="H58"/>
  <c r="H59"/>
  <c r="F54" i="26"/>
  <c r="E38" l="1"/>
  <c r="D38"/>
  <c r="F37"/>
  <c r="F53" i="25"/>
  <c r="E53"/>
  <c r="D53"/>
  <c r="F52"/>
  <c r="F42"/>
  <c r="E42"/>
  <c r="D42"/>
  <c r="F41"/>
  <c r="E40"/>
  <c r="D40"/>
  <c r="D37" i="16"/>
  <c r="F67" i="8" l="1"/>
  <c r="F63" l="1"/>
  <c r="H67" s="1"/>
  <c r="H69"/>
  <c r="H65"/>
  <c r="F38"/>
  <c r="E38"/>
  <c r="E36"/>
  <c r="F37"/>
  <c r="H3"/>
  <c r="E76" i="5"/>
  <c r="F62"/>
  <c r="E56"/>
  <c r="H56" i="27"/>
  <c r="E47"/>
  <c r="E38"/>
  <c r="F37"/>
  <c r="F38" s="1"/>
  <c r="D38"/>
  <c r="H4"/>
  <c r="C71" s="1"/>
  <c r="F4"/>
  <c r="H63" i="8" l="1"/>
  <c r="E54" i="27"/>
  <c r="D46"/>
  <c r="F46" l="1"/>
  <c r="F47" s="1"/>
  <c r="D47"/>
  <c r="E58"/>
  <c r="H58" s="1"/>
  <c r="H54"/>
  <c r="H73" i="5" l="1"/>
  <c r="E36"/>
  <c r="E40" s="1"/>
  <c r="F39"/>
  <c r="F69" l="1"/>
  <c r="F58" i="26"/>
  <c r="F77" i="5" l="1"/>
  <c r="H77" s="1"/>
  <c r="H69"/>
  <c r="E45" i="26" l="1"/>
  <c r="H60"/>
  <c r="H56"/>
  <c r="H58"/>
  <c r="D46"/>
  <c r="F36"/>
  <c r="F38" s="1"/>
  <c r="H3"/>
  <c r="C71" s="1"/>
  <c r="F3"/>
  <c r="D40" i="5"/>
  <c r="E51" i="25"/>
  <c r="D51"/>
  <c r="F51"/>
  <c r="D50"/>
  <c r="D49"/>
  <c r="F39"/>
  <c r="F40"/>
  <c r="E36"/>
  <c r="H3"/>
  <c r="F3"/>
  <c r="E55" i="24"/>
  <c r="H53"/>
  <c r="E51"/>
  <c r="D43"/>
  <c r="H3"/>
  <c r="F3"/>
  <c r="C68"/>
  <c r="H57" i="23"/>
  <c r="H58"/>
  <c r="F3"/>
  <c r="H3"/>
  <c r="F61"/>
  <c r="D50" i="16"/>
  <c r="D49"/>
  <c r="F49"/>
  <c r="F50"/>
  <c r="F39"/>
  <c r="F38"/>
  <c r="E62" i="5" l="1"/>
  <c r="H62" s="1"/>
  <c r="E46" i="26"/>
  <c r="F45"/>
  <c r="F46" s="1"/>
  <c r="H54"/>
  <c r="F50" i="25"/>
  <c r="F49"/>
  <c r="E60"/>
  <c r="F38"/>
  <c r="F37"/>
  <c r="E48"/>
  <c r="F48" l="1"/>
  <c r="F36"/>
  <c r="F60"/>
  <c r="H60" s="1"/>
  <c r="H55" i="24" l="1"/>
  <c r="H51"/>
  <c r="E44"/>
  <c r="D44"/>
  <c r="F43"/>
  <c r="F44" s="1"/>
  <c r="E36"/>
  <c r="D36"/>
  <c r="F35"/>
  <c r="F36" s="1"/>
  <c r="H61" i="23"/>
  <c r="H55"/>
  <c r="H60"/>
  <c r="E47"/>
  <c r="E39"/>
  <c r="E46" s="1"/>
  <c r="F38"/>
  <c r="F35"/>
  <c r="F39" l="1"/>
  <c r="H54"/>
  <c r="D39"/>
  <c r="D46" l="1"/>
  <c r="F46" s="1"/>
  <c r="F47" s="1"/>
  <c r="H127" i="4"/>
  <c r="H118"/>
  <c r="H82"/>
  <c r="H79"/>
  <c r="H72"/>
  <c r="H70"/>
  <c r="H62"/>
  <c r="H64"/>
  <c r="H80" i="5"/>
  <c r="F90" i="10"/>
  <c r="F88"/>
  <c r="H78"/>
  <c r="F78"/>
  <c r="H75"/>
  <c r="H76"/>
  <c r="F68"/>
  <c r="H59"/>
  <c r="H57"/>
  <c r="F59"/>
  <c r="H56" i="22"/>
  <c r="H54"/>
  <c r="D47" i="23" l="1"/>
  <c r="H60" i="8"/>
  <c r="H56"/>
  <c r="H61" i="9"/>
  <c r="H58" i="20"/>
  <c r="H56"/>
  <c r="H56" i="11"/>
  <c r="Q83" i="5"/>
  <c r="O81" l="1"/>
  <c r="Q81" s="1"/>
  <c r="O80"/>
  <c r="Q80" s="1"/>
  <c r="Q82" s="1"/>
  <c r="Q84" s="1"/>
  <c r="F68"/>
  <c r="F76" s="1"/>
  <c r="H76" s="1"/>
  <c r="F67"/>
  <c r="F75" s="1"/>
  <c r="H75" s="1"/>
  <c r="H72"/>
  <c r="H71"/>
  <c r="H61"/>
  <c r="H59"/>
  <c r="H58"/>
  <c r="H56"/>
  <c r="F37" i="16"/>
  <c r="H68" i="5" l="1"/>
  <c r="H67"/>
  <c r="E35" i="4"/>
  <c r="H90" i="10" l="1"/>
  <c r="J84" l="1"/>
  <c r="F38" i="5" l="1"/>
  <c r="E54" i="20" l="1"/>
  <c r="D46"/>
  <c r="F38" i="22" l="1"/>
  <c r="E38"/>
  <c r="F36"/>
  <c r="A36" i="4" l="1"/>
  <c r="A37" s="1"/>
  <c r="A38" l="1"/>
  <c r="A39" s="1"/>
  <c r="A40" s="1"/>
  <c r="F83" i="10"/>
  <c r="H83" s="1"/>
  <c r="F73"/>
  <c r="H73" s="1"/>
  <c r="H88" l="1"/>
  <c r="J86"/>
  <c r="D46" i="9"/>
  <c r="E37" l="1"/>
  <c r="D37"/>
  <c r="F63" l="1"/>
  <c r="H63" s="1"/>
  <c r="E89" i="4"/>
  <c r="E93" s="1"/>
  <c r="E80"/>
  <c r="E84" s="1"/>
  <c r="E125"/>
  <c r="E40"/>
  <c r="H125" l="1"/>
  <c r="E129"/>
  <c r="H129"/>
  <c r="I125"/>
  <c r="E69"/>
  <c r="E74" s="1"/>
  <c r="H74" s="1"/>
  <c r="F54" i="8"/>
  <c r="F58" s="1"/>
  <c r="H58" s="1"/>
  <c r="D38" l="1"/>
  <c r="D49" i="4"/>
  <c r="C49"/>
  <c r="F116" l="1"/>
  <c r="F120" s="1"/>
  <c r="E116"/>
  <c r="H116" l="1"/>
  <c r="H120" s="1"/>
  <c r="E39"/>
  <c r="F64" i="10"/>
  <c r="F55"/>
  <c r="E45" i="8" l="1"/>
  <c r="F36" i="16" l="1"/>
  <c r="E59" l="1"/>
  <c r="F37" i="5"/>
  <c r="D45" i="22" l="1"/>
  <c r="D38"/>
  <c r="F37"/>
  <c r="H3"/>
  <c r="F3"/>
  <c r="F52" l="1"/>
  <c r="H52" s="1"/>
  <c r="E44"/>
  <c r="H4" i="20"/>
  <c r="C71" s="1"/>
  <c r="F4"/>
  <c r="H54"/>
  <c r="E47"/>
  <c r="D47"/>
  <c r="F46"/>
  <c r="F47" s="1"/>
  <c r="E38"/>
  <c r="D38"/>
  <c r="F37"/>
  <c r="F38" s="1"/>
  <c r="E45" i="22" l="1"/>
  <c r="F44"/>
  <c r="F45" s="1"/>
  <c r="H3" i="4" l="1"/>
  <c r="C159" s="1"/>
  <c r="H3" i="5"/>
  <c r="C90" s="1"/>
  <c r="C80" i="8"/>
  <c r="H3" i="9"/>
  <c r="H3" i="10"/>
  <c r="C101" s="1"/>
  <c r="H4" i="11"/>
  <c r="F3" i="4"/>
  <c r="F3" i="5"/>
  <c r="F3" i="8"/>
  <c r="F3" i="9"/>
  <c r="F3" i="10"/>
  <c r="F4" i="11"/>
  <c r="H3" i="16"/>
  <c r="C70" s="1"/>
  <c r="F3"/>
  <c r="H59" l="1"/>
  <c r="E52"/>
  <c r="F48"/>
  <c r="F52" s="1"/>
  <c r="H55" i="9" l="1"/>
  <c r="H98" i="4"/>
  <c r="H102" s="1"/>
  <c r="H107"/>
  <c r="H111" s="1"/>
  <c r="H89"/>
  <c r="H93" s="1"/>
  <c r="H80"/>
  <c r="H84" s="1"/>
  <c r="H69"/>
  <c r="H60"/>
  <c r="H59"/>
  <c r="E47" i="11" l="1"/>
  <c r="E38"/>
  <c r="D38"/>
  <c r="B3" i="15" s="1"/>
  <c r="F37" i="11"/>
  <c r="F38" s="1"/>
  <c r="H64" i="10"/>
  <c r="H68" s="1"/>
  <c r="F37"/>
  <c r="E40"/>
  <c r="F38"/>
  <c r="F39"/>
  <c r="D40"/>
  <c r="H55"/>
  <c r="D47"/>
  <c r="F36"/>
  <c r="H56" i="9"/>
  <c r="H54"/>
  <c r="H53"/>
  <c r="F36"/>
  <c r="F37" s="1"/>
  <c r="H54" i="8"/>
  <c r="E46"/>
  <c r="D46"/>
  <c r="F45"/>
  <c r="F46" s="1"/>
  <c r="F36"/>
  <c r="D3" i="15" l="1"/>
  <c r="E54" i="11"/>
  <c r="E58" s="1"/>
  <c r="H58" s="1"/>
  <c r="D46"/>
  <c r="E46" i="10"/>
  <c r="E47" s="1"/>
  <c r="E45" i="9"/>
  <c r="E46" s="1"/>
  <c r="F40" i="10"/>
  <c r="H54" i="11" l="1"/>
  <c r="F46"/>
  <c r="F47" s="1"/>
  <c r="D47"/>
  <c r="B6" i="15" s="1"/>
  <c r="F45" i="9"/>
  <c r="F46" s="1"/>
  <c r="F46" i="10"/>
  <c r="F47" s="1"/>
  <c r="F36" i="5"/>
  <c r="F40" s="1"/>
  <c r="F48"/>
  <c r="E48"/>
  <c r="D48"/>
  <c r="E49" i="4"/>
  <c r="E38"/>
  <c r="E37"/>
  <c r="E36"/>
  <c r="E43" s="1"/>
  <c r="D50"/>
  <c r="C50"/>
  <c r="E50" l="1"/>
  <c r="D6" i="15" l="1"/>
</calcChain>
</file>

<file path=xl/sharedStrings.xml><?xml version="1.0" encoding="utf-8"?>
<sst xmlns="http://schemas.openxmlformats.org/spreadsheetml/2006/main" count="2126" uniqueCount="472">
  <si>
    <t>ЗАТВЕРДЖЕНО</t>
  </si>
  <si>
    <t>(найменування головного розпорядника коштів місцевого бюджету)</t>
  </si>
  <si>
    <t>Паспорт</t>
  </si>
  <si>
    <t>4.</t>
  </si>
  <si>
    <t>5.</t>
  </si>
  <si>
    <t>6.</t>
  </si>
  <si>
    <t>7.</t>
  </si>
  <si>
    <t>N з/п</t>
  </si>
  <si>
    <t>Завдання</t>
  </si>
  <si>
    <t>8.</t>
  </si>
  <si>
    <t>Напрями використання бюджетних коштів:</t>
  </si>
  <si>
    <t>Напрями використання бюджетних коштів</t>
  </si>
  <si>
    <t>Загальний фонд</t>
  </si>
  <si>
    <t>Спеціальний фонд</t>
  </si>
  <si>
    <t>Усього</t>
  </si>
  <si>
    <t>9.</t>
  </si>
  <si>
    <t>Перелік місцевих / регіональних програм, що виконуються у складі бюджетної програми:</t>
  </si>
  <si>
    <t>Найменування місцевої / регіональної програми</t>
  </si>
  <si>
    <t>10.</t>
  </si>
  <si>
    <t>Результативні показники бюджетної програми:</t>
  </si>
  <si>
    <t>Показник</t>
  </si>
  <si>
    <t>Одиниця виміру</t>
  </si>
  <si>
    <t>Джерело інформації</t>
  </si>
  <si>
    <t>затрат</t>
  </si>
  <si>
    <t>продукту</t>
  </si>
  <si>
    <t>ефективності</t>
  </si>
  <si>
    <t>якості</t>
  </si>
  <si>
    <t>(підпис)</t>
  </si>
  <si>
    <t>ПОГОДЖЕНО:</t>
  </si>
  <si>
    <t>(найменування відповідального виконавця)</t>
  </si>
  <si>
    <t>Цілі державної політики, на досягнення яких спрямована реалізація бюджетної програми</t>
  </si>
  <si>
    <t>Ціль державної політики</t>
  </si>
  <si>
    <t>Завдання бюджетної програми</t>
  </si>
  <si>
    <t>гривень</t>
  </si>
  <si>
    <t>11.</t>
  </si>
  <si>
    <t>Дата погодження</t>
  </si>
  <si>
    <t>(ініціали/ініціал, прізвище)</t>
  </si>
  <si>
    <t>ЗАТВЕРДЖЕНО
Наказ Міністерства фінансів України 
26 серпня 2014 року № 836
(у редакції наказу Міністерства фінансів України від  29 грудня 2018 року № 1209)</t>
  </si>
  <si>
    <t xml:space="preserve">1. </t>
  </si>
  <si>
    <t>(код за ЄДРПОУ)</t>
  </si>
  <si>
    <t xml:space="preserve">2. </t>
  </si>
  <si>
    <t xml:space="preserve">3. </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</si>
  <si>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</si>
  <si>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</si>
  <si>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</si>
  <si>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бюджетної програми згідно з Типовою програмною класифікацією видатків та кредитування місцевого бюджету)</t>
  </si>
  <si>
    <t>(код бюджету)</t>
  </si>
  <si>
    <t>від</t>
  </si>
  <si>
    <t>Розпорядженням сільського голови №</t>
  </si>
  <si>
    <t>Виконавчий комітет Новолатівської сільської ради</t>
  </si>
  <si>
    <t>Організація благоустрою населених пунктів</t>
  </si>
  <si>
    <t>0216030</t>
  </si>
  <si>
    <t>Благоустрій території Новолатівської сільської ради</t>
  </si>
  <si>
    <t xml:space="preserve"> Створення сприятливих умов життя населення, а також раціональне використання територій населених пунктів. </t>
  </si>
  <si>
    <t>Забезпечення вуличного освітлення населених пунктів</t>
  </si>
  <si>
    <t>Забезпечення розчистки вулиць від снігу в зимовий період</t>
  </si>
  <si>
    <t>грн</t>
  </si>
  <si>
    <t>Поточний ремонт пам’ятників та меморіалів</t>
  </si>
  <si>
    <t>0210150</t>
  </si>
  <si>
    <t xml:space="preserve">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t>
  </si>
  <si>
    <t>Забезпечення виконання Виконавчим комітетом Новолатівської сільської ради  наданих законодавством повноважень</t>
  </si>
  <si>
    <t>Реалізація державної політики, спрямована на забезпечення сталого соціально-економічного розвитку регіону</t>
  </si>
  <si>
    <t>Мета бюджетної програми: Організаційне, інформаційно-аналітичне та матеріально-технічне забезпечення діяльності Новолатівської сільської ради.</t>
  </si>
  <si>
    <t>Кількість штатних одиниць</t>
  </si>
  <si>
    <t>чол</t>
  </si>
  <si>
    <t>Штатний розпис</t>
  </si>
  <si>
    <t xml:space="preserve">Кількість отриманих листів, звернень, заяв, скарг </t>
  </si>
  <si>
    <t>Кількість прийнятих нормативно-правових актів</t>
  </si>
  <si>
    <t>Кількість виконаних листів, звернень, заяв, скарг на одного працівника</t>
  </si>
  <si>
    <t>Витрати на утримання однієї штатної одиниці</t>
  </si>
  <si>
    <t>Журнали реєстрації</t>
  </si>
  <si>
    <t>од</t>
  </si>
  <si>
    <t>шт</t>
  </si>
  <si>
    <t>кошторис</t>
  </si>
  <si>
    <t>Внутрішній облік</t>
  </si>
  <si>
    <t>Звітність</t>
  </si>
  <si>
    <t>%</t>
  </si>
  <si>
    <t>Кошторис</t>
  </si>
  <si>
    <t>Баланс</t>
  </si>
  <si>
    <t>Розрахунок</t>
  </si>
  <si>
    <t>Сільський голова</t>
  </si>
  <si>
    <t>осіб</t>
  </si>
  <si>
    <t>0620</t>
  </si>
  <si>
    <t>04532000000</t>
  </si>
  <si>
    <t>0150</t>
  </si>
  <si>
    <t>0111</t>
  </si>
  <si>
    <t>0217310</t>
  </si>
  <si>
    <t>7310</t>
  </si>
  <si>
    <t>0443</t>
  </si>
  <si>
    <t>Мета бюджетної програми: Забезпечення надійного та безперебійного функціонування житлово-експлуатаційного господарства</t>
  </si>
  <si>
    <t>Будівництво об’єктів житлово-комунального господарства для забезпечення надійного та безперебійного функціонування житлово-експлуатаційного господарства</t>
  </si>
  <si>
    <t>Км</t>
  </si>
  <si>
    <t>Відсоток завершеності  будівництва</t>
  </si>
  <si>
    <t>0217461</t>
  </si>
  <si>
    <t>7461</t>
  </si>
  <si>
    <t>0456</t>
  </si>
  <si>
    <t xml:space="preserve">Утримання та розвиток автомобільних доріг та дорожньої інфраструктури за рахунок коштів місцевого бюджету                                                                                                                                                                                                                                           </t>
  </si>
  <si>
    <t>Покращення стану інфраструктури доріг населених пунктів території Новолатівської сільської ради</t>
  </si>
  <si>
    <t>Мета бюджетної програми: Покращення стану інфраструктури доріг населених пунктів території Новолатівської сільської ради.</t>
  </si>
  <si>
    <t>Забезпечення проведення капітального ремонту доріг населених пунктів території Новолатівської сільської ради</t>
  </si>
  <si>
    <t>програма</t>
  </si>
  <si>
    <t>розрахунок</t>
  </si>
  <si>
    <t xml:space="preserve">Рівень готовності доріг до експлуатації </t>
  </si>
  <si>
    <t>Покращення експлуатаційного стану автомобільних доріг</t>
  </si>
  <si>
    <t>0218340</t>
  </si>
  <si>
    <t>8340</t>
  </si>
  <si>
    <t>0540</t>
  </si>
  <si>
    <t xml:space="preserve">Природоохоронні заходи за рахунок цільових фондів                                                                                                                                                                                                                                                                                                                  </t>
  </si>
  <si>
    <t>Мета бюджетної програми: Забезпечення створення екологічно безпечних та комфортних умов для життя населення Новолатівської сільської ради шляхом зменшення антропогенного навантаження та поліпшення стану довкілля</t>
  </si>
  <si>
    <t>Забезпечення створення екологічно безпечних та комфортних умов для життя населення Новолатівської сільської ради шляхом зменшення антропогенного навантаження та поліпшення стану довкілля</t>
  </si>
  <si>
    <t>Забезпечення екологічної політики щодо охорони навколишнього природного середовища</t>
  </si>
  <si>
    <t xml:space="preserve">Рекультивація земель </t>
  </si>
  <si>
    <t>Комплексна програма забезпечення екологічної безпеки території Новолатівської сільської ради на  2017 – 2021 рр. затверджена Рішенням Новолатівської сільської ради №463-15/VII від 06.06.2017</t>
  </si>
  <si>
    <t>Забезпечення організації ліквідації стихійних сміттєзвалищ на території Новолатівської сільської ради</t>
  </si>
  <si>
    <t>Обсяг видатків на ліквідацію сміттєзвалищ</t>
  </si>
  <si>
    <t>Кількість заходів, що плануються</t>
  </si>
  <si>
    <t>Середні витрати на один захід</t>
  </si>
  <si>
    <t>Рівень санітарного очищення у разі виконання завдання</t>
  </si>
  <si>
    <t>Обсяг видатків на озеленення</t>
  </si>
  <si>
    <t>Кількість земель, що планується озеленити</t>
  </si>
  <si>
    <t>га</t>
  </si>
  <si>
    <t>ПКД</t>
  </si>
  <si>
    <t>Середні витрати на озеленення 1 га землі</t>
  </si>
  <si>
    <t>Рівень завершеності озеленення території Новолатівської сільської ради</t>
  </si>
  <si>
    <t>0213242</t>
  </si>
  <si>
    <t>3242</t>
  </si>
  <si>
    <t>1090</t>
  </si>
  <si>
    <t>Інші заходи у сфері соціального захисту і соціального забезпечення</t>
  </si>
  <si>
    <t>Забезпечення ефективної державної соціальної підтримки населення Новолатівської ОТГ</t>
  </si>
  <si>
    <t>Забезпечення надання адресної матеріальної допомоги громадянам, які потребують соціальної підтримки</t>
  </si>
  <si>
    <t>Надання адресної матеріальної допомоги громадянам, які
потребують соціальної підтримки</t>
  </si>
  <si>
    <t xml:space="preserve">Мета бюджетної програми: Забезпечення надання соціальної допомоги та виконання заходів
</t>
  </si>
  <si>
    <t>кошторис </t>
  </si>
  <si>
    <t>Кількість отримувачів, що потребують допомоги</t>
  </si>
  <si>
    <t>звітність</t>
  </si>
  <si>
    <t>Середні витрати на 1 отримувача</t>
  </si>
  <si>
    <t>Відсоток отримувачів, що отримають допомогу до потреби</t>
  </si>
  <si>
    <t>-</t>
  </si>
  <si>
    <t>0180</t>
  </si>
  <si>
    <t>Разом</t>
  </si>
  <si>
    <t>Проверка</t>
  </si>
  <si>
    <t>1.Забезпечення вуличного освітлення населених пунктів</t>
  </si>
  <si>
    <t>Кількість населених пунктів, всього</t>
  </si>
  <si>
    <t>Од</t>
  </si>
  <si>
    <t>Тер.устрій</t>
  </si>
  <si>
    <t>Сума видатків на вуличне освітлення</t>
  </si>
  <si>
    <t>Оплата енергоносіїв</t>
  </si>
  <si>
    <t>Кількість населених пунктів, що мають вуличне освітлення</t>
  </si>
  <si>
    <t>Середні витрати на освітлення 1 населеного пункту</t>
  </si>
  <si>
    <t>Відсоток населених пунктів, що мають вуличне освітлення</t>
  </si>
  <si>
    <t>2.Забезпечення розчистки вулиць від снігу в зимовий період</t>
  </si>
  <si>
    <t>Обсяг видатків на розчистку вулиць від снігу в зимовий період</t>
  </si>
  <si>
    <t>Протяжність доріг, що потребують розчистки</t>
  </si>
  <si>
    <t>Протяжність доріг на яких планується проведення розчистки від снігу</t>
  </si>
  <si>
    <t xml:space="preserve">Середні витрати на проведення розчистки доріг від снігу 1 Км </t>
  </si>
  <si>
    <t>Відсоток площі доріг, що розчищені від снігу, до потреби</t>
  </si>
  <si>
    <t>3.Поточний ремонт пам’ятників та меморіалів</t>
  </si>
  <si>
    <t>Кількість пам’ятників та меморіалів</t>
  </si>
  <si>
    <t xml:space="preserve">Сума видатків на ремонт меморіалів та пам’ятників </t>
  </si>
  <si>
    <t>Кількість пам’ятників та меморіалів, що планується ремонтувати</t>
  </si>
  <si>
    <t>Середні витрати на ремонт 1 пам’ятника (меморіалу)</t>
  </si>
  <si>
    <t>Відсоток відремонтованих пам’ятників (меморіалів) до загальної кількості</t>
  </si>
  <si>
    <t>Обсяг видатків на ремонт дитячих майданчиків</t>
  </si>
  <si>
    <t>Кількість дитячих майданчиків, що планується відремонтувати</t>
  </si>
  <si>
    <t>Середні витрати на ремонт 1 майданчика</t>
  </si>
  <si>
    <t>Відсоток відремонтованих майданчиків</t>
  </si>
  <si>
    <t>6. Покос бур'янів</t>
  </si>
  <si>
    <t>Обсяг видатків на покос бур'янів</t>
  </si>
  <si>
    <t>Загальна площа на якій заплановано покос бур'янів</t>
  </si>
  <si>
    <t>Відсоток покошених територій</t>
  </si>
  <si>
    <t>Середні витрати на покос 1 га</t>
  </si>
  <si>
    <t>Обсяг видатків на благоустрій території Новолатівської сільської ради</t>
  </si>
  <si>
    <t>Кількість благоустроєних територій</t>
  </si>
  <si>
    <t>Середні витрати на благоустрій 1</t>
  </si>
  <si>
    <t>Відсоток благоустроєних територій</t>
  </si>
  <si>
    <t>Середні видатки на ремонт однієї дороги</t>
  </si>
  <si>
    <t>1.Забезпечення організації ліквідації стихійних сміттєзвалищ на території Новолатівської сільської ради</t>
  </si>
  <si>
    <t>6. Благоустрій території сіл громади (створення парків)</t>
  </si>
  <si>
    <t>Інші субвенції з місцевого бюджету</t>
  </si>
  <si>
    <t>9770</t>
  </si>
  <si>
    <t>0219770</t>
  </si>
  <si>
    <t>Міжбюджетні трансферти для використання на певну мету в порядку, визначеному органом, який прийняв рішення про надання субвенції.</t>
  </si>
  <si>
    <t xml:space="preserve">Мета бюджетної програми: Міжбюджетні трансферти для використання на певну мету в порядку, визначеному органом, який прийняв рішення про надання субвенції.
</t>
  </si>
  <si>
    <t>Місцеві програми</t>
  </si>
  <si>
    <t>Розпорядження сільського голови</t>
  </si>
  <si>
    <t>О.О. Зубрій</t>
  </si>
  <si>
    <t>Забезпечення виконання Виконавчим комітетом Новолатівської сільської ради  наданих законодавством повноважень, в тому числі заходи з інформатизації</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</si>
  <si>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</si>
  <si>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Забезпечення соціальних гарантій населенню в разі зростання цін</t>
  </si>
  <si>
    <t>Реалізація статті 31 Закону України "Про житлово-комунальні послуги"</t>
  </si>
  <si>
    <t>Мета бюджетної програми: Забезпечення належної та безперебійної роботи комунальних підприємств із надання послуг населенню</t>
  </si>
  <si>
    <t>Відшкодування різниці між розміром ціни (тарифу) на житлово-комунальні послуги</t>
  </si>
  <si>
    <t>Обсяг видатків</t>
  </si>
  <si>
    <t>Кількість підприємств, яким планується надання трансферту</t>
  </si>
  <si>
    <t>Середня сума трансферту на одне підприємство</t>
  </si>
  <si>
    <t>7670</t>
  </si>
  <si>
    <t>0217670</t>
  </si>
  <si>
    <t xml:space="preserve">Внески до статутного капіталу суб’єктів господарювання                                                                                                                                                                                                                                 </t>
  </si>
  <si>
    <t>Мета бюджетної програми: Забезпечення сталого розвитку КП «Новолатівське»</t>
  </si>
  <si>
    <t>Внески до статутного капіталу КП «Новолатівське»</t>
  </si>
  <si>
    <t>Кількість комунальних підприємств, яким надається фінансова підтримка</t>
  </si>
  <si>
    <t>Кількість одиниць придбаного приладдя</t>
  </si>
  <si>
    <t>Належна та безперебійна робота об'єктів комунального господарства</t>
  </si>
  <si>
    <t>0490</t>
  </si>
  <si>
    <t>Фінансова підтримка підприємств комунальної форми власності, підвищення якості житлово-комунальних послуг для всіх верств населення</t>
  </si>
  <si>
    <t>Відсоток підприємств які отримають фінансову підтримку до кількості підприємств (організацій), які її потребують</t>
  </si>
  <si>
    <t>Середні витрати на облаштування одного майданчика</t>
  </si>
  <si>
    <t>Відсоток завершеності</t>
  </si>
  <si>
    <t>0640</t>
  </si>
  <si>
    <t>0216071</t>
  </si>
  <si>
    <t>6071</t>
  </si>
  <si>
    <t>Кількість майданчиків</t>
  </si>
  <si>
    <t>Надання іншої субвенції з місцевого бюджету</t>
  </si>
  <si>
    <t>Субвенція обласному бюджету з метою поповнення регіонального матеріального резерву для попередження надзвичайних ситуацій</t>
  </si>
  <si>
    <t>Покос бур'янів</t>
  </si>
  <si>
    <t>Кількість доріг по яким планується  ремонт</t>
  </si>
  <si>
    <t>Обсяг видатків на будівництво</t>
  </si>
  <si>
    <t>Кількість об’єктів будівництва</t>
  </si>
  <si>
    <t>Середні витрати на 1 км будівництва</t>
  </si>
  <si>
    <t>Рівень готовності</t>
  </si>
  <si>
    <t xml:space="preserve">4.Рекультивація земель </t>
  </si>
  <si>
    <t>Обсяг видатків на рекультивацію землі</t>
  </si>
  <si>
    <t>Кількість земель, що необхідно рекультивувати</t>
  </si>
  <si>
    <t>Кількість земель, що планується рекультивувати</t>
  </si>
  <si>
    <t>Середні витрати на рекультивацію 1 га землі</t>
  </si>
  <si>
    <t>Рівень завершеності рекультивації</t>
  </si>
  <si>
    <t>Будівництво в с.Новолатівка Широківського району систем роздільної каналізації і споруд на них та необхідних споруд для очищення стічних вод потужністю 40 м³/добу. Коригування.</t>
  </si>
  <si>
    <t>3.Будівництво в с.Новолатівка Широківського району систем роздільної каналізації і споруд на них та необхідних споруд для очищення стічних вод потужністю 40 м³/добу. Коригування.</t>
  </si>
  <si>
    <t>Обсяг бюджетних призначень / бюджетних асигнувань - 5 217 700,00 гривень, у тому числі загального фонду - 0,00 гривень та спеціального фонду - 5 217 700,00 гривень.</t>
  </si>
  <si>
    <t>Обсяг бюджетних призначень / бюджетних асигнувань - 5 719 200,00 гривень, у тому числі загального фонду - 0,00 гривень та спеціального фонду - 5 719 200,00 гривень.</t>
  </si>
  <si>
    <t>бюджетної програми місцевого бюджету на 2021 рік</t>
  </si>
  <si>
    <t>Обсяг видатків на проведення капітального ремонту дороги по вул. Сонячна в с. Зелена Балка Широківського району Дніпропетровської області</t>
  </si>
  <si>
    <t>Обсяг видатків на проведення капітального ремонту дороги по вул.Лугова в с.Інгулець Широківського району Дніпропетровської області (в т.ч. виготовлення ПКД та проходження експертизи)</t>
  </si>
  <si>
    <t>Обсяг видатків на проведення капітального ремонту під'їзної дороги  до кладовища в с. Новолатівка Широківського району Дніпропетровської області (в т.ч. виготовлення ПКД та проходження експертизи)</t>
  </si>
  <si>
    <t>Обсяг видатків на проведення капітального ремонту під'їзної дороги  до кладовища в с. Латівка Широківського району Дніпропетровської області (в т.ч. виготовлення ПКД та проходження експертизи)</t>
  </si>
  <si>
    <t>Будівництво парку по вул Шкільна с.Новолатівка Дніпропетровської області (у т.ч. ПКД та експертиза)</t>
  </si>
  <si>
    <t>Обсяг видатків на будівництво парку по вул. Шкільна с. Новолатівка Дніпропетровської області (у т.ч. ПКД та експертиза)</t>
  </si>
  <si>
    <t>Кількість створених парків</t>
  </si>
  <si>
    <t>Середні витрати на будівництво 1 парку</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</si>
  <si>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(надання)(водопостачання)</t>
  </si>
  <si>
    <t>Відсоток погашення заборгованості з різниці в тарифах до нарахування</t>
  </si>
  <si>
    <t>Мета бюджетної програми: Підвищення рівня благоустрою населених пунктів на території Новолатівської сільської ради</t>
  </si>
  <si>
    <t xml:space="preserve">Поточний ремонт дитячих майданчиків </t>
  </si>
  <si>
    <t>Придбання обладнання для дитячого майданчика</t>
  </si>
  <si>
    <t>4.Поточний ремонт дитячих майданчиків</t>
  </si>
  <si>
    <t>5. Придбання обладнання для дитячого майданчика</t>
  </si>
  <si>
    <t>Придбання обладнання і предметів довгострокового користування (автомобіль)</t>
  </si>
  <si>
    <t>Відсоток забезпечення виконання наданих законодавством повноважень</t>
  </si>
  <si>
    <t>101 рішення виконкому+225 рішень сесій+146 розпоряджень</t>
  </si>
  <si>
    <t>станом на 14.12.2020</t>
  </si>
  <si>
    <t>Програма</t>
  </si>
  <si>
    <t>Озеленення території Новолатівської сільської ради</t>
  </si>
  <si>
    <t>2.Озеленення території Новолатівської сільської ради</t>
  </si>
  <si>
    <t>Відділ фінансів Новолатівської сільської ради</t>
  </si>
  <si>
    <t>Начальник відділу фінансів</t>
  </si>
  <si>
    <t>О.В. Нікітченко</t>
  </si>
  <si>
    <t>М.П.</t>
  </si>
  <si>
    <t>Програма благоустрою та розвитку інженерно-транспортної, житлово-комунальної  та соціальної інфраструктури  території  Новолатівської  сільської  ради на  2021-2025  роки затверджена Рішенням сесії Новолатівської сільської ради № 27-2/VIІI від 21.12.2020 р.</t>
  </si>
  <si>
    <t>Програма відшкодування різниці в тарифах на житлово-комунальні послуги КП "Новолатівське" на 2021 рік, затверджена рішенням №25-2/VIІI від 21.12.2020</t>
  </si>
  <si>
    <t>Обсяг бюджетних призначень / бюджетних асигнувань - 6 319 700,00 гривень, у тому числі загального фонду - 0,00 гривень та спеціального фонду - 6 319 700,00 гривень.</t>
  </si>
  <si>
    <t>Програма благоустрою та розвитку інженерно-транспортної, житлово-комунальної  та соціальної інфраструктури  території  Новолатівської  сільської  ради на  2021-2025  роки, затверджена Рішенням сесії Новолатівської сільської ради № 27-2/VIІI від 21.12.2020 р.</t>
  </si>
  <si>
    <t>Програма утримання та  розвитку інфраструктури доріг Новолатівської сільської ради на 2021-2025 роки, затверджена Рішенням №26-2/VІІI від 21.12.2020 р..</t>
  </si>
  <si>
    <t>Обсяг бюджетних призначень / бюджетних асигнувань - 1 001 400,00 гривень, у тому числі загального фонду - 1 001 400,00 гривень та спеціального фонду - 0,00 гривень.</t>
  </si>
  <si>
    <t>Програма розвитку комунального підприємства "Новолатівське" на 2021-2025 роки, затверджена рішенням №24-2/VIІI від 21.12.2020 року</t>
  </si>
  <si>
    <t>Рішення сесії №31-2/VIІI від 21.12.2020</t>
  </si>
  <si>
    <t>Cубвенція до бюджету Широківської селищної територіальної громади для фінансування КНП "Широківський ЦПМД"</t>
  </si>
  <si>
    <t>1. Забезпечення виконання Виконавчим комітетом Новолатівської сільської ради  наданих законодавством повноважень, в тому числі заходи з інформатизації</t>
  </si>
  <si>
    <t>2. Придбання обладнання і предметів довгострокового користування</t>
  </si>
  <si>
    <t>Обсяг витрат на придбання автомобіля</t>
  </si>
  <si>
    <t>Обсяг витрат на придбання компьютерної техніки</t>
  </si>
  <si>
    <t>Кількість одиниць придбаного обладнання (автомобіль)</t>
  </si>
  <si>
    <t>од.</t>
  </si>
  <si>
    <t>Середні видатки на придбання одиниці обладнання (комп.техніка)</t>
  </si>
  <si>
    <t>Середні видатки на придбання одиниці обладнання (автомобіль)</t>
  </si>
  <si>
    <t>орієнтовні витрати пального нового автомобіля на 100 км- 7,8 л</t>
  </si>
  <si>
    <t>пробіг за рік ВАЗ 2107-20947 км, витрати пального на 100 км -8,9 л</t>
  </si>
  <si>
    <t>л/за год</t>
  </si>
  <si>
    <t>Економія коштів за рік, що виникла за результатами використання нового автомобіля</t>
  </si>
  <si>
    <t>витрати на ремонт ВАЗ 2107</t>
  </si>
  <si>
    <t>Розшифровка до кошторису</t>
  </si>
  <si>
    <t>Обсяг будівництва</t>
  </si>
  <si>
    <t>км</t>
  </si>
  <si>
    <t>0217130</t>
  </si>
  <si>
    <t>7130</t>
  </si>
  <si>
    <t>0421</t>
  </si>
  <si>
    <t xml:space="preserve">Здійснення заходів із землеустрою                                                                                                                                                                  </t>
  </si>
  <si>
    <t>Мета бюджетної програми: Забезпечення сталого розвитку земельного господарства</t>
  </si>
  <si>
    <t>Програма та заходи з розвитку земельних відносин та охорони земель Новолатівської сільської ради на 2017-2021 роки, затверджена рішенням №456-15/VII від 06.06.2017 року</t>
  </si>
  <si>
    <t>Обсяг видатків на проведення інвентаризації земель</t>
  </si>
  <si>
    <t>Технічна документація</t>
  </si>
  <si>
    <t>Середні видатки на розроблення технічної документації на 1 га</t>
  </si>
  <si>
    <t>Відсоток готовності виготовленної документації</t>
  </si>
  <si>
    <t>Відсоток проінвентаризованих земель до тих, які необхідно проінвентаризувати</t>
  </si>
  <si>
    <t>0217350</t>
  </si>
  <si>
    <t>7350</t>
  </si>
  <si>
    <t xml:space="preserve">Розроблення схем планування та забудови територій (містобудівної документації)                                                                                                                                                        </t>
  </si>
  <si>
    <t>Мета бюджетної програми: Забезпечення розвитку інфраструктури території</t>
  </si>
  <si>
    <t>Здійснення розробки проектної та містобудівної документації</t>
  </si>
  <si>
    <t>Програма розвитку земельних відносин та охорони земель Новолатівської сільської ради на 2017-2021 роки, затверджена рішенням №456-15/VII від 06.06.2017 року</t>
  </si>
  <si>
    <t>Обсяг видатків на розроблення проектної та містобудівної документації</t>
  </si>
  <si>
    <t>Кількість проектів</t>
  </si>
  <si>
    <t>Середні видатки на розробку одного проекту</t>
  </si>
  <si>
    <t>0219800</t>
  </si>
  <si>
    <t>9800</t>
  </si>
  <si>
    <t>Субвенція з місцевого бюджету державному бюджету на виконання програм соціально-економічного розвитку регіонів</t>
  </si>
  <si>
    <t>Забезпечення екологічної безпеки території Новолатівської сільської ради</t>
  </si>
  <si>
    <t>Субвенція  державному бюджету на виконанння програм соціально-економічного розвитку регіонів (для Дніпропетровського обласного управлінню водних ресурсів по об'єкту "Поліпшення санітарного стану ставка в районі санаторію-профілакторію "Джерело" та бази відпочинку "Затишок" на території Новолатівської сільської ради Широківського району-капітальний ремонт")</t>
  </si>
  <si>
    <t>Cубвенція до бюджету Широківської селищної територіальної громади для фінансування КУ "Трудовий архів"</t>
  </si>
  <si>
    <t>Cубвенція до бюджету Широківської селищної територіальної громади для фінансування КП "Широківська лікарня"</t>
  </si>
  <si>
    <t xml:space="preserve">Програма соціально-економічного та культурного розвитку сіл Новолатівської сільської ради на 2021-2025 роки затверджена Рішенням Новолатівської сільської ради №30-2/VIIІ від 21.12.2020 р. </t>
  </si>
  <si>
    <t>Програма розвитку вторинної медичної допомоги населенню Новолатівської ОТГ на 2020 -2021 роки затверджена рішенням Новолатівської сільської ради №1147-47/VII від 16.04.2020р.</t>
  </si>
  <si>
    <t>Середні видатки на 1 га, який планується проінвентаризувати</t>
  </si>
  <si>
    <t>Кількість земель, на яких планується провести інвентаризацію</t>
  </si>
  <si>
    <t>Реалізація державної політики щодо використання земель, вдосконалення земельних відносин, формування раціональної системи землеволодіння і землекористування</t>
  </si>
  <si>
    <t>Обсяг бюджетних призначень / бюджетних асигнувань - 49 900,00 гривень, у тому числі загального фонду - 49 900,00 гривень та спеціального фонду - 0,00 гривень.</t>
  </si>
  <si>
    <t>Субвенція  державному бюджету на виконанння програм соціально-економічного розвитку регіонів (утримання та технічне оснащення Широківського РС та 61 ДПРЧ ГУ ДСНС України у Дніпропетровській області)</t>
  </si>
  <si>
    <t>Субвенція  державному бюджету на виконанння програм соціально-економічного розвитку регіонів (придбання паливно-мастильних матеріалів  для потреб регіонального підрозділу СБУ у Дніпропетровській області)</t>
  </si>
  <si>
    <t>Субвенція  державному бюджету на виконанння програм соціально-економічного розвитку регіонів (придбання паливно-мастильних матеріалів  для потреб відділення №7 Криворізького районного управління поліції Головного управління Національної поліції в Дніпропетровській області)</t>
  </si>
  <si>
    <t>Субвенція  державному бюджету на виконанння програм соціально-економічного розвитку регіонів (придбання автомобіля, що буде використовуватися поліцейським офіцером громади та сплати збору на обов'язкове державне пенсійне страхування при набутті права власності на легковий автомобіль)</t>
  </si>
  <si>
    <t xml:space="preserve">Субвенція  державному бюджету на виконанння програм соціально-економічного розвитку регіонів </t>
  </si>
  <si>
    <t>Виконанння програм соціально-економічного розвитку регіонів</t>
  </si>
  <si>
    <t>7330</t>
  </si>
  <si>
    <t>0217330</t>
  </si>
  <si>
    <r>
      <t>Будівництво</t>
    </r>
    <r>
      <rPr>
        <b/>
        <sz val="11"/>
        <color theme="1"/>
        <rFont val="Calibri"/>
        <family val="2"/>
        <charset val="204"/>
      </rPr>
      <t>¹</t>
    </r>
    <r>
      <rPr>
        <b/>
        <sz val="11"/>
        <color theme="1"/>
        <rFont val="Times New Roman"/>
        <family val="1"/>
        <charset val="204"/>
      </rPr>
      <t xml:space="preserve"> інших об'єктів комунальної власності                                                                                                                                                                    </t>
    </r>
  </si>
  <si>
    <t>Капітальний ремонт об'єктів комунальної власності</t>
  </si>
  <si>
    <t>Реконструкція об'єктів комунальної власності</t>
  </si>
  <si>
    <t>Мета бюджетної програми: Забезпечення експлуатаційних властивостей об'єктів комунальної власності і утримання їх у належному стані, забезпечення їх надійності та безпечної експлуатації</t>
  </si>
  <si>
    <t>1. Капітальний ремонт об'єктів комунальної власності</t>
  </si>
  <si>
    <t>кількість об'єктів, по яким планується проведення капітального ремонту</t>
  </si>
  <si>
    <t>Середні витрати на проведення капітального ремонту одного об'єкту</t>
  </si>
  <si>
    <t>Відсоток завершеності  капітального ремонту</t>
  </si>
  <si>
    <t xml:space="preserve">Придбання обладнання і предметів довгострокового користування </t>
  </si>
  <si>
    <t>Придбання обладнання і предметів довгострокового користування</t>
  </si>
  <si>
    <t xml:space="preserve">Середні видатки на придбання одиниці обладнання </t>
  </si>
  <si>
    <t>Рівень забезпеченості робочих місць сучасною технікою та обладнанням</t>
  </si>
  <si>
    <t xml:space="preserve">Програма розвитку надання первинної медичної допомоги населенню Новолатівської сільської ради на 2021 - 2025 роки затверджена Рішенням Новолатівської сільської ради №85-3/VIIІ від 05.03.2021 р. </t>
  </si>
  <si>
    <t xml:space="preserve">Програма забезпечення безпеки і правопорядку, протидії тероризму, корупції та організованій злочинності на території Новолатівської сільської ради на 2021-2023 роки, затверджена Рішенням Новолатівської сільської ради №90-3/VIIІ від 05.03.2021 р. </t>
  </si>
  <si>
    <t xml:space="preserve">Програма профілактики злочинності на території Новолатівської сільської ради в 2021-2025 роках, затверджена Рішенням Новолатівської сільської ради №86-3/VIIІ від 05.03.2021 р. </t>
  </si>
  <si>
    <t>Рішення сесії №105-3/VIІI від 05.03.2021</t>
  </si>
  <si>
    <t>Пільгове медичне обслуговування осіб, які постраждали внаслідок Чорнобильської катастрофи</t>
  </si>
  <si>
    <t>3050</t>
  </si>
  <si>
    <t>1070</t>
  </si>
  <si>
    <t>0213050</t>
  </si>
  <si>
    <t>Обсяг бюджетних призначень / бюджетних асигнувань - 1 293,00 гривень, у тому числі загального фонду - 1 293,00 гривень та спеціального фонду - 0,00 гривень.</t>
  </si>
  <si>
    <t>Кількість одержувачів безоплатних ліків за рецептами лікарів</t>
  </si>
  <si>
    <t>Програма надання соціальної матеріальної допомоги населенню Новолатівської сільської на  2021-2025  роки затверджена Рішенням сесії Новолатівської сільської ради № 23-2/VIІI від 21.12.2020 р.</t>
  </si>
  <si>
    <t>Обсяг видатків на забезпечення  придбання ліків за рецептами лікарів</t>
  </si>
  <si>
    <t>Реалізація державної політики щодо забезпечення розвитку інфраструктури території, розробки проектної та містобудівної документації</t>
  </si>
  <si>
    <t>Мета бюджетної програми: Забезпечення державних гарантій соціального захисту громадян, які постраждали внаслідок Чорнобильської катастрофи, щодо безоплатного придбання ліків за рецептами лікарів</t>
  </si>
  <si>
    <t>Реалізація державної політики щодо забезпечення державних гарантій соціального захисту громадян, які постраждали внаслідок Чорнобильської катастрофи</t>
  </si>
  <si>
    <t>Забезпечення розвитку інфраструктури території громади</t>
  </si>
  <si>
    <t>Забезпечення пільгового медичного обслуговування осіб, які постраждали внаслідок Чорнобильської катастрофи, щодо безоплатного придбання ліків за рецептами лікарів</t>
  </si>
  <si>
    <r>
      <t>Будівництво</t>
    </r>
    <r>
      <rPr>
        <b/>
        <sz val="11"/>
        <color theme="1"/>
        <rFont val="Calibri"/>
        <family val="2"/>
        <charset val="204"/>
      </rPr>
      <t>¹</t>
    </r>
    <r>
      <rPr>
        <b/>
        <sz val="11"/>
        <color theme="1"/>
        <rFont val="Times New Roman"/>
        <family val="1"/>
        <charset val="204"/>
      </rPr>
      <t xml:space="preserve"> об’єктів житлово-комунального господарства                                                                                                                                                                          </t>
    </r>
  </si>
  <si>
    <t>Будівництво підводного водогону від с. Зелена Балка до с.Нове Широківського району Дніпропетровської області</t>
  </si>
  <si>
    <t>1. Будівництво парку по вул Шкільна с.Новолатівка Дніпропетровської області (у т.ч. ПКД та експертиза)</t>
  </si>
  <si>
    <t>2.  Будівництво підводного водогону від с. Зелена Балка до с.Нове Широківського району Дніпропетровської області</t>
  </si>
  <si>
    <t>Довжина підвідного водогону від с.Зелена Балка до с.Нове Широківського району Дніпропетровської області</t>
  </si>
  <si>
    <t>Проектно-кошторисна документація</t>
  </si>
  <si>
    <t>Середні витрати на будівництво 1 км  підвідного водогону від с.Зелена Балка до с.Нове Широківського району Дніпропетровської області</t>
  </si>
  <si>
    <t>Обсяг видатків на будівництво підводного водогону</t>
  </si>
  <si>
    <t>Реалізація державної політики щодо забезпечення надійного та безперебійного функціонування житлово-експлуатаційного господарства</t>
  </si>
  <si>
    <t>Поповнення статутного фонду КП "Новолатівське" (придбання спец.техніки - навантажувач телескопічний JCB 535-95 Agri)</t>
  </si>
  <si>
    <t>Поповнення статутного фонду КП "Новолатівське" (придбання спец.техніки - екскаватор-навантажувач JCB 3CX SITEMASTER)</t>
  </si>
  <si>
    <t>Субвенція з місцевого бюджету державному бюджету на виконання програм соціально-економічного розвитку регіонів для надання субвенції на покращення матеріально-технічної бази Управління Державної казначейської служби України у Широківському районі Дніпропетровської області, а саме проведення поточного ремонту приміщення.</t>
  </si>
  <si>
    <t>Програма сприяння впровадження державної політики органами виконавчої влади на території  Новолатівської  сільської  ради на 2021 рік (затверджена рішенням сесії №150-4/VIII від 11.05.2021)</t>
  </si>
  <si>
    <t>Обсяг бюджетних призначень / бюджетних асигнувань - 6 717 200,00 гривень, у тому числі загального фонду - 642 000,00 гривень та спеціального фонду -6 075 200,00 гривень.</t>
  </si>
  <si>
    <t>Виготовлення ПКД та проходження експертизи по об'єкту "Капітальний ремонт приміщень адміністративної будівлі, розташованої за адресою вул. Шкільна, буд.18, с.Новолатівка"</t>
  </si>
  <si>
    <t>Виготовлення ПКД та проходження експертизи по об'єкту "Капітальний ремонт приміщень будівлі в с.Нове"</t>
  </si>
  <si>
    <t>Рішення сільської ради №105-3/VIII від 05.03.2021 та №154-4/VIII від 11.05.2021</t>
  </si>
  <si>
    <t>Обсяг видатків на виготовлення ПКД та проходження експертизи по об'єкту "Капітальний ремонт дороги по вул.Кооперативна в с. Зелена Балка Широківського району Дніпропетровської області"</t>
  </si>
  <si>
    <t>Здійснення заходів із землеустрою (топографо-геодезичні роботи, розроблення технічної документації із землеустрою, розроблення проекту землеустрою)</t>
  </si>
  <si>
    <t>Обсяг видатків на здійснення заходів із землеустрою</t>
  </si>
  <si>
    <t>Площа земельних ділянок комунальної власності, по яким плануються заходи із землеустрою</t>
  </si>
  <si>
    <t>Проведення інвентаризації земель та здійснення заходів із землеустрою</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</si>
  <si>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</si>
  <si>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3160</t>
  </si>
  <si>
    <t>1010</t>
  </si>
  <si>
    <t>0213160</t>
  </si>
  <si>
    <t>Обсяг бюджетних призначень / бюджетних асигнувань - 4 350,00 гривень, у тому числі загального фонду - 4 350,00 гривень та спеціального фонду - 0,00 гривень.</t>
  </si>
  <si>
    <t>Реалізація державної політики щодо забезпечення соціальної підтримки населення</t>
  </si>
  <si>
    <t>Мета бюджетної програми: забезпечення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</si>
  <si>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Забезпечення виплати компенсації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постійної сторонньої допомоги</t>
  </si>
  <si>
    <t>Обсяг видатків на виплату компенсації</t>
  </si>
  <si>
    <t>Середні витрати на 1 одержувача</t>
  </si>
  <si>
    <t>Питома вага кількості отриманих компенсацій до кількості призначених компенсації</t>
  </si>
  <si>
    <t>Кількість осіб, яким призначено компенсацію</t>
  </si>
  <si>
    <t>Видатки на виплату допомоги</t>
  </si>
  <si>
    <t xml:space="preserve">Обсяг видатків на виготовлення ПКД на капітальний ремонт об'єктів </t>
  </si>
  <si>
    <t xml:space="preserve">Програма захисту населення і територій від надзвичайних ситуацій техногенного та природного характеру, забезпечення пожежної безпеки на території Новолатівської сільської ради на 2021-2025 роки, затверджена Рішенням Новолатівської сільської ради №28-2/VIIІ від 21.12.2020 р. </t>
  </si>
  <si>
    <t>Реалізація державної політики у сфері цивільного захисту та охорони здоров'я, забезпечення доступності соціальних послуг.</t>
  </si>
  <si>
    <t>Обсяг бюджетних призначень / бюджетних асигнувань - 190 000,00 гривень, у тому числі загального фонду - 0,00 гривень та спеціального фонду - 190 000,00 гривень.</t>
  </si>
  <si>
    <t>Олександр ЗУБРІЙ</t>
  </si>
  <si>
    <t>Ольга НІКІТЧЕНКО</t>
  </si>
  <si>
    <t>Встановлення дорожніх знаків</t>
  </si>
  <si>
    <t>Обсяг видатків на встановлення дорожніх знаків</t>
  </si>
  <si>
    <t>Кількість знаків,які необхідно встановити</t>
  </si>
  <si>
    <t>Середні витрати на встановлення одного знаку</t>
  </si>
  <si>
    <t xml:space="preserve">Питома вага кількості  дорожніх знаків, які  планується встановити, до кількості, яка необхідна  </t>
  </si>
  <si>
    <t>результати обстеження населених пунктів громади, приписи патрульної поліції</t>
  </si>
  <si>
    <t>Придбання обладнання і предметів довгострокового користування (компьютерна техніка, багатофункціональний пристрій)</t>
  </si>
  <si>
    <t>Кількість одиниць придбаного обладнання (комп. техніка, багатофункціональний пристрій)</t>
  </si>
  <si>
    <t>Кошторис, рішення №154-4/VIII від 11.05.2021, рішення №187-5/VIII від 18.06.2021</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</si>
  <si>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соціально-економічного та культурного розвитку сіл Новолатівської сільської ради на 2021-2025 роки затверджена Рішенням Новолатівської сільської ради №30-2/VIIІ від 21.12.2020 р. зі змінами; Нормативно-правові акти: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</si>
  <si>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Рішення Новолатівської сільської ради "Про сільський бюджет Новолатівської сільської територіальної громади на 2021 рік" №31-2/VIII від 21.12.2020 зі змінами; Закон України "Про благоустрій населених пунктів" від 06.09.2005 №2807-IV; Програма благоустрою та розвитку інженерно-транспортної, житлово-комунальної  та соціальної інфраструктури  території  Новолатівської  сільської  ради на  2021-2025  роки, затверджена Рішенням сесії Новолатівської сільської ради № 27-2/VIІI від 21.12.2020 р., зі змінами;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</si>
  <si>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бухгалтерський облік та фінансову звітність в Україні» від 16.07.1999 № 996-XIV, Закон України «Про службу в органах місцевого самоврядування в Україні» від 07.06.2001 № 2493-III;  Закон України «Про місцеве самоврядування в Україні» від 21.05.1997 № 280/97-ВР; Закон України «Про державні цільові програми» від  18.03.2004 № 1621-IV; Закон України «Про добровільне об’єднання територіальних громад» від 05.02.2015 № 157-VIII; Рішення Новолатівської сільської ради "Про сільський бюджет Новолатівської сільської територіальної громади на 2021 рік" №31-2/VIII від 21.12.2020 зі змінами;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МФУ «Про затвердження Типового переліку бюджетних програм та результативних показників їх виконання для місцевих бюджетів у галузі "Державне управління" від 01.10.2010 р.№1147;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 Постанова КМУ №1352 від 31.08.1998 "Про затвердження Положення про формування та виконання Національної програми інформатизації".</t>
  </si>
  <si>
    <t xml:space="preserve">Підстави для виконання бюджетної програми: Конституція України,  Бюджетний Кодекс України, Закон України "Про Державний бюджет на 2021рік";  Закон України «Про місцеве самоврядування в Україні» від 21.05.1997 № 280/97-ВР; Закон України «Про державні цільові програми» від  18.03.2004 № 1621-IV;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соціально-економічного та культурного розвитку сіл Новолатівської сільської ради на 2021-2025 роки затверджена Рішенням Новолатівської сільської ради №30-2/VIIІ від 21.12.2020 р. зі змінами; Комплексна програма забезпечення екологічної безпеки території Новолатівської сільської ради на  2017 – 2021 рр. затверджена Рішенням Новолатівської сільської ради №463-15/VII від 06.06.2017 зі змінами; Програма забезпечення безпеки і правопорядку, протидії тероризму, корупції та організованій злочинності на території Новолатівської сільської ради на 2021-2023 роки, затверджена Рішенням Новолатівської сільської ради №90-3/VIIІ від 05.03.2021 р. зі змінами; Програма захисту населення і територій від надзвичайних ситуацій техногенного та природного характеру, забезпечення пожежної безпеки на території Новолатівської сільської ради на 2021-2025 роки, затверджена Рішенням Новолатівської сільської ради №28-2/VIIІ від 21.12.2020 р. зі змінами; Програма профілактики злочинності на території Новолатівської сільської ради в 2021-2025 роках, затверджена Рішенням Новолатівської сільської ради №86-3/VIIІ від 05.03.2021 р. зі змінами; Програма сприяння впровадження державної політики органами виконавчої влади на території  Новолатівської  сільської  ради на 2021 рік (затверджена рішенням сесії №150-4/VIII від 11.05.2021) зі змінами;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та інші нормативно-правові документи, </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</si>
  <si>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соціально-економічного та культурного розвитку сіл Новолатівської сільської ради на 2021-2025 роки затверджена Рішенням Новолатівської сільської ради №30-2/VIIІ від 21.12.2020 р зі змінами; Програма розвитку надання первинної медичної допомоги населенню Новолатівської сільської ради на 2021 - 2025 роки затверджена Рішенням Новолатівської сільської ради №85-3/VIIІ від 05.03.2021 р. зі змінами;  Програма розвитку вторинної медичної допомоги населенню Новолатівської ОТГ на 2020 -2021 роки затверджена рішенням Новолатівської сільської ради №1147-47/VII від 16.04.2020р. зі змінами;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t>
  </si>
  <si>
    <t xml:space="preserve">Підстави для виконання бюджетної програми: Конституція України,  Бюджетний Кодекс України, Закон України "Про Державний бюджет на 2021 рік";  Закон України від 08.09.2005 № 2862-IV "Про атомобільні дороги"; наказ Державного комітету з питань житлово-комунального господарства від 23.09.2003 № 154 "Про затвердження Порядку проведення ремонту та утримання об"єктів благоустрою населених пунктів"; Закон України «Про місцеве самоврядування в Україні» від 21.05.1997 № 280/97-ВР; Закон України «Про державні цільові програми» від  18.03.2004 № 1621-IV;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утримання та  розвитку інфраструктури доріг Новолатівської сільської ради на 2021-2025 роки, затверджена Рішенням №26-2/VІІI від 21.12.2020 р.(зі змінами); Нормативно-правові акти: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 </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</si>
  <si>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розвитку комунального підприємства "Новолатівське" на 2021-2025 роки, затверджена рішенням №24-2/VIІI від 21.12.2020 року;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</si>
  <si>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бухгалтерський облік та фінансову звітність в Україні» від 16.07.1999 № 996-XIV, Закон України «Про службу в органах місцевого самоврядування в Україні» від 07.06.2001 № 2493-III ;  Закон України «Про місцеве самоврядування в Україні» від 21.05.1997 № 280/97-ВР; Закон України «Про державні цільові програми» від  18.03.2004 № 1621-IV; Закон України «Про добровільне об’єднання територіальних громад» від 05.02.2015 № 157-VIII;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МФУ «Про затвердження Типового переліку бюджетних програм та результативних показників їх виконання для місцевих бюджетів у галузі "Державне управління" від 01.10.2010 р.№1147;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 Постанова КМУ №1352 від 31.08.1998 "Про затвердження Положення про формування та виконання Національної програми інформатизації".</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</si>
  <si>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Закон України  від 17.02.2011 № 3038 - VI "Про регулювання містобудівної діяльності" зі змінами; Земельний кодекс України;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розвитку земельних відносин та охорони земель Новолатівської сільської ради на 2017-2021 роки, затверджена рішенням сесії №456-15/VII від 06.06.2017 зі змінами; Нормативно-правові акти: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</si>
  <si>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бухгалтерський облік та фінансову звітність в Україні» від 16.07.1999 № 996-XIV, Закон України «Про службу в органах місцевого самоврядування в Україні» від 07.06.2001 № 2493-III ;  Закон України «Про місцеве самоврядування в Україні» від 21.05.1997 № 280/97-ВР; Закон України «Про державні цільові програми» від  18.03.2004 № 1621-IV; Закон України «Про добровільне об’єднання територіальних громад» від 05.02.2015 № 157-VIII;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МФУ «Про затвердження Типового переліку бюджетних програм та результативних показників їх виконання для місцевих бюджетів у галузі "Державне управління" від 01.10.2010 р.№1147;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</si>
  <si>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Земельний кодекс України; Закон України "Про Землеустрій";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розвитку земельних відносин та охорони земель Новолатівської сільської ради на 2017-2021 роки, затверджена рішенням сесії №456-15/VII від 06.06.2017 зі змінами; Нормативно-правові акти: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</si>
  <si>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бухгалтерський облік та фінансову звітність в Україні» від 16.07.1999 № 996-XIV, Закон України «Про службу в органах місцевого самоврядування в Україні» від 07.06.2001 № 2493-III ;  Закон України «Про місцеве самоврядування в Україні» від 21.05.1997 № 280/97-ВР; Закон України «Про державні цільові програми» від  18.03.2004 № 1621-IV; Закон України «Про добровільне об’єднання територіальних громад» від 05.02.2015 № 157-VIII;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МФУ «Про затвердження Типового переліку бюджетних програм та результативних показників їх виконання для місцевих бюджетів у галузі "Державне управління" від 01.10.2010 р.№1147;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</si>
  <si>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надання соціальної матеріальної допомоги населенню Новолатівської сільської на  2021-2025  роки, затверджена Рішенням сесії Новолатівської сільської ради № 23-2/VIІI від 21.12.2020 р. зі змінами;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Міністерства соціальної політики України  від 14.05.2018  № 688 "Про затвердження Типового переліку бюджетних програм і результативних показників їх виконання для місцевих бюджетів у галузі "Соціальний захист та соціальне забезпечення" та інші нормативно-правові документи.</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</si>
  <si>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Закон України "Про соціальні послуги"; Постанова КМУ №859 від 23.09.2020 "Деякі питання призначення і виплати компенсації фізичним особам, які надають соціальні послуги з догляду на непрофесійній основі"; Постанова КМУ №558 від 29.04.2004 "Про затвердження Порядку призначення і виплати компенсації фізичним особам, які надають соціальні послуги";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надання соціальної матеріальної допомоги населенню Новолатівської сільської на  2021-2025  роки, затверджена Рішенням сесії Новолатівської сільської ради № 23-2/VIІI від 21.12.2020 р. зі змінами;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Міністерства соціальної політики України  від 14.05.2018  № 688 "Про затвердження Типового переліку бюджетних програм і результативних показників їх виконання для місцевих бюджетів у галузі "Соціальний захист та соціальне забезпечення" та інші нормативно-правові документи.</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</si>
  <si>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Закон України "Про статус і соціальний захист громадян, які постраждали внаслідок Чорнобильської катастрофи", Постанова Кабінету Міністрів України від 17.08.1998 року № 1303 "Про впорядкування безоплатного та пільгового відпуску лікарських засобів за рецептами лікарів у разі амбулаторного лікування окремих груп населення за певними категоріями захворювань;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надання соціальної матеріальної допомоги населенню Новолатівської сільської на  2021-2025  роки, затверджена Рішенням сесії Новолатівської сільської ради № 23-2/VIІI від 21.12.2020 р. зі змінами;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Міністерства соціальної політики України  від 14.05.2018  № 688 "Про затвердження Типового переліку бюджетних програм і результативних показників їх виконання для місцевих бюджетів у галузі "Соціальний захист та соціальне забезпечення" та інші нормативно-правові документи.</t>
  </si>
  <si>
    <t xml:space="preserve">Закон України «Про житлово-комунальні послуги», </t>
  </si>
  <si>
    <t xml:space="preserve">4. Закон України «Про ціни і ціноутворення», </t>
  </si>
  <si>
    <t xml:space="preserve">5. Постанова Кабінету Міністрів України від 01 червня 2011 р. № 869 «Про забезпечення єдиного підходу до формування тарифів на житлово-комунальні послуги» </t>
  </si>
  <si>
    <t>Закон України «Про Основні засади (стратегію) державної екологічної політики України на період до 2030 року»</t>
  </si>
  <si>
    <t>Постанова Кабінету Міністрів України «Про затвердження переліку видів діяльності, що належать до природоохоронних заходів» від 17.09.1996 року №1147 (зі змінами та доповненнями)</t>
  </si>
  <si>
    <t>Закон України "Про благоустрій населених пунктів" від 06.09.2005 №2807-IV (зі змінами)</t>
  </si>
  <si>
    <t>Придбання обладнання і предметів довгострокового користування (меблі, холодильник, кондиціонери, квадрокоптер, ролети, теплові лічильники)</t>
  </si>
  <si>
    <t>Кількість одиниць придбаного обладнання (меблі, холодильник, кондиціонери, квадрокоптер, ролети, теплові лічильники)</t>
  </si>
  <si>
    <t>Рішення №105-3/VIII від 05.03.2021, рішення №187-5/VIII від 18.06.2021, рішення №240-6/VIII від 09.08.2021</t>
  </si>
  <si>
    <t>112-р</t>
  </si>
  <si>
    <t>Виконавчий комітет Новолатівської сільської ради Криворізького району Дніпропетровської області</t>
  </si>
  <si>
    <t>Обсяг бюджетних призначень / бюджетних асигнувань - 9 366 800,00 гривень, у тому числі загального фонду -  8 411 200,00 гривень та спеціального фонду - 955 600,00 гривень.</t>
  </si>
  <si>
    <t>Cубвенція до бюджету Широківської селищної територіальної громади для проведення медичного огляду осіб, що приписуються до Широківського районного ТЦК та СП та осіб, проживаючих на території Новолатівської сільської ради, що призиваються на строкову військову службу</t>
  </si>
  <si>
    <t>Програма забезпечення медичного огляду окремих категорій військовозобов’язаних мешканців Новолатівської сільської територіальної громади на 2021 рік затверджена рішенням Новолатівської сільської ради №232-6/VIІI від 09.08.2021р.</t>
  </si>
  <si>
    <t>Обсяг бюджетних призначень / бюджетних асигнувань -3 067 396,00 гривень, у тому числі загального фонду - 3 067 396,00 гривень та спеціального фонду - 0,00 гривень.</t>
  </si>
  <si>
    <t>Субвенції  до обласного бюджету Дніпропетровської області на співфінансування поточного ремонту медичного відділення Комунального закладу «Стародобровольський психоневрологічний інтернат» Дніпропетровської обласної ради».</t>
  </si>
  <si>
    <t>Обсяг бюджетних призначень / бюджетних асигнувань - 16 729 129,00 гривень, у тому числі загального фонду - 0,00 гривень та спеціального фонду - 16 729 129,00 гривень.</t>
  </si>
  <si>
    <t>Придбання контейнерів для твердих побутових відходів</t>
  </si>
  <si>
    <t>Обсяг бюджетних призначень / бюджетних асигнувань - 1 378 100,00 гривень, у тому числі загального фонду - 613 100,00 гривень та спеціального фонду - 765 000,00 гривень.</t>
  </si>
  <si>
    <t>7. Встановлення дорожніх знаків</t>
  </si>
  <si>
    <t>Обсяг видатків на придбання контейнерів</t>
  </si>
  <si>
    <t>8. Придбання контейнерів для твердих побутових відходів</t>
  </si>
  <si>
    <t>Кількість контейнерів</t>
  </si>
  <si>
    <t>розшифровка до кошторису</t>
  </si>
  <si>
    <t>Середні витрати на придбання 1 контейнера</t>
  </si>
  <si>
    <t xml:space="preserve">Питома вага кількості  контейнерів, які  планується встановити, до кількості, яка необхідна  </t>
  </si>
  <si>
    <t>Проведення інвентаризації земель населених пунктів, виконання нормативно грошової оцінки земель населених пунктів Новолатівської сільської ради (колишня територія Зеленобалкіської сільської ради)</t>
  </si>
  <si>
    <t>Розроблення технічної документації із землеустрою щодо інвентаризації земель території об'єкта культурної спадщини в с.Інгулець</t>
  </si>
  <si>
    <t>Розробка технічної документації із землеустрою щодо поділу та об’єднання земельних ділянок, комунальної власності площею 6,230 га, з виділенням частини території земельної ділянки площею 0,50 га.</t>
  </si>
  <si>
    <t>Рішення сесії №105-3/VIІI від 05.03.2021, рішення №240-6/VIII від 09.08.2021</t>
  </si>
  <si>
    <t>Рішення сесії №105-3/VIІI від 05.03.2021 та №154-4/VIII від 11.05.2021, рішення №240-6/VIII від 09.08.2021</t>
  </si>
  <si>
    <t>Обсяг бюджетних призначень / бюджетних асигнувань - 4 900 200,00 гривень, у тому числі загального фонду - 140 200,00 гривень та спеціального фонду - 4 760 000,00 гривень.</t>
  </si>
  <si>
    <t>9730</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</si>
  <si>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</si>
  <si>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0219730</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</si>
  <si>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утримання та  розвитку інфраструктури доріг Новолатівської сільської ради на 2021-2025 роки, затверджена Рішенням №26-2/VІІI від 21.12.2020 р.(зі змінами);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</si>
  <si>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для співфінансування проектно-вишукувальних робіт за проектом «Капітальний ремонт автомобільної дороги загального користування місцевого значення С042119 Новоселівка-Інгулець-/Р-74/ у Широківському районі Дніпропетровської області».</t>
  </si>
  <si>
    <t>Надання субвенції з місцевого бюджету</t>
  </si>
  <si>
    <t>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</si>
  <si>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Обсяг бюджетних призначень / бюджетних асигнувань -49 900,00 гривень, у тому числі загального фонду - 0,00 гривень та спеціального фонду - 49 900,00 гривень.</t>
  </si>
  <si>
    <t>0216090</t>
  </si>
  <si>
    <t>6090</t>
  </si>
  <si>
    <t>Інша діяльність у сфері житлово-комунального господарства</t>
  </si>
  <si>
    <t>Забезпечення надійного та безперебійного функціонування житлово-експлуатаційного господарства</t>
  </si>
  <si>
    <t>Мета бюджетної програми: Забезпечення безперебійного функціонування водопровідної мережі</t>
  </si>
  <si>
    <t>Проведення контрольного геодезичного знімання по об’єкту «Будівництво водопроводу для водопостачання  с. Червоний Ранок Широківського району Дніпропетровської області. Коригування»</t>
  </si>
  <si>
    <t>Введення в експлуатацію об’єктів житлово-комунального господарства для забезпечення надійного та безперебійного функціонування житлово-експлуатаційного господарства</t>
  </si>
  <si>
    <t>Кількість об'єктів  по яким необхідно провести геодезичне знімання</t>
  </si>
  <si>
    <t>Середні витрати на проведення геодезичного знімання одного об'єкту</t>
  </si>
  <si>
    <t>Готовність виготовленої документації</t>
  </si>
  <si>
    <t>Обсяг бюджетних призначень / бюджетних асигнувань - 20 000,00 гривень, у тому числі загального фонду - 20 000,00 гривень та спеціального фонду - 0,00 гривень.</t>
  </si>
  <si>
    <t>Обсяг бюджетних призначень / бюджетних асигнувань - 1 041 000,00 гривень, у тому числі загального фонду - 1 041 000,00 гривень та спеціального фонду - 0,00 гривень.</t>
  </si>
  <si>
    <t>поменять площадь земель для инвентаризации</t>
  </si>
  <si>
    <t>Обсяг видатків на  "Капітальний ремонт дороги по вул.Вишнева в с.Зелена Балка Широківського району Дніпропетровської області" (в т.ч. виготовлення ПКД та проходження експертизи)</t>
  </si>
  <si>
    <t>Обсяг видатків на "Капітальний ремонт дороги по вул.Горького в с.Зелена Балка Широківського району Дніпропетровської області" (в т.ч. виготовлення ПКД та проходження експертизи)</t>
  </si>
</sst>
</file>

<file path=xl/styles.xml><?xml version="1.0" encoding="utf-8"?>
<styleSheet xmlns="http://schemas.openxmlformats.org/spreadsheetml/2006/main">
  <numFmts count="2">
    <numFmt numFmtId="164" formatCode="0.000"/>
    <numFmt numFmtId="165" formatCode="0.0"/>
  </numFmts>
  <fonts count="24">
    <font>
      <sz val="11"/>
      <color theme="1"/>
      <name val="Calibri"/>
      <family val="2"/>
      <charset val="204"/>
      <scheme val="minor"/>
    </font>
    <font>
      <sz val="10"/>
      <color theme="1"/>
      <name val="Calibri"/>
      <family val="2"/>
      <charset val="204"/>
      <scheme val="minor"/>
    </font>
    <font>
      <sz val="10"/>
      <color theme="1"/>
      <name val="Calibri"/>
      <family val="2"/>
      <charset val="204"/>
      <scheme val="minor"/>
    </font>
    <font>
      <sz val="12"/>
      <color rgb="FF000000"/>
      <name val="Times New Roman"/>
      <family val="1"/>
      <charset val="204"/>
    </font>
    <font>
      <sz val="11"/>
      <color theme="1"/>
      <name val="Times New Roman"/>
      <family val="1"/>
      <charset val="204"/>
    </font>
    <font>
      <sz val="8"/>
      <color rgb="FF000000"/>
      <name val="Times New Roman"/>
      <family val="1"/>
      <charset val="204"/>
    </font>
    <font>
      <b/>
      <sz val="7.5"/>
      <color rgb="FF000000"/>
      <name val="Times New Roman"/>
      <family val="1"/>
      <charset val="204"/>
    </font>
    <font>
      <b/>
      <sz val="12"/>
      <color rgb="FF000000"/>
      <name val="Times New Roman"/>
      <family val="1"/>
      <charset val="204"/>
    </font>
    <font>
      <sz val="8"/>
      <color theme="1"/>
      <name val="Times New Roman"/>
      <family val="1"/>
      <charset val="204"/>
    </font>
    <font>
      <b/>
      <sz val="11"/>
      <color theme="1"/>
      <name val="Times New Roman"/>
      <family val="1"/>
      <charset val="204"/>
    </font>
    <font>
      <sz val="9"/>
      <color theme="1"/>
      <name val="Times New Roman"/>
      <family val="1"/>
      <charset val="204"/>
    </font>
    <font>
      <sz val="12"/>
      <color theme="1"/>
      <name val="Times New Roman"/>
      <family val="1"/>
      <charset val="204"/>
    </font>
    <font>
      <sz val="10"/>
      <color theme="1"/>
      <name val="Times New Roman"/>
      <family val="1"/>
      <charset val="204"/>
    </font>
    <font>
      <b/>
      <sz val="10"/>
      <color theme="1"/>
      <name val="Times New Roman"/>
      <family val="1"/>
      <charset val="204"/>
    </font>
    <font>
      <sz val="8.5"/>
      <color theme="1"/>
      <name val="Times New Roman"/>
      <family val="1"/>
      <charset val="204"/>
    </font>
    <font>
      <sz val="10"/>
      <name val="Times New Roman"/>
      <family val="1"/>
      <charset val="204"/>
    </font>
    <font>
      <sz val="12"/>
      <name val="Times New Roman"/>
      <family val="1"/>
      <charset val="204"/>
    </font>
    <font>
      <sz val="12"/>
      <color theme="1"/>
      <name val="Calibri"/>
      <family val="2"/>
      <charset val="204"/>
      <scheme val="minor"/>
    </font>
    <font>
      <b/>
      <sz val="11"/>
      <color theme="1"/>
      <name val="Calibri"/>
      <family val="2"/>
      <charset val="204"/>
    </font>
    <font>
      <sz val="10"/>
      <color rgb="FF000000"/>
      <name val="Times New Roman"/>
      <family val="1"/>
      <charset val="204"/>
    </font>
    <font>
      <sz val="11"/>
      <color rgb="FF000000"/>
      <name val="Times New Roman"/>
      <family val="1"/>
      <charset val="204"/>
    </font>
    <font>
      <sz val="10"/>
      <color indexed="8"/>
      <name val="Times New Roman"/>
      <family val="1"/>
      <charset val="204"/>
    </font>
    <font>
      <b/>
      <sz val="16"/>
      <color rgb="FF333333"/>
      <name val="Times New Roman"/>
      <family val="1"/>
      <charset val="204"/>
    </font>
    <font>
      <b/>
      <sz val="14"/>
      <color rgb="FF333333"/>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rgb="FFFF0000"/>
        <bgColor indexed="64"/>
      </patternFill>
    </fill>
  </fills>
  <borders count="2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diagonal/>
    </border>
    <border>
      <left style="thin">
        <color indexed="64"/>
      </left>
      <right style="thin">
        <color rgb="FF000000"/>
      </right>
      <top style="thin">
        <color indexed="64"/>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rgb="FF000000"/>
      </right>
      <top style="thin">
        <color rgb="FF000000"/>
      </top>
      <bottom/>
      <diagonal/>
    </border>
    <border>
      <left style="thin">
        <color rgb="FF000000"/>
      </left>
      <right/>
      <top style="thin">
        <color rgb="FF000000"/>
      </top>
      <bottom/>
      <diagonal/>
    </border>
  </borders>
  <cellStyleXfs count="3">
    <xf numFmtId="0" fontId="0" fillId="0" borderId="0"/>
    <xf numFmtId="0" fontId="2" fillId="0" borderId="0"/>
    <xf numFmtId="0" fontId="1" fillId="0" borderId="0"/>
  </cellStyleXfs>
  <cellXfs count="467">
    <xf numFmtId="0" fontId="0" fillId="0" borderId="0" xfId="0"/>
    <xf numFmtId="0" fontId="3" fillId="0" borderId="0" xfId="0" applyFont="1"/>
    <xf numFmtId="0" fontId="4" fillId="0" borderId="0" xfId="0" applyFont="1"/>
    <xf numFmtId="0" fontId="4" fillId="0" borderId="0" xfId="0" applyFont="1" applyAlignment="1">
      <alignment vertical="center" wrapText="1"/>
    </xf>
    <xf numFmtId="0" fontId="3" fillId="0" borderId="2" xfId="0" applyFont="1" applyBorder="1" applyAlignment="1">
      <alignment vertical="center" wrapText="1"/>
    </xf>
    <xf numFmtId="0" fontId="4" fillId="0" borderId="0" xfId="0" applyFont="1" applyBorder="1" applyAlignment="1"/>
    <xf numFmtId="0" fontId="3" fillId="0" borderId="0" xfId="0" applyFont="1" applyAlignment="1">
      <alignment horizontal="center"/>
    </xf>
    <xf numFmtId="0" fontId="3" fillId="0" borderId="2"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vertical="center" wrapText="1"/>
    </xf>
    <xf numFmtId="0" fontId="3" fillId="0" borderId="2"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center" vertical="top" wrapText="1"/>
    </xf>
    <xf numFmtId="0" fontId="3" fillId="0" borderId="0" xfId="0" applyFont="1" applyAlignment="1">
      <alignment vertical="center" wrapText="1"/>
    </xf>
    <xf numFmtId="0" fontId="3" fillId="0" borderId="0" xfId="0" applyFont="1" applyAlignment="1">
      <alignment horizontal="center" vertical="top" wrapText="1"/>
    </xf>
    <xf numFmtId="0" fontId="9" fillId="0" borderId="1" xfId="0" applyFont="1" applyBorder="1" applyAlignment="1">
      <alignment vertical="center" wrapText="1"/>
    </xf>
    <xf numFmtId="0" fontId="8" fillId="0" borderId="3" xfId="0" applyFont="1" applyBorder="1" applyAlignment="1">
      <alignment vertical="top" wrapText="1"/>
    </xf>
    <xf numFmtId="0" fontId="9" fillId="0" borderId="1" xfId="0" applyFont="1" applyBorder="1" applyAlignment="1">
      <alignment vertical="top" wrapText="1"/>
    </xf>
    <xf numFmtId="0" fontId="9" fillId="0" borderId="0" xfId="0" applyFont="1" applyBorder="1" applyAlignment="1">
      <alignment wrapText="1"/>
    </xf>
    <xf numFmtId="0" fontId="9" fillId="0" borderId="1" xfId="0" applyFont="1" applyBorder="1" applyAlignment="1">
      <alignment horizontal="center" wrapText="1"/>
    </xf>
    <xf numFmtId="0" fontId="8" fillId="0" borderId="0" xfId="0" applyFont="1" applyBorder="1" applyAlignment="1">
      <alignment horizontal="center" vertical="top" wrapText="1"/>
    </xf>
    <xf numFmtId="0" fontId="8" fillId="0" borderId="3" xfId="0" applyFont="1" applyBorder="1" applyAlignment="1">
      <alignment horizontal="center" vertical="top" wrapText="1"/>
    </xf>
    <xf numFmtId="0" fontId="8" fillId="0" borderId="0" xfId="0" applyFont="1" applyBorder="1" applyAlignment="1">
      <alignment horizontal="center" vertical="top" wrapText="1"/>
    </xf>
    <xf numFmtId="0" fontId="9" fillId="0" borderId="0" xfId="0" applyFont="1" applyBorder="1" applyAlignment="1">
      <alignment vertical="center" wrapText="1"/>
    </xf>
    <xf numFmtId="0" fontId="8" fillId="0" borderId="0" xfId="0" applyFont="1" applyBorder="1" applyAlignment="1">
      <alignment vertical="top" wrapText="1"/>
    </xf>
    <xf numFmtId="0" fontId="9" fillId="0" borderId="0" xfId="0" applyFont="1" applyBorder="1" applyAlignment="1">
      <alignment vertical="top" wrapText="1"/>
    </xf>
    <xf numFmtId="0" fontId="9" fillId="0" borderId="0" xfId="0" applyFont="1" applyBorder="1" applyAlignment="1">
      <alignment horizontal="center" wrapText="1"/>
    </xf>
    <xf numFmtId="0" fontId="9" fillId="0" borderId="0" xfId="0" applyFont="1" applyBorder="1" applyAlignment="1">
      <alignment horizontal="center" wrapText="1"/>
    </xf>
    <xf numFmtId="0" fontId="8" fillId="0" borderId="0" xfId="0" applyFont="1" applyBorder="1" applyAlignment="1">
      <alignment vertical="top"/>
    </xf>
    <xf numFmtId="0" fontId="4" fillId="0" borderId="0" xfId="0" applyFont="1" applyBorder="1"/>
    <xf numFmtId="0" fontId="8" fillId="0" borderId="3" xfId="0" applyFont="1" applyBorder="1" applyAlignment="1">
      <alignment horizontal="center" vertical="top"/>
    </xf>
    <xf numFmtId="0" fontId="3" fillId="0" borderId="2"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9" fillId="0" borderId="0" xfId="0" applyFont="1" applyBorder="1" applyAlignment="1">
      <alignment horizontal="center" wrapText="1"/>
    </xf>
    <xf numFmtId="0" fontId="8" fillId="0" borderId="0" xfId="0" applyFont="1" applyBorder="1" applyAlignment="1">
      <alignment horizontal="center" vertical="top" wrapText="1"/>
    </xf>
    <xf numFmtId="0" fontId="8" fillId="0" borderId="3" xfId="0" applyFont="1" applyBorder="1" applyAlignment="1">
      <alignment horizontal="center" vertical="top" wrapText="1"/>
    </xf>
    <xf numFmtId="0" fontId="8" fillId="0" borderId="0" xfId="0" applyFont="1" applyBorder="1" applyAlignment="1">
      <alignment horizontal="center" vertical="top"/>
    </xf>
    <xf numFmtId="0" fontId="3" fillId="0" borderId="0" xfId="0" applyFont="1" applyAlignment="1">
      <alignment vertical="center" wrapText="1"/>
    </xf>
    <xf numFmtId="0" fontId="5" fillId="0" borderId="0" xfId="0" applyFont="1" applyBorder="1" applyAlignment="1">
      <alignment horizontal="center" vertical="top" wrapText="1"/>
    </xf>
    <xf numFmtId="0" fontId="3" fillId="0" borderId="0" xfId="0" applyFont="1" applyBorder="1" applyAlignment="1">
      <alignment horizontal="center" vertical="center" wrapText="1"/>
    </xf>
    <xf numFmtId="0" fontId="3" fillId="0" borderId="0" xfId="0" applyFont="1" applyAlignment="1">
      <alignment horizontal="center" vertical="top" wrapText="1"/>
    </xf>
    <xf numFmtId="0" fontId="3" fillId="0" borderId="0" xfId="0" applyFont="1" applyBorder="1" applyAlignment="1">
      <alignment horizontal="center" vertical="top" wrapText="1"/>
    </xf>
    <xf numFmtId="0" fontId="12" fillId="0" borderId="0" xfId="0" applyFont="1"/>
    <xf numFmtId="0" fontId="12" fillId="0" borderId="2" xfId="0" applyFont="1" applyBorder="1" applyAlignment="1">
      <alignment wrapText="1"/>
    </xf>
    <xf numFmtId="0" fontId="8" fillId="0" borderId="0" xfId="0" applyFont="1" applyAlignment="1">
      <alignment vertical="top"/>
    </xf>
    <xf numFmtId="0" fontId="4" fillId="0" borderId="0" xfId="0" applyFont="1" applyAlignment="1">
      <alignment horizontal="right"/>
    </xf>
    <xf numFmtId="2" fontId="4" fillId="0" borderId="0" xfId="0" applyNumberFormat="1" applyFont="1"/>
    <xf numFmtId="2" fontId="3" fillId="0" borderId="2" xfId="0" applyNumberFormat="1" applyFont="1" applyBorder="1" applyAlignment="1">
      <alignment horizontal="center" vertical="center" wrapText="1"/>
    </xf>
    <xf numFmtId="2" fontId="7" fillId="0" borderId="2" xfId="0" applyNumberFormat="1" applyFont="1" applyBorder="1" applyAlignment="1">
      <alignment horizontal="right" vertical="center" wrapText="1"/>
    </xf>
    <xf numFmtId="2" fontId="7" fillId="0" borderId="2" xfId="0" applyNumberFormat="1" applyFont="1" applyBorder="1" applyAlignment="1">
      <alignment vertical="center" wrapText="1"/>
    </xf>
    <xf numFmtId="49" fontId="9" fillId="0" borderId="1" xfId="0" applyNumberFormat="1" applyFont="1" applyBorder="1" applyAlignment="1">
      <alignment horizontal="center" wrapText="1"/>
    </xf>
    <xf numFmtId="0" fontId="3" fillId="0" borderId="0" xfId="0" applyFont="1" applyAlignment="1">
      <alignment horizontal="center" vertical="top"/>
    </xf>
    <xf numFmtId="2" fontId="3" fillId="0" borderId="2" xfId="0" applyNumberFormat="1" applyFont="1" applyBorder="1" applyAlignment="1">
      <alignment vertical="center" wrapText="1"/>
    </xf>
    <xf numFmtId="0" fontId="4" fillId="0" borderId="2" xfId="0" applyFont="1" applyBorder="1" applyAlignment="1">
      <alignment horizontal="center"/>
    </xf>
    <xf numFmtId="0" fontId="7" fillId="0" borderId="2" xfId="0" applyFont="1" applyBorder="1" applyAlignment="1">
      <alignment vertical="center" wrapText="1"/>
    </xf>
    <xf numFmtId="0" fontId="3" fillId="0" borderId="8" xfId="0" applyFont="1" applyBorder="1" applyAlignment="1">
      <alignment horizontal="center" vertical="center" wrapText="1"/>
    </xf>
    <xf numFmtId="0" fontId="12" fillId="0" borderId="2" xfId="0" applyFont="1" applyBorder="1" applyAlignment="1">
      <alignment horizontal="center"/>
    </xf>
    <xf numFmtId="0" fontId="11" fillId="0" borderId="0" xfId="0" applyFont="1" applyBorder="1" applyAlignment="1">
      <alignment horizontal="left"/>
    </xf>
    <xf numFmtId="0" fontId="12" fillId="0" borderId="10" xfId="0" applyFont="1" applyBorder="1" applyAlignment="1">
      <alignment vertical="top" wrapText="1"/>
    </xf>
    <xf numFmtId="0" fontId="12" fillId="0" borderId="0" xfId="0" applyFont="1" applyBorder="1" applyAlignment="1">
      <alignment vertical="top" wrapText="1"/>
    </xf>
    <xf numFmtId="0" fontId="12" fillId="0" borderId="10" xfId="0" applyFont="1" applyBorder="1" applyAlignment="1">
      <alignment horizontal="center" vertical="top" wrapText="1"/>
    </xf>
    <xf numFmtId="0" fontId="3" fillId="0" borderId="0" xfId="0" applyFont="1" applyAlignment="1">
      <alignment wrapText="1"/>
    </xf>
    <xf numFmtId="0" fontId="7" fillId="0" borderId="0" xfId="0" applyFont="1" applyAlignment="1">
      <alignment vertical="center" wrapText="1"/>
    </xf>
    <xf numFmtId="0" fontId="12" fillId="0" borderId="0" xfId="0" applyFont="1" applyBorder="1" applyAlignment="1">
      <alignment horizontal="center" vertical="top" wrapText="1"/>
    </xf>
    <xf numFmtId="0" fontId="11" fillId="0" borderId="10" xfId="0" applyFont="1" applyBorder="1" applyAlignment="1">
      <alignment horizontal="center" vertical="top" wrapText="1"/>
    </xf>
    <xf numFmtId="0" fontId="0" fillId="0" borderId="0" xfId="0" applyBorder="1" applyAlignment="1">
      <alignment vertical="top" wrapText="1"/>
    </xf>
    <xf numFmtId="0" fontId="12" fillId="0" borderId="11" xfId="0" applyFont="1" applyBorder="1" applyAlignment="1">
      <alignment horizontal="center" vertical="top" wrapText="1"/>
    </xf>
    <xf numFmtId="0" fontId="12" fillId="0" borderId="0" xfId="0" applyFont="1" applyAlignment="1">
      <alignment wrapText="1"/>
    </xf>
    <xf numFmtId="0" fontId="11" fillId="0" borderId="10" xfId="0" applyFont="1" applyBorder="1" applyAlignment="1">
      <alignment horizontal="center" vertical="center" wrapText="1"/>
    </xf>
    <xf numFmtId="0" fontId="12" fillId="0" borderId="10" xfId="0" applyFont="1" applyBorder="1" applyAlignment="1">
      <alignment horizontal="center" vertical="center" wrapText="1"/>
    </xf>
    <xf numFmtId="0" fontId="3" fillId="0" borderId="0" xfId="0" applyFont="1" applyBorder="1" applyAlignment="1">
      <alignment vertical="center" wrapText="1"/>
    </xf>
    <xf numFmtId="0" fontId="11" fillId="0" borderId="0" xfId="0" applyFont="1" applyBorder="1" applyAlignment="1">
      <alignment horizontal="center" vertical="top" wrapText="1"/>
    </xf>
    <xf numFmtId="0" fontId="15" fillId="0" borderId="0" xfId="0" applyNumberFormat="1" applyFont="1" applyBorder="1" applyAlignment="1">
      <alignment vertical="center" wrapText="1"/>
    </xf>
    <xf numFmtId="0" fontId="11" fillId="0" borderId="0" xfId="0" applyFont="1" applyBorder="1" applyAlignment="1">
      <alignment horizontal="center" vertical="center" wrapText="1"/>
    </xf>
    <xf numFmtId="2" fontId="3" fillId="0" borderId="0" xfId="0" applyNumberFormat="1" applyFont="1" applyBorder="1" applyAlignment="1">
      <alignment horizontal="center" vertical="center" wrapText="1"/>
    </xf>
    <xf numFmtId="0" fontId="8" fillId="0" borderId="0" xfId="0" applyFont="1" applyBorder="1"/>
    <xf numFmtId="0" fontId="9" fillId="0" borderId="0" xfId="0" applyFont="1" applyBorder="1" applyAlignment="1">
      <alignment horizontal="center" vertical="top" wrapText="1"/>
    </xf>
    <xf numFmtId="49" fontId="9" fillId="0" borderId="0" xfId="0" applyNumberFormat="1" applyFont="1" applyBorder="1" applyAlignment="1">
      <alignment horizontal="center" wrapText="1"/>
    </xf>
    <xf numFmtId="0" fontId="3" fillId="0" borderId="0" xfId="0" applyFont="1" applyBorder="1"/>
    <xf numFmtId="0" fontId="3" fillId="0" borderId="0" xfId="0" applyFont="1" applyBorder="1" applyAlignment="1">
      <alignment horizontal="center" vertical="center"/>
    </xf>
    <xf numFmtId="0" fontId="3" fillId="0" borderId="0" xfId="0" applyFont="1" applyBorder="1" applyAlignment="1">
      <alignment horizontal="left" vertical="center" wrapText="1"/>
    </xf>
    <xf numFmtId="0" fontId="4" fillId="0" borderId="0" xfId="0" applyFont="1" applyBorder="1" applyAlignment="1">
      <alignment horizontal="right"/>
    </xf>
    <xf numFmtId="2" fontId="3" fillId="0" borderId="0" xfId="0" applyNumberFormat="1" applyFont="1" applyBorder="1" applyAlignment="1">
      <alignment vertical="center" wrapText="1"/>
    </xf>
    <xf numFmtId="2" fontId="7" fillId="0" borderId="0" xfId="0" applyNumberFormat="1" applyFont="1" applyBorder="1" applyAlignment="1">
      <alignment horizontal="right" vertical="center" wrapText="1"/>
    </xf>
    <xf numFmtId="2" fontId="7" fillId="0" borderId="0" xfId="0" applyNumberFormat="1" applyFont="1" applyBorder="1" applyAlignment="1">
      <alignment vertical="center" wrapText="1"/>
    </xf>
    <xf numFmtId="2" fontId="4" fillId="0" borderId="0" xfId="0" applyNumberFormat="1" applyFont="1" applyBorder="1"/>
    <xf numFmtId="0" fontId="7" fillId="0" borderId="0" xfId="0" applyFont="1" applyBorder="1" applyAlignment="1">
      <alignment vertical="center" wrapText="1"/>
    </xf>
    <xf numFmtId="0" fontId="12" fillId="0" borderId="0" xfId="0" applyFont="1" applyBorder="1" applyAlignment="1">
      <alignment horizontal="center" vertical="center" wrapText="1"/>
    </xf>
    <xf numFmtId="0" fontId="12" fillId="0" borderId="0" xfId="0" applyFont="1" applyBorder="1" applyAlignment="1">
      <alignment wrapText="1"/>
    </xf>
    <xf numFmtId="0" fontId="3" fillId="0" borderId="0" xfId="0" applyFont="1" applyBorder="1" applyAlignment="1">
      <alignment wrapText="1"/>
    </xf>
    <xf numFmtId="0" fontId="4" fillId="0" borderId="0" xfId="0" applyFont="1" applyBorder="1" applyAlignment="1">
      <alignment vertical="center" wrapText="1"/>
    </xf>
    <xf numFmtId="0" fontId="3" fillId="0" borderId="0" xfId="0" applyFont="1" applyBorder="1" applyAlignment="1">
      <alignment horizontal="left" vertical="center"/>
    </xf>
    <xf numFmtId="0" fontId="6" fillId="0" borderId="0" xfId="0" applyFont="1" applyBorder="1" applyAlignment="1">
      <alignment vertical="center"/>
    </xf>
    <xf numFmtId="0" fontId="6" fillId="0" borderId="0" xfId="0" applyFont="1" applyBorder="1"/>
    <xf numFmtId="0" fontId="5" fillId="0" borderId="0" xfId="0" applyFont="1" applyBorder="1" applyAlignment="1">
      <alignment vertical="top" wrapText="1"/>
    </xf>
    <xf numFmtId="0" fontId="7" fillId="0" borderId="0" xfId="0" applyFont="1" applyBorder="1" applyAlignment="1">
      <alignment vertical="center"/>
    </xf>
    <xf numFmtId="0" fontId="13" fillId="0" borderId="0" xfId="0" applyFont="1" applyBorder="1" applyAlignment="1">
      <alignment wrapText="1"/>
    </xf>
    <xf numFmtId="49" fontId="9" fillId="0" borderId="0" xfId="0" applyNumberFormat="1" applyFont="1" applyBorder="1" applyAlignment="1">
      <alignment wrapText="1"/>
    </xf>
    <xf numFmtId="0" fontId="10" fillId="0" borderId="0" xfId="0" applyFont="1" applyBorder="1" applyAlignment="1">
      <alignment vertical="top" wrapText="1"/>
    </xf>
    <xf numFmtId="0" fontId="3" fillId="0" borderId="0" xfId="0" applyFont="1" applyBorder="1" applyAlignment="1">
      <alignment vertical="top" wrapText="1"/>
    </xf>
    <xf numFmtId="0" fontId="11" fillId="0" borderId="0" xfId="0" applyFont="1" applyBorder="1" applyAlignment="1"/>
    <xf numFmtId="0" fontId="3" fillId="0" borderId="0" xfId="0" applyFont="1" applyBorder="1" applyAlignment="1">
      <alignment vertical="center"/>
    </xf>
    <xf numFmtId="0" fontId="12" fillId="0" borderId="0" xfId="0" applyFont="1" applyBorder="1" applyAlignment="1">
      <alignment vertical="center" wrapText="1"/>
    </xf>
    <xf numFmtId="2" fontId="9" fillId="0" borderId="0" xfId="0" applyNumberFormat="1" applyFont="1" applyBorder="1" applyAlignment="1"/>
    <xf numFmtId="0" fontId="14" fillId="0" borderId="0" xfId="0" applyFont="1" applyBorder="1" applyAlignment="1">
      <alignment vertical="center" wrapText="1"/>
    </xf>
    <xf numFmtId="2" fontId="9" fillId="0" borderId="0" xfId="0" applyNumberFormat="1" applyFont="1" applyBorder="1" applyAlignment="1">
      <alignment vertical="center"/>
    </xf>
    <xf numFmtId="0" fontId="9" fillId="0" borderId="0" xfId="0" applyFont="1" applyBorder="1" applyAlignment="1">
      <alignment vertical="center"/>
    </xf>
    <xf numFmtId="0" fontId="4" fillId="0" borderId="0" xfId="0" applyFont="1" applyFill="1" applyBorder="1"/>
    <xf numFmtId="0" fontId="4" fillId="0" borderId="0" xfId="0" applyFont="1" applyFill="1" applyBorder="1" applyAlignment="1"/>
    <xf numFmtId="0" fontId="8" fillId="0" borderId="0" xfId="0" applyFont="1" applyFill="1" applyBorder="1" applyAlignment="1">
      <alignment horizontal="center"/>
    </xf>
    <xf numFmtId="0" fontId="4" fillId="0" borderId="0" xfId="0" applyFont="1" applyFill="1" applyBorder="1" applyAlignment="1">
      <alignment horizontal="left"/>
    </xf>
    <xf numFmtId="0" fontId="5" fillId="0" borderId="0" xfId="0" applyFont="1" applyFill="1" applyBorder="1" applyAlignment="1">
      <alignment vertical="top" wrapText="1"/>
    </xf>
    <xf numFmtId="0" fontId="3" fillId="0" borderId="0" xfId="0" applyFont="1" applyFill="1" applyBorder="1" applyAlignment="1">
      <alignment vertical="center" wrapText="1"/>
    </xf>
    <xf numFmtId="0" fontId="4" fillId="0" borderId="0" xfId="0" applyFont="1" applyBorder="1" applyAlignment="1">
      <alignment vertical="center"/>
    </xf>
    <xf numFmtId="0" fontId="3" fillId="0" borderId="0" xfId="0" applyFont="1" applyAlignment="1">
      <alignment horizontal="center" wrapText="1"/>
    </xf>
    <xf numFmtId="0" fontId="3" fillId="0" borderId="2" xfId="0" applyFont="1" applyBorder="1" applyAlignment="1">
      <alignment horizontal="center" vertical="center" wrapText="1"/>
    </xf>
    <xf numFmtId="0" fontId="3" fillId="0" borderId="8" xfId="0" applyFont="1" applyBorder="1" applyAlignment="1">
      <alignment vertical="center" wrapText="1"/>
    </xf>
    <xf numFmtId="0" fontId="12" fillId="0" borderId="14" xfId="0" applyFont="1" applyBorder="1" applyAlignment="1">
      <alignment vertical="top" wrapText="1"/>
    </xf>
    <xf numFmtId="0" fontId="12" fillId="0" borderId="14" xfId="0" applyFont="1" applyBorder="1" applyAlignment="1">
      <alignment horizontal="center" vertical="top" wrapText="1"/>
    </xf>
    <xf numFmtId="0" fontId="12" fillId="0" borderId="2" xfId="0" applyFont="1" applyBorder="1" applyAlignment="1">
      <alignment vertical="top" wrapText="1"/>
    </xf>
    <xf numFmtId="0" fontId="12" fillId="0" borderId="2" xfId="0" applyFont="1" applyBorder="1" applyAlignment="1">
      <alignment horizontal="center" vertical="top" wrapText="1"/>
    </xf>
    <xf numFmtId="0" fontId="13" fillId="0" borderId="10" xfId="0" applyFont="1" applyBorder="1" applyAlignment="1">
      <alignment horizontal="center" vertical="top" wrapText="1"/>
    </xf>
    <xf numFmtId="2" fontId="11" fillId="0" borderId="10" xfId="0" applyNumberFormat="1" applyFont="1" applyBorder="1" applyAlignment="1">
      <alignment horizontal="center" vertical="top" wrapText="1"/>
    </xf>
    <xf numFmtId="0" fontId="3" fillId="0" borderId="2" xfId="0" applyFont="1" applyBorder="1" applyAlignment="1">
      <alignment horizontal="center" vertical="center" wrapText="1"/>
    </xf>
    <xf numFmtId="0" fontId="3" fillId="0" borderId="0" xfId="0" applyFont="1" applyAlignment="1">
      <alignment horizontal="left" vertical="center" wrapText="1"/>
    </xf>
    <xf numFmtId="0" fontId="9" fillId="0" borderId="0" xfId="0" applyFont="1" applyBorder="1" applyAlignment="1">
      <alignment horizontal="center" wrapText="1"/>
    </xf>
    <xf numFmtId="0" fontId="8" fillId="0" borderId="3" xfId="0" applyFont="1" applyBorder="1" applyAlignment="1">
      <alignment horizontal="center" vertical="top" wrapText="1"/>
    </xf>
    <xf numFmtId="0" fontId="8" fillId="0" borderId="0" xfId="0" applyFont="1" applyBorder="1" applyAlignment="1">
      <alignment horizontal="center" vertical="top" wrapText="1"/>
    </xf>
    <xf numFmtId="49" fontId="9" fillId="0" borderId="1" xfId="0" applyNumberFormat="1" applyFont="1" applyBorder="1" applyAlignment="1">
      <alignment horizontal="center" wrapText="1"/>
    </xf>
    <xf numFmtId="0" fontId="3"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0" xfId="0" applyFont="1" applyAlignment="1">
      <alignment horizontal="center" vertical="top" wrapText="1"/>
    </xf>
    <xf numFmtId="0" fontId="3" fillId="0" borderId="0" xfId="0" applyFont="1" applyAlignment="1">
      <alignment vertical="center" wrapText="1"/>
    </xf>
    <xf numFmtId="2" fontId="7" fillId="0" borderId="0" xfId="0" applyNumberFormat="1" applyFont="1" applyBorder="1" applyAlignment="1">
      <alignment vertical="center"/>
    </xf>
    <xf numFmtId="0" fontId="4" fillId="2" borderId="2" xfId="0" applyFont="1" applyFill="1" applyBorder="1"/>
    <xf numFmtId="14" fontId="4" fillId="2" borderId="2" xfId="0" applyNumberFormat="1" applyFont="1" applyFill="1" applyBorder="1"/>
    <xf numFmtId="0" fontId="10" fillId="0" borderId="0" xfId="0" applyFont="1"/>
    <xf numFmtId="0" fontId="4" fillId="0" borderId="1" xfId="0" applyFont="1" applyFill="1" applyBorder="1" applyAlignment="1"/>
    <xf numFmtId="0" fontId="8" fillId="0" borderId="1" xfId="0" applyFont="1" applyFill="1" applyBorder="1" applyAlignment="1">
      <alignment horizontal="center"/>
    </xf>
    <xf numFmtId="14" fontId="4" fillId="0" borderId="1" xfId="0" applyNumberFormat="1" applyFont="1" applyFill="1" applyBorder="1" applyAlignment="1">
      <alignment horizontal="left"/>
    </xf>
    <xf numFmtId="0" fontId="11" fillId="0" borderId="2" xfId="0" applyFont="1" applyBorder="1" applyAlignment="1">
      <alignment horizontal="center" vertical="top" wrapText="1"/>
    </xf>
    <xf numFmtId="164" fontId="3" fillId="0" borderId="2" xfId="0" applyNumberFormat="1" applyFont="1" applyBorder="1" applyAlignment="1">
      <alignment horizontal="center" vertical="center" wrapText="1"/>
    </xf>
    <xf numFmtId="0" fontId="3" fillId="0" borderId="0" xfId="0" applyFont="1" applyAlignment="1">
      <alignment horizontal="left" vertical="center" wrapText="1"/>
    </xf>
    <xf numFmtId="49" fontId="9" fillId="0" borderId="1" xfId="0" applyNumberFormat="1" applyFont="1" applyBorder="1" applyAlignment="1">
      <alignment horizontal="center" wrapText="1"/>
    </xf>
    <xf numFmtId="0" fontId="8" fillId="0" borderId="3" xfId="0" applyFont="1" applyBorder="1" applyAlignment="1">
      <alignment horizontal="center" vertical="top" wrapText="1"/>
    </xf>
    <xf numFmtId="0" fontId="8" fillId="0" borderId="0" xfId="0" applyFont="1" applyBorder="1" applyAlignment="1">
      <alignment horizontal="center" vertical="top" wrapText="1"/>
    </xf>
    <xf numFmtId="0" fontId="9" fillId="0" borderId="0" xfId="0" applyFont="1" applyBorder="1" applyAlignment="1">
      <alignment horizont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2" fontId="7" fillId="0" borderId="2" xfId="0" applyNumberFormat="1" applyFont="1" applyBorder="1" applyAlignment="1">
      <alignment vertical="center" wrapText="1"/>
    </xf>
    <xf numFmtId="2" fontId="3" fillId="0" borderId="2" xfId="0" applyNumberFormat="1" applyFont="1" applyBorder="1" applyAlignment="1">
      <alignment vertical="center" wrapText="1"/>
    </xf>
    <xf numFmtId="0" fontId="3" fillId="0" borderId="2" xfId="0" applyFont="1" applyBorder="1" applyAlignment="1">
      <alignment horizontal="center" vertical="center" wrapText="1"/>
    </xf>
    <xf numFmtId="0" fontId="8" fillId="0" borderId="0" xfId="0" applyFont="1"/>
    <xf numFmtId="0" fontId="8" fillId="0" borderId="1" xfId="0" applyFont="1" applyBorder="1" applyAlignment="1">
      <alignment horizontal="center"/>
    </xf>
    <xf numFmtId="0" fontId="3" fillId="0" borderId="0" xfId="0" applyFont="1" applyAlignment="1">
      <alignment horizontal="center" vertical="center"/>
    </xf>
    <xf numFmtId="0" fontId="12" fillId="0" borderId="11" xfId="0" applyFont="1" applyBorder="1" applyAlignment="1">
      <alignment horizontal="center" vertical="center" wrapText="1"/>
    </xf>
    <xf numFmtId="4" fontId="3" fillId="0" borderId="2" xfId="0" applyNumberFormat="1" applyFont="1" applyBorder="1" applyAlignment="1">
      <alignment vertical="center" wrapText="1"/>
    </xf>
    <xf numFmtId="4" fontId="7" fillId="0" borderId="2" xfId="0" applyNumberFormat="1" applyFont="1" applyBorder="1" applyAlignment="1">
      <alignment horizontal="right" vertical="center" wrapText="1"/>
    </xf>
    <xf numFmtId="4" fontId="7" fillId="0" borderId="2" xfId="0" applyNumberFormat="1" applyFont="1" applyBorder="1" applyAlignment="1">
      <alignment vertical="center" wrapText="1"/>
    </xf>
    <xf numFmtId="4" fontId="3" fillId="0" borderId="2" xfId="0" applyNumberFormat="1" applyFont="1" applyBorder="1" applyAlignment="1">
      <alignment horizontal="center" vertical="center" wrapText="1"/>
    </xf>
    <xf numFmtId="0" fontId="12" fillId="0" borderId="15" xfId="0" applyFont="1" applyBorder="1" applyAlignment="1">
      <alignment wrapText="1"/>
    </xf>
    <xf numFmtId="0" fontId="12" fillId="0" borderId="2" xfId="0" applyFont="1" applyBorder="1" applyAlignment="1">
      <alignment horizontal="center" vertical="center" wrapText="1"/>
    </xf>
    <xf numFmtId="49" fontId="9" fillId="0" borderId="1" xfId="0" applyNumberFormat="1" applyFont="1" applyBorder="1" applyAlignment="1">
      <alignment horizontal="center" wrapText="1"/>
    </xf>
    <xf numFmtId="0" fontId="3"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vertical="center" wrapText="1"/>
    </xf>
    <xf numFmtId="4" fontId="7" fillId="0" borderId="2" xfId="0" applyNumberFormat="1" applyFont="1" applyBorder="1" applyAlignment="1">
      <alignment vertical="center" wrapText="1"/>
    </xf>
    <xf numFmtId="4" fontId="3" fillId="0" borderId="2" xfId="0" applyNumberFormat="1" applyFont="1" applyBorder="1" applyAlignment="1">
      <alignment vertical="center" wrapText="1"/>
    </xf>
    <xf numFmtId="4" fontId="3" fillId="0" borderId="8" xfId="0" applyNumberFormat="1" applyFont="1" applyBorder="1" applyAlignment="1">
      <alignment horizontal="center" vertical="center" wrapText="1"/>
    </xf>
    <xf numFmtId="3" fontId="3" fillId="0" borderId="2" xfId="0" applyNumberFormat="1" applyFont="1" applyBorder="1" applyAlignment="1">
      <alignment horizontal="center" vertical="center" wrapText="1"/>
    </xf>
    <xf numFmtId="4" fontId="3" fillId="0" borderId="2" xfId="0" applyNumberFormat="1" applyFont="1" applyFill="1" applyBorder="1" applyAlignment="1">
      <alignment vertical="center" wrapText="1"/>
    </xf>
    <xf numFmtId="0" fontId="4" fillId="0" borderId="1" xfId="0" applyFont="1" applyFill="1" applyBorder="1" applyAlignment="1">
      <alignment horizontal="left"/>
    </xf>
    <xf numFmtId="0" fontId="3" fillId="0" borderId="2" xfId="0" applyFont="1" applyBorder="1" applyAlignment="1">
      <alignment horizontal="center" vertical="center" wrapText="1"/>
    </xf>
    <xf numFmtId="0" fontId="4" fillId="0" borderId="1" xfId="0" applyFont="1" applyFill="1" applyBorder="1" applyAlignment="1">
      <alignment horizontal="left"/>
    </xf>
    <xf numFmtId="0" fontId="4" fillId="2" borderId="2" xfId="0" applyFont="1" applyFill="1" applyBorder="1" applyAlignment="1">
      <alignment horizontal="left"/>
    </xf>
    <xf numFmtId="0" fontId="3" fillId="0" borderId="2" xfId="0" applyFont="1" applyBorder="1" applyAlignment="1">
      <alignment horizontal="center" vertical="center" wrapText="1"/>
    </xf>
    <xf numFmtId="0" fontId="3" fillId="0" borderId="2" xfId="0" applyFont="1" applyBorder="1" applyAlignment="1">
      <alignment vertical="center" wrapText="1"/>
    </xf>
    <xf numFmtId="4" fontId="3" fillId="0" borderId="2" xfId="0" applyNumberFormat="1" applyFont="1" applyBorder="1" applyAlignment="1">
      <alignment vertical="center" wrapText="1"/>
    </xf>
    <xf numFmtId="0" fontId="12" fillId="0" borderId="2" xfId="0" applyFont="1" applyFill="1" applyBorder="1" applyAlignment="1">
      <alignment vertical="center" wrapText="1"/>
    </xf>
    <xf numFmtId="4" fontId="3" fillId="0" borderId="2" xfId="0" applyNumberFormat="1" applyFont="1" applyBorder="1" applyAlignment="1">
      <alignment horizontal="center" vertical="center" wrapText="1"/>
    </xf>
    <xf numFmtId="4" fontId="4" fillId="0" borderId="2" xfId="0" applyNumberFormat="1" applyFont="1" applyBorder="1" applyAlignment="1">
      <alignment horizontal="center"/>
    </xf>
    <xf numFmtId="4" fontId="3" fillId="0" borderId="0" xfId="0" applyNumberFormat="1" applyFont="1" applyBorder="1" applyAlignment="1">
      <alignment vertical="center" wrapText="1"/>
    </xf>
    <xf numFmtId="4" fontId="4" fillId="0" borderId="0" xfId="0" applyNumberFormat="1" applyFont="1" applyBorder="1"/>
    <xf numFmtId="0" fontId="3" fillId="0" borderId="2" xfId="0" applyFont="1" applyBorder="1" applyAlignment="1">
      <alignment horizontal="center" vertical="center" wrapText="1"/>
    </xf>
    <xf numFmtId="0" fontId="3" fillId="0" borderId="2" xfId="0" applyFont="1" applyBorder="1" applyAlignment="1">
      <alignment vertical="center" wrapText="1"/>
    </xf>
    <xf numFmtId="2"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4" fontId="8" fillId="0" borderId="0" xfId="0" applyNumberFormat="1" applyFont="1" applyBorder="1" applyAlignment="1">
      <alignment vertical="top" wrapText="1"/>
    </xf>
    <xf numFmtId="4" fontId="10" fillId="0" borderId="0" xfId="0" applyNumberFormat="1" applyFont="1" applyBorder="1" applyAlignment="1">
      <alignment vertical="top" wrapText="1"/>
    </xf>
    <xf numFmtId="0" fontId="3" fillId="0" borderId="2" xfId="0" applyFont="1" applyBorder="1" applyAlignment="1">
      <alignment horizontal="center" vertical="center" wrapText="1"/>
    </xf>
    <xf numFmtId="4" fontId="7" fillId="0" borderId="2" xfId="0" applyNumberFormat="1" applyFont="1" applyBorder="1" applyAlignment="1">
      <alignment vertical="center" wrapText="1"/>
    </xf>
    <xf numFmtId="4" fontId="3" fillId="0" borderId="2" xfId="0" applyNumberFormat="1" applyFont="1" applyBorder="1" applyAlignment="1">
      <alignment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12" fillId="0" borderId="2" xfId="0" applyFont="1" applyBorder="1" applyAlignment="1">
      <alignment wrapText="1"/>
    </xf>
    <xf numFmtId="4" fontId="3" fillId="0" borderId="2" xfId="0" applyNumberFormat="1" applyFont="1" applyBorder="1" applyAlignment="1">
      <alignment vertical="center" wrapText="1"/>
    </xf>
    <xf numFmtId="0" fontId="3" fillId="0" borderId="2" xfId="0" applyFont="1" applyFill="1" applyBorder="1" applyAlignment="1">
      <alignment horizontal="center" vertical="center" wrapText="1"/>
    </xf>
    <xf numFmtId="1" fontId="3" fillId="0" borderId="2" xfId="0" applyNumberFormat="1" applyFont="1" applyFill="1" applyBorder="1" applyAlignment="1">
      <alignment horizontal="center" vertical="center" wrapText="1"/>
    </xf>
    <xf numFmtId="2" fontId="3" fillId="0" borderId="2" xfId="0" applyNumberFormat="1" applyFont="1" applyBorder="1" applyAlignment="1">
      <alignment horizontal="center" vertical="center" wrapText="1"/>
    </xf>
    <xf numFmtId="0" fontId="9" fillId="0" borderId="1" xfId="0" applyFont="1" applyBorder="1" applyAlignment="1">
      <alignment horizontal="center" wrapText="1"/>
    </xf>
    <xf numFmtId="165" fontId="3" fillId="0" borderId="2" xfId="0" applyNumberFormat="1" applyFont="1" applyBorder="1" applyAlignment="1">
      <alignment horizontal="center" vertical="center" wrapText="1"/>
    </xf>
    <xf numFmtId="0" fontId="3" fillId="0" borderId="5" xfId="0" applyFont="1" applyBorder="1" applyAlignment="1">
      <alignment horizontal="center" vertical="center" wrapText="1"/>
    </xf>
    <xf numFmtId="4" fontId="3" fillId="0" borderId="2" xfId="0" applyNumberFormat="1" applyFont="1" applyBorder="1" applyAlignment="1">
      <alignment vertical="center" wrapText="1"/>
    </xf>
    <xf numFmtId="4" fontId="7" fillId="0" borderId="2" xfId="0" applyNumberFormat="1" applyFont="1" applyBorder="1" applyAlignment="1">
      <alignment vertical="center" wrapText="1"/>
    </xf>
    <xf numFmtId="4" fontId="3" fillId="0" borderId="2" xfId="0" applyNumberFormat="1" applyFont="1" applyBorder="1" applyAlignment="1">
      <alignment horizontal="center" vertical="center" wrapText="1"/>
    </xf>
    <xf numFmtId="0" fontId="9" fillId="0" borderId="0" xfId="0" applyFont="1"/>
    <xf numFmtId="0" fontId="4" fillId="0" borderId="1" xfId="0" applyFont="1" applyBorder="1"/>
    <xf numFmtId="0" fontId="4" fillId="0" borderId="0" xfId="0" applyFont="1" applyAlignment="1">
      <alignment horizontal="left"/>
    </xf>
    <xf numFmtId="14" fontId="4" fillId="0" borderId="1" xfId="0" applyNumberFormat="1" applyFont="1" applyBorder="1"/>
    <xf numFmtId="4" fontId="4" fillId="0" borderId="0" xfId="0" applyNumberFormat="1" applyFont="1"/>
    <xf numFmtId="0" fontId="3" fillId="0" borderId="2" xfId="0" applyFont="1" applyBorder="1" applyAlignment="1">
      <alignment horizontal="center" vertical="center" wrapText="1"/>
    </xf>
    <xf numFmtId="4" fontId="3" fillId="0" borderId="2" xfId="0" applyNumberFormat="1" applyFont="1" applyBorder="1" applyAlignment="1">
      <alignment horizontal="center" vertical="center" wrapText="1"/>
    </xf>
    <xf numFmtId="0" fontId="14" fillId="0" borderId="0" xfId="0" applyFont="1" applyAlignment="1">
      <alignment vertical="center" wrapText="1"/>
    </xf>
    <xf numFmtId="0" fontId="4" fillId="0" borderId="0" xfId="0" applyFont="1" applyBorder="1" applyAlignment="1">
      <alignment horizontal="center" wrapText="1"/>
    </xf>
    <xf numFmtId="0" fontId="4" fillId="0" borderId="0" xfId="0" applyFont="1" applyBorder="1" applyAlignment="1">
      <alignment horizontal="center" vertical="top" wrapText="1"/>
    </xf>
    <xf numFmtId="4"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4" fontId="3" fillId="0" borderId="2" xfId="0" applyNumberFormat="1" applyFont="1" applyBorder="1" applyAlignment="1">
      <alignment horizontal="center" vertical="center" wrapText="1"/>
    </xf>
    <xf numFmtId="4" fontId="3" fillId="0" borderId="2" xfId="0" applyNumberFormat="1" applyFont="1" applyFill="1" applyBorder="1" applyAlignment="1">
      <alignment horizontal="center" vertical="center" wrapText="1"/>
    </xf>
    <xf numFmtId="4" fontId="11" fillId="0" borderId="10" xfId="0" applyNumberFormat="1" applyFont="1" applyBorder="1" applyAlignment="1">
      <alignment horizontal="center" vertical="top" wrapText="1"/>
    </xf>
    <xf numFmtId="1" fontId="3" fillId="0" borderId="2"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0" fontId="3" fillId="0" borderId="5" xfId="0" applyFont="1" applyBorder="1" applyAlignment="1">
      <alignment horizontal="center" vertical="center" wrapText="1"/>
    </xf>
    <xf numFmtId="4" fontId="3" fillId="0" borderId="2" xfId="0" applyNumberFormat="1" applyFont="1" applyBorder="1" applyAlignment="1">
      <alignment horizontal="center" vertical="center" wrapText="1"/>
    </xf>
    <xf numFmtId="0" fontId="8" fillId="0" borderId="3" xfId="0" applyFont="1" applyBorder="1" applyAlignment="1">
      <alignment horizontal="center" vertical="top" wrapText="1"/>
    </xf>
    <xf numFmtId="0" fontId="3" fillId="0" borderId="0" xfId="0" applyFont="1" applyAlignment="1">
      <alignment horizontal="left" vertical="center" wrapText="1"/>
    </xf>
    <xf numFmtId="0" fontId="3" fillId="0" borderId="2" xfId="0" applyFont="1" applyBorder="1" applyAlignment="1">
      <alignment horizontal="center" vertical="center" wrapText="1"/>
    </xf>
    <xf numFmtId="0" fontId="9" fillId="0" borderId="1" xfId="0" applyFont="1" applyBorder="1" applyAlignment="1">
      <alignment horizontal="center" wrapText="1"/>
    </xf>
    <xf numFmtId="0" fontId="8" fillId="0" borderId="0" xfId="0" applyFont="1" applyBorder="1" applyAlignment="1">
      <alignment horizontal="center" vertical="top" wrapText="1"/>
    </xf>
    <xf numFmtId="4" fontId="3" fillId="0" borderId="2" xfId="0" applyNumberFormat="1" applyFont="1" applyBorder="1" applyAlignment="1">
      <alignment vertical="center" wrapText="1"/>
    </xf>
    <xf numFmtId="4" fontId="7" fillId="0" borderId="2" xfId="0" applyNumberFormat="1" applyFont="1" applyBorder="1" applyAlignment="1">
      <alignment vertical="center" wrapText="1"/>
    </xf>
    <xf numFmtId="0" fontId="9" fillId="0" borderId="0" xfId="0" applyFont="1" applyBorder="1" applyAlignment="1">
      <alignment horizontal="center" wrapText="1"/>
    </xf>
    <xf numFmtId="2" fontId="3" fillId="0" borderId="2" xfId="0" applyNumberFormat="1"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4" fontId="3" fillId="0" borderId="2" xfId="0" applyNumberFormat="1" applyFont="1" applyBorder="1" applyAlignment="1">
      <alignment vertical="center" wrapText="1"/>
    </xf>
    <xf numFmtId="0" fontId="3" fillId="0" borderId="0" xfId="0" applyFont="1" applyAlignment="1">
      <alignment horizontal="left" vertical="center" wrapText="1"/>
    </xf>
    <xf numFmtId="0" fontId="3" fillId="0" borderId="5" xfId="0" applyFont="1" applyBorder="1" applyAlignment="1">
      <alignment horizontal="center" vertical="center" wrapText="1"/>
    </xf>
    <xf numFmtId="0" fontId="9" fillId="0" borderId="1" xfId="0" applyFont="1" applyBorder="1" applyAlignment="1">
      <alignment horizontal="center" wrapText="1"/>
    </xf>
    <xf numFmtId="0" fontId="8" fillId="0" borderId="0" xfId="0" applyFont="1" applyBorder="1" applyAlignment="1">
      <alignment horizontal="center" vertical="top" wrapText="1"/>
    </xf>
    <xf numFmtId="0" fontId="8" fillId="0" borderId="3" xfId="0" applyFont="1" applyBorder="1" applyAlignment="1">
      <alignment horizontal="center" vertical="top" wrapText="1"/>
    </xf>
    <xf numFmtId="4" fontId="3" fillId="0" borderId="2" xfId="0" applyNumberFormat="1" applyFont="1" applyBorder="1" applyAlignment="1">
      <alignment horizontal="center" vertical="center" wrapText="1"/>
    </xf>
    <xf numFmtId="0" fontId="9" fillId="0" borderId="0" xfId="0" applyFont="1" applyBorder="1" applyAlignment="1">
      <alignment horizontal="center" wrapText="1"/>
    </xf>
    <xf numFmtId="4" fontId="7" fillId="0" borderId="2" xfId="0" applyNumberFormat="1" applyFont="1" applyBorder="1" applyAlignment="1">
      <alignment vertical="center" wrapText="1"/>
    </xf>
    <xf numFmtId="2" fontId="3" fillId="0" borderId="2" xfId="0" applyNumberFormat="1" applyFont="1" applyBorder="1" applyAlignment="1">
      <alignment horizontal="center" vertical="center" wrapText="1"/>
    </xf>
    <xf numFmtId="2" fontId="7" fillId="0" borderId="2" xfId="0" applyNumberFormat="1" applyFont="1" applyBorder="1" applyAlignment="1">
      <alignment vertical="center" wrapText="1"/>
    </xf>
    <xf numFmtId="49" fontId="9" fillId="0" borderId="1" xfId="0" applyNumberFormat="1" applyFont="1" applyBorder="1" applyAlignment="1">
      <alignment horizontal="center" wrapText="1"/>
    </xf>
    <xf numFmtId="0" fontId="9" fillId="0" borderId="1" xfId="0" applyFont="1" applyBorder="1" applyAlignment="1">
      <alignment horizontal="center" vertical="top" wrapText="1"/>
    </xf>
    <xf numFmtId="0" fontId="11" fillId="0" borderId="14" xfId="0" applyFont="1" applyBorder="1" applyAlignment="1">
      <alignment horizontal="center" vertical="top" wrapText="1"/>
    </xf>
    <xf numFmtId="2" fontId="3" fillId="0" borderId="8" xfId="0" applyNumberFormat="1" applyFont="1" applyBorder="1" applyAlignment="1">
      <alignment horizontal="center" vertical="center" wrapText="1"/>
    </xf>
    <xf numFmtId="4" fontId="0" fillId="0" borderId="10" xfId="0" applyNumberFormat="1" applyBorder="1" applyAlignment="1">
      <alignment horizontal="center" vertical="top" wrapText="1"/>
    </xf>
    <xf numFmtId="0" fontId="12" fillId="0" borderId="16" xfId="0" applyFont="1" applyBorder="1" applyAlignment="1">
      <alignment wrapText="1"/>
    </xf>
    <xf numFmtId="0" fontId="7" fillId="0" borderId="0" xfId="0" applyFont="1"/>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4" fontId="3" fillId="0" borderId="2" xfId="0" applyNumberFormat="1" applyFont="1" applyBorder="1" applyAlignment="1">
      <alignment vertical="center" wrapText="1"/>
    </xf>
    <xf numFmtId="1" fontId="3" fillId="0" borderId="2" xfId="0" applyNumberFormat="1" applyFont="1" applyBorder="1" applyAlignment="1">
      <alignment horizontal="center" vertical="center" wrapText="1"/>
    </xf>
    <xf numFmtId="0" fontId="15" fillId="0" borderId="0" xfId="0" applyFont="1" applyAlignment="1">
      <alignment wrapText="1"/>
    </xf>
    <xf numFmtId="4" fontId="11" fillId="0" borderId="14" xfId="0" applyNumberFormat="1" applyFont="1" applyBorder="1" applyAlignment="1">
      <alignment horizontal="center" vertical="center" wrapText="1"/>
    </xf>
    <xf numFmtId="2" fontId="17"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4" fontId="3" fillId="0" borderId="2"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1" fontId="3"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4" fontId="3" fillId="0" borderId="2" xfId="0" applyNumberFormat="1" applyFont="1" applyBorder="1" applyAlignment="1">
      <alignment horizontal="center" vertical="center" wrapText="1"/>
    </xf>
    <xf numFmtId="0" fontId="9" fillId="0" borderId="1" xfId="0" applyFont="1" applyBorder="1" applyAlignment="1">
      <alignment horizontal="center" wrapText="1"/>
    </xf>
    <xf numFmtId="0" fontId="3" fillId="0" borderId="2" xfId="0" applyFont="1" applyBorder="1" applyAlignment="1">
      <alignment horizontal="center" vertical="center" wrapText="1"/>
    </xf>
    <xf numFmtId="4" fontId="3" fillId="0" borderId="2" xfId="0" applyNumberFormat="1" applyFont="1" applyBorder="1" applyAlignment="1">
      <alignment vertical="center" wrapText="1"/>
    </xf>
    <xf numFmtId="0" fontId="8" fillId="0" borderId="3" xfId="0" applyFont="1" applyBorder="1" applyAlignment="1">
      <alignment horizontal="center" vertical="top" wrapText="1"/>
    </xf>
    <xf numFmtId="0" fontId="3" fillId="0" borderId="0" xfId="0" applyFont="1" applyAlignment="1">
      <alignment horizontal="left" vertical="center" wrapText="1"/>
    </xf>
    <xf numFmtId="0" fontId="8" fillId="0" borderId="0" xfId="0" applyFont="1" applyBorder="1" applyAlignment="1">
      <alignment horizontal="center" vertical="top" wrapText="1"/>
    </xf>
    <xf numFmtId="4" fontId="7" fillId="0" borderId="2" xfId="0" applyNumberFormat="1" applyFont="1" applyBorder="1" applyAlignment="1">
      <alignment vertical="center" wrapText="1"/>
    </xf>
    <xf numFmtId="0" fontId="9" fillId="0" borderId="0" xfId="0" applyFont="1" applyBorder="1" applyAlignment="1">
      <alignment horizontal="center" wrapText="1"/>
    </xf>
    <xf numFmtId="2" fontId="3" fillId="0" borderId="2" xfId="0" applyNumberFormat="1" applyFont="1" applyBorder="1" applyAlignment="1">
      <alignment horizontal="center" vertical="center" wrapText="1"/>
    </xf>
    <xf numFmtId="1" fontId="3" fillId="0" borderId="2" xfId="0" applyNumberFormat="1" applyFont="1" applyBorder="1" applyAlignment="1">
      <alignment horizontal="center" vertical="center" wrapText="1"/>
    </xf>
    <xf numFmtId="0" fontId="12" fillId="0" borderId="8" xfId="0" applyFont="1" applyBorder="1" applyAlignment="1">
      <alignment wrapText="1"/>
    </xf>
    <xf numFmtId="0" fontId="7" fillId="0" borderId="17" xfId="0" applyFont="1" applyBorder="1" applyAlignment="1">
      <alignment vertical="center" wrapText="1"/>
    </xf>
    <xf numFmtId="0" fontId="3" fillId="0" borderId="17" xfId="0" applyFont="1" applyBorder="1" applyAlignment="1">
      <alignment horizontal="center" vertical="center" wrapText="1"/>
    </xf>
    <xf numFmtId="0" fontId="19" fillId="0" borderId="4" xfId="0" applyFont="1" applyBorder="1" applyAlignment="1">
      <alignment horizontal="center" vertical="center" wrapText="1"/>
    </xf>
    <xf numFmtId="0" fontId="1" fillId="0" borderId="0" xfId="2" applyBorder="1" applyAlignment="1">
      <alignment vertical="center" wrapText="1"/>
    </xf>
    <xf numFmtId="0" fontId="0" fillId="0" borderId="0" xfId="0" applyBorder="1" applyAlignment="1"/>
    <xf numFmtId="4"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4" fontId="3" fillId="0" borderId="2" xfId="0" applyNumberFormat="1" applyFont="1" applyBorder="1" applyAlignment="1">
      <alignment vertical="center" wrapText="1"/>
    </xf>
    <xf numFmtId="2" fontId="3" fillId="0" borderId="2" xfId="0" applyNumberFormat="1" applyFont="1" applyBorder="1" applyAlignment="1">
      <alignment horizontal="center" vertical="center" wrapText="1"/>
    </xf>
    <xf numFmtId="0" fontId="3" fillId="0" borderId="0" xfId="0" applyFont="1" applyAlignment="1">
      <alignment horizontal="left" vertical="center" wrapText="1"/>
    </xf>
    <xf numFmtId="0" fontId="12" fillId="0" borderId="14" xfId="0" applyFont="1" applyBorder="1" applyAlignment="1">
      <alignment horizontal="center" vertical="center" wrapText="1"/>
    </xf>
    <xf numFmtId="0" fontId="12" fillId="0" borderId="8" xfId="0" applyFont="1" applyBorder="1" applyAlignment="1">
      <alignment vertical="top" wrapText="1"/>
    </xf>
    <xf numFmtId="0" fontId="12" fillId="0" borderId="20" xfId="0" applyFont="1" applyBorder="1" applyAlignment="1">
      <alignment horizontal="center" vertical="center" wrapText="1"/>
    </xf>
    <xf numFmtId="0" fontId="12" fillId="0" borderId="21" xfId="0" applyFont="1" applyBorder="1" applyAlignment="1">
      <alignment horizontal="center" vertical="center" wrapText="1"/>
    </xf>
    <xf numFmtId="0" fontId="3" fillId="0" borderId="5" xfId="0" applyFont="1" applyBorder="1" applyAlignment="1">
      <alignment horizontal="center" vertical="center" wrapText="1"/>
    </xf>
    <xf numFmtId="4" fontId="3" fillId="0" borderId="2" xfId="0" applyNumberFormat="1" applyFont="1" applyBorder="1" applyAlignment="1">
      <alignment horizontal="center" vertical="center" wrapText="1"/>
    </xf>
    <xf numFmtId="0" fontId="9" fillId="0" borderId="1" xfId="0" applyFont="1" applyBorder="1" applyAlignment="1">
      <alignment horizontal="center" wrapText="1"/>
    </xf>
    <xf numFmtId="0" fontId="3" fillId="0" borderId="2" xfId="0" applyFont="1" applyBorder="1" applyAlignment="1">
      <alignment horizontal="center" vertical="center" wrapText="1"/>
    </xf>
    <xf numFmtId="4" fontId="3" fillId="0" borderId="2" xfId="0" applyNumberFormat="1" applyFont="1" applyBorder="1" applyAlignment="1">
      <alignment vertical="center" wrapText="1"/>
    </xf>
    <xf numFmtId="0" fontId="8" fillId="0" borderId="3" xfId="0" applyFont="1" applyBorder="1" applyAlignment="1">
      <alignment horizontal="center" vertical="top" wrapText="1"/>
    </xf>
    <xf numFmtId="0" fontId="3" fillId="0" borderId="0" xfId="0" applyFont="1" applyAlignment="1">
      <alignment horizontal="left" vertical="center" wrapText="1"/>
    </xf>
    <xf numFmtId="0" fontId="8" fillId="0" borderId="0" xfId="0" applyFont="1" applyBorder="1" applyAlignment="1">
      <alignment horizontal="center" vertical="top" wrapText="1"/>
    </xf>
    <xf numFmtId="4" fontId="7" fillId="0" borderId="2" xfId="0" applyNumberFormat="1" applyFont="1" applyBorder="1" applyAlignment="1">
      <alignment vertical="center" wrapText="1"/>
    </xf>
    <xf numFmtId="0" fontId="9" fillId="0" borderId="0" xfId="0" applyFont="1" applyBorder="1" applyAlignment="1">
      <alignment horizontal="center" wrapText="1"/>
    </xf>
    <xf numFmtId="2" fontId="3" fillId="0" borderId="2" xfId="0" applyNumberFormat="1" applyFont="1" applyBorder="1" applyAlignment="1">
      <alignment horizontal="center" vertical="center" wrapText="1"/>
    </xf>
    <xf numFmtId="0" fontId="12" fillId="0" borderId="2" xfId="0" applyFont="1" applyFill="1" applyBorder="1" applyAlignment="1">
      <alignment horizontal="left" vertical="center" wrapText="1"/>
    </xf>
    <xf numFmtId="0" fontId="15" fillId="0" borderId="2" xfId="0" applyFont="1" applyFill="1" applyBorder="1" applyAlignment="1">
      <alignment vertical="center" wrapText="1"/>
    </xf>
    <xf numFmtId="0" fontId="15" fillId="0" borderId="2" xfId="1" applyFont="1" applyFill="1" applyBorder="1" applyAlignment="1">
      <alignment vertical="center" wrapText="1"/>
    </xf>
    <xf numFmtId="0" fontId="11" fillId="0" borderId="14" xfId="0" applyFont="1" applyBorder="1" applyAlignment="1">
      <alignment horizontal="center" vertical="center" wrapText="1"/>
    </xf>
    <xf numFmtId="0" fontId="21" fillId="0" borderId="10" xfId="0" applyFont="1" applyBorder="1" applyAlignment="1">
      <alignment vertical="top" wrapText="1"/>
    </xf>
    <xf numFmtId="0" fontId="19" fillId="0" borderId="2" xfId="0" applyFont="1" applyBorder="1" applyAlignment="1">
      <alignment horizontal="center" vertical="center" wrapText="1"/>
    </xf>
    <xf numFmtId="0" fontId="3" fillId="0" borderId="2" xfId="0" applyFont="1" applyBorder="1" applyAlignment="1">
      <alignment horizontal="center" vertical="center" wrapText="1"/>
    </xf>
    <xf numFmtId="4" fontId="3" fillId="0" borderId="2" xfId="0" applyNumberFormat="1" applyFont="1" applyBorder="1" applyAlignment="1">
      <alignment vertical="center" wrapText="1"/>
    </xf>
    <xf numFmtId="0" fontId="3" fillId="0" borderId="0" xfId="0" applyFont="1" applyAlignment="1">
      <alignment horizontal="left" wrapText="1"/>
    </xf>
    <xf numFmtId="2" fontId="3" fillId="0" borderId="2" xfId="0" applyNumberFormat="1" applyFont="1" applyBorder="1" applyAlignment="1">
      <alignment horizontal="center" vertical="center" wrapText="1"/>
    </xf>
    <xf numFmtId="0" fontId="12" fillId="0" borderId="10" xfId="0" applyFont="1" applyBorder="1" applyAlignment="1">
      <alignment vertical="center" wrapText="1"/>
    </xf>
    <xf numFmtId="0" fontId="19" fillId="0" borderId="2" xfId="0" applyFont="1" applyFill="1" applyBorder="1" applyAlignment="1">
      <alignment vertical="center" wrapText="1"/>
    </xf>
    <xf numFmtId="0" fontId="12" fillId="0" borderId="2" xfId="0" applyFont="1" applyBorder="1" applyAlignment="1">
      <alignment horizontal="center" vertical="center"/>
    </xf>
    <xf numFmtId="0" fontId="22" fillId="0" borderId="0" xfId="0" applyFont="1"/>
    <xf numFmtId="0" fontId="11" fillId="0" borderId="0" xfId="0" applyFont="1" applyAlignment="1">
      <alignment horizontal="justify"/>
    </xf>
    <xf numFmtId="0" fontId="11" fillId="0" borderId="0" xfId="0" applyFont="1"/>
    <xf numFmtId="0" fontId="3" fillId="0" borderId="5" xfId="0" applyFont="1" applyBorder="1" applyAlignment="1">
      <alignment horizontal="center" vertical="center" wrapText="1"/>
    </xf>
    <xf numFmtId="4" fontId="3" fillId="0" borderId="2" xfId="0" applyNumberFormat="1" applyFont="1" applyBorder="1" applyAlignment="1">
      <alignment vertical="center" wrapText="1"/>
    </xf>
    <xf numFmtId="0" fontId="23" fillId="0" borderId="0" xfId="0" applyFont="1" applyAlignment="1">
      <alignment horizontal="center"/>
    </xf>
    <xf numFmtId="0" fontId="4" fillId="3" borderId="0" xfId="0" applyFont="1" applyFill="1"/>
    <xf numFmtId="0" fontId="3" fillId="0" borderId="5" xfId="0" applyFont="1" applyBorder="1" applyAlignment="1">
      <alignment horizontal="center" vertical="center" wrapText="1"/>
    </xf>
    <xf numFmtId="4" fontId="3" fillId="0" borderId="2" xfId="0" applyNumberFormat="1" applyFont="1" applyBorder="1" applyAlignment="1">
      <alignment horizontal="center" vertical="center" wrapText="1"/>
    </xf>
    <xf numFmtId="0" fontId="9" fillId="0" borderId="1" xfId="0" applyFont="1" applyBorder="1" applyAlignment="1">
      <alignment horizontal="center" wrapText="1"/>
    </xf>
    <xf numFmtId="0" fontId="3" fillId="0" borderId="2" xfId="0" applyFont="1" applyBorder="1" applyAlignment="1">
      <alignment horizontal="center" vertical="center" wrapText="1"/>
    </xf>
    <xf numFmtId="4" fontId="3" fillId="0" borderId="2" xfId="0" applyNumberFormat="1" applyFont="1" applyBorder="1" applyAlignment="1">
      <alignment vertical="center" wrapText="1"/>
    </xf>
    <xf numFmtId="0" fontId="8" fillId="0" borderId="3" xfId="0" applyFont="1" applyBorder="1" applyAlignment="1">
      <alignment horizontal="center" vertical="top" wrapText="1"/>
    </xf>
    <xf numFmtId="0" fontId="3" fillId="0" borderId="0" xfId="0" applyFont="1" applyAlignment="1">
      <alignment horizontal="left" vertical="center" wrapText="1"/>
    </xf>
    <xf numFmtId="0" fontId="3" fillId="0" borderId="0" xfId="0" applyFont="1" applyAlignment="1">
      <alignment horizontal="left" wrapText="1"/>
    </xf>
    <xf numFmtId="0" fontId="8" fillId="0" borderId="0" xfId="0" applyFont="1" applyBorder="1" applyAlignment="1">
      <alignment horizontal="center" vertical="top" wrapText="1"/>
    </xf>
    <xf numFmtId="4" fontId="7" fillId="0" borderId="2" xfId="0" applyNumberFormat="1" applyFont="1" applyBorder="1" applyAlignment="1">
      <alignment vertical="center" wrapText="1"/>
    </xf>
    <xf numFmtId="0" fontId="9" fillId="0" borderId="0" xfId="0" applyFont="1" applyBorder="1" applyAlignment="1">
      <alignment horizontal="center" wrapText="1"/>
    </xf>
    <xf numFmtId="2" fontId="3" fillId="0" borderId="2" xfId="0" applyNumberFormat="1" applyFont="1" applyBorder="1" applyAlignment="1">
      <alignment horizontal="center" vertical="center" wrapText="1"/>
    </xf>
    <xf numFmtId="0" fontId="4" fillId="0" borderId="2" xfId="1" applyFont="1" applyBorder="1" applyAlignment="1">
      <alignment horizontal="left" vertical="center" wrapText="1"/>
    </xf>
    <xf numFmtId="0" fontId="4" fillId="0" borderId="0" xfId="0" applyFont="1" applyBorder="1" applyAlignment="1">
      <alignment wrapText="1"/>
    </xf>
    <xf numFmtId="0" fontId="4" fillId="0" borderId="0" xfId="1" applyFont="1" applyBorder="1" applyAlignment="1">
      <alignment horizontal="left" vertical="center" wrapText="1"/>
    </xf>
    <xf numFmtId="0" fontId="12" fillId="0" borderId="2" xfId="1" applyFont="1" applyBorder="1" applyAlignment="1">
      <alignment horizontal="left" vertical="center" wrapText="1"/>
    </xf>
    <xf numFmtId="4" fontId="3" fillId="0" borderId="4" xfId="0" applyNumberFormat="1" applyFont="1" applyBorder="1" applyAlignment="1">
      <alignment horizontal="center" vertical="center" wrapText="1"/>
    </xf>
    <xf numFmtId="4" fontId="3" fillId="0" borderId="9" xfId="0" applyNumberFormat="1"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1" fontId="3" fillId="0" borderId="5" xfId="0" applyNumberFormat="1" applyFont="1" applyBorder="1" applyAlignment="1">
      <alignment horizontal="center" vertical="center" wrapText="1"/>
    </xf>
    <xf numFmtId="1" fontId="3" fillId="0" borderId="7" xfId="0" applyNumberFormat="1" applyFont="1" applyBorder="1" applyAlignment="1">
      <alignment horizontal="center" vertical="center" wrapText="1"/>
    </xf>
    <xf numFmtId="0" fontId="5" fillId="0" borderId="3" xfId="0" applyFont="1" applyBorder="1" applyAlignment="1">
      <alignment horizontal="center" vertical="top" wrapText="1"/>
    </xf>
    <xf numFmtId="0" fontId="4" fillId="0" borderId="1" xfId="0" applyFont="1" applyBorder="1" applyAlignment="1">
      <alignment horizontal="left"/>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4" fontId="3" fillId="0" borderId="5" xfId="0" applyNumberFormat="1" applyFont="1" applyBorder="1" applyAlignment="1">
      <alignment horizontal="center" vertical="center" wrapText="1"/>
    </xf>
    <xf numFmtId="0" fontId="4" fillId="0" borderId="1" xfId="0" applyFont="1" applyBorder="1" applyAlignment="1">
      <alignment horizontal="right"/>
    </xf>
    <xf numFmtId="2" fontId="3" fillId="0" borderId="5" xfId="0" applyNumberFormat="1" applyFont="1" applyBorder="1" applyAlignment="1">
      <alignment horizontal="center" vertical="center" wrapText="1"/>
    </xf>
    <xf numFmtId="2" fontId="3" fillId="0" borderId="7" xfId="0" applyNumberFormat="1" applyFont="1" applyBorder="1" applyAlignment="1">
      <alignment horizontal="center" vertical="center" wrapText="1"/>
    </xf>
    <xf numFmtId="4" fontId="3" fillId="0" borderId="2" xfId="0" applyNumberFormat="1" applyFont="1" applyBorder="1" applyAlignment="1">
      <alignment horizontal="center" vertical="center" wrapText="1"/>
    </xf>
    <xf numFmtId="4" fontId="3" fillId="0" borderId="7" xfId="0" applyNumberFormat="1" applyFont="1" applyBorder="1" applyAlignment="1">
      <alignment horizontal="center" vertical="center" wrapText="1"/>
    </xf>
    <xf numFmtId="0" fontId="12" fillId="0" borderId="5" xfId="0" applyFont="1" applyBorder="1" applyAlignment="1">
      <alignment wrapText="1"/>
    </xf>
    <xf numFmtId="0" fontId="12" fillId="0" borderId="7" xfId="0" applyFont="1" applyBorder="1" applyAlignment="1">
      <alignment wrapText="1"/>
    </xf>
    <xf numFmtId="4" fontId="3" fillId="0" borderId="2" xfId="0" applyNumberFormat="1" applyFont="1" applyBorder="1" applyAlignment="1">
      <alignment vertical="center" wrapText="1"/>
    </xf>
    <xf numFmtId="0" fontId="4" fillId="0" borderId="0" xfId="0" applyFont="1" applyAlignment="1">
      <alignment horizontal="left" vertical="top"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7" fillId="0" borderId="0" xfId="0" applyFont="1" applyAlignment="1">
      <alignment horizontal="center" vertical="center"/>
    </xf>
    <xf numFmtId="0" fontId="3" fillId="0" borderId="1" xfId="0" applyFont="1" applyBorder="1" applyAlignment="1">
      <alignment horizontal="right" wrapText="1"/>
    </xf>
    <xf numFmtId="0" fontId="8" fillId="0" borderId="0" xfId="0" applyFont="1" applyAlignment="1">
      <alignment horizontal="left" vertical="top" wrapText="1"/>
    </xf>
    <xf numFmtId="0" fontId="4" fillId="0" borderId="1" xfId="0" applyFont="1" applyBorder="1" applyAlignment="1">
      <alignment horizontal="left" wrapText="1"/>
    </xf>
    <xf numFmtId="0" fontId="3" fillId="0" borderId="0" xfId="0" applyFont="1" applyAlignment="1">
      <alignment horizontal="left" vertical="center" wrapText="1"/>
    </xf>
    <xf numFmtId="0" fontId="3" fillId="0" borderId="0" xfId="0" applyFont="1" applyAlignment="1">
      <alignment horizontal="left" vertical="top" wrapText="1"/>
    </xf>
    <xf numFmtId="0" fontId="3" fillId="0" borderId="2" xfId="0" applyFont="1" applyBorder="1" applyAlignment="1">
      <alignment horizontal="left" vertical="center" wrapText="1"/>
    </xf>
    <xf numFmtId="0" fontId="3" fillId="0" borderId="0" xfId="0" applyFont="1" applyAlignment="1">
      <alignment horizontal="left" vertical="center"/>
    </xf>
    <xf numFmtId="0" fontId="3" fillId="0" borderId="0" xfId="0" applyFont="1" applyAlignment="1">
      <alignment horizontal="left" wrapText="1"/>
    </xf>
    <xf numFmtId="0" fontId="9" fillId="0" borderId="1" xfId="0" applyFont="1" applyBorder="1" applyAlignment="1">
      <alignment horizontal="center" wrapText="1"/>
    </xf>
    <xf numFmtId="0" fontId="8" fillId="0" borderId="0" xfId="0" applyFont="1" applyBorder="1" applyAlignment="1">
      <alignment horizontal="center" vertical="top" wrapText="1"/>
    </xf>
    <xf numFmtId="0" fontId="8" fillId="0" borderId="0" xfId="0" applyFont="1" applyBorder="1" applyAlignment="1">
      <alignment horizontal="center" vertical="top"/>
    </xf>
    <xf numFmtId="0" fontId="13" fillId="0" borderId="1" xfId="0" applyFont="1" applyBorder="1" applyAlignment="1">
      <alignment horizontal="center" wrapText="1"/>
    </xf>
    <xf numFmtId="0" fontId="9" fillId="0" borderId="0" xfId="0" applyFont="1" applyBorder="1" applyAlignment="1">
      <alignment horizontal="center" vertical="center" wrapText="1"/>
    </xf>
    <xf numFmtId="0" fontId="10" fillId="0" borderId="0" xfId="0" applyFont="1" applyBorder="1" applyAlignment="1">
      <alignment horizontal="center" vertical="top" wrapText="1"/>
    </xf>
    <xf numFmtId="0" fontId="8" fillId="0" borderId="3" xfId="0" applyFont="1" applyBorder="1" applyAlignment="1">
      <alignment horizontal="center" vertical="top" wrapText="1"/>
    </xf>
    <xf numFmtId="0" fontId="4" fillId="0" borderId="0" xfId="0" applyFont="1" applyBorder="1" applyAlignment="1">
      <alignment horizontal="center"/>
    </xf>
    <xf numFmtId="4" fontId="9" fillId="0" borderId="2" xfId="0" applyNumberFormat="1" applyFont="1" applyBorder="1"/>
    <xf numFmtId="0" fontId="3" fillId="0" borderId="4" xfId="0" applyFont="1" applyBorder="1" applyAlignment="1">
      <alignment horizontal="center" vertical="center" wrapText="1"/>
    </xf>
    <xf numFmtId="0" fontId="4" fillId="0" borderId="2" xfId="0" applyFont="1" applyBorder="1" applyAlignment="1">
      <alignment horizontal="center" vertical="center"/>
    </xf>
    <xf numFmtId="2" fontId="9" fillId="0" borderId="5" xfId="0" applyNumberFormat="1" applyFont="1" applyBorder="1" applyAlignment="1">
      <alignment horizontal="right"/>
    </xf>
    <xf numFmtId="2" fontId="9" fillId="0" borderId="6" xfId="0" applyNumberFormat="1" applyFont="1" applyBorder="1" applyAlignment="1">
      <alignment horizontal="right"/>
    </xf>
    <xf numFmtId="2" fontId="9" fillId="0" borderId="7" xfId="0" applyNumberFormat="1" applyFont="1" applyBorder="1" applyAlignment="1">
      <alignment horizontal="right"/>
    </xf>
    <xf numFmtId="0" fontId="10" fillId="0" borderId="3" xfId="0" applyFont="1" applyBorder="1" applyAlignment="1">
      <alignment horizontal="center" vertical="top" wrapText="1"/>
    </xf>
    <xf numFmtId="0" fontId="14" fillId="0" borderId="5"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4" fontId="9" fillId="0" borderId="5" xfId="0" applyNumberFormat="1" applyFont="1" applyBorder="1" applyAlignment="1">
      <alignment horizontal="right"/>
    </xf>
    <xf numFmtId="4" fontId="9" fillId="0" borderId="6" xfId="0" applyNumberFormat="1" applyFont="1" applyBorder="1" applyAlignment="1">
      <alignment horizontal="right"/>
    </xf>
    <xf numFmtId="4" fontId="9" fillId="0" borderId="7" xfId="0" applyNumberFormat="1" applyFont="1" applyBorder="1" applyAlignment="1">
      <alignment horizontal="right"/>
    </xf>
    <xf numFmtId="3" fontId="3" fillId="0" borderId="5" xfId="0" applyNumberFormat="1" applyFont="1" applyBorder="1" applyAlignment="1">
      <alignment horizontal="center" vertical="center" wrapText="1"/>
    </xf>
    <xf numFmtId="3" fontId="3" fillId="0" borderId="7" xfId="0" applyNumberFormat="1" applyFont="1" applyBorder="1" applyAlignment="1">
      <alignment horizontal="center" vertical="center" wrapText="1"/>
    </xf>
    <xf numFmtId="0" fontId="14" fillId="0" borderId="5" xfId="0" applyFont="1" applyBorder="1" applyAlignment="1">
      <alignment horizontal="left" wrapText="1"/>
    </xf>
    <xf numFmtId="0" fontId="14" fillId="0" borderId="7" xfId="0" applyFont="1" applyBorder="1" applyAlignment="1">
      <alignment horizontal="left" wrapText="1"/>
    </xf>
    <xf numFmtId="4" fontId="9" fillId="0" borderId="5" xfId="0" applyNumberFormat="1" applyFont="1" applyBorder="1" applyAlignment="1">
      <alignment horizontal="right" vertical="center"/>
    </xf>
    <xf numFmtId="4" fontId="9" fillId="0" borderId="6" xfId="0" applyNumberFormat="1" applyFont="1" applyBorder="1" applyAlignment="1">
      <alignment horizontal="right" vertical="center"/>
    </xf>
    <xf numFmtId="4" fontId="9" fillId="0" borderId="7" xfId="0" applyNumberFormat="1" applyFont="1" applyBorder="1" applyAlignment="1">
      <alignment horizontal="right" vertical="center"/>
    </xf>
    <xf numFmtId="0" fontId="12" fillId="0" borderId="5" xfId="0" applyFont="1" applyBorder="1" applyAlignment="1">
      <alignment horizontal="left" vertical="center" wrapText="1"/>
    </xf>
    <xf numFmtId="0" fontId="12" fillId="0" borderId="7" xfId="0" applyFont="1" applyBorder="1" applyAlignment="1">
      <alignment horizontal="left" vertical="center" wrapText="1"/>
    </xf>
    <xf numFmtId="4" fontId="7" fillId="0" borderId="2" xfId="0" applyNumberFormat="1" applyFont="1" applyBorder="1" applyAlignment="1">
      <alignment vertical="center" wrapText="1"/>
    </xf>
    <xf numFmtId="4" fontId="9" fillId="0" borderId="5" xfId="0" applyNumberFormat="1" applyFont="1" applyBorder="1"/>
    <xf numFmtId="4" fontId="9" fillId="0" borderId="6" xfId="0" applyNumberFormat="1" applyFont="1" applyBorder="1"/>
    <xf numFmtId="4" fontId="9" fillId="0" borderId="7" xfId="0" applyNumberFormat="1" applyFont="1" applyBorder="1"/>
    <xf numFmtId="0" fontId="20" fillId="0" borderId="5" xfId="0" applyFont="1" applyBorder="1" applyAlignment="1">
      <alignment horizontal="left" vertical="center" wrapText="1"/>
    </xf>
    <xf numFmtId="0" fontId="0" fillId="0" borderId="6" xfId="0" applyFont="1" applyBorder="1" applyAlignment="1">
      <alignment horizontal="left"/>
    </xf>
    <xf numFmtId="0" fontId="0" fillId="0" borderId="7" xfId="0" applyFont="1" applyBorder="1" applyAlignment="1">
      <alignment horizontal="left"/>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11" fillId="0" borderId="2" xfId="0" applyFont="1" applyBorder="1" applyAlignment="1">
      <alignment horizontal="left"/>
    </xf>
    <xf numFmtId="0" fontId="9" fillId="0" borderId="0" xfId="0" applyFont="1" applyBorder="1" applyAlignment="1">
      <alignment horizontal="center" wrapText="1"/>
    </xf>
    <xf numFmtId="0" fontId="10" fillId="0" borderId="0" xfId="0" applyFont="1" applyAlignment="1">
      <alignment horizontal="center" vertical="top" wrapText="1"/>
    </xf>
    <xf numFmtId="0" fontId="8" fillId="0" borderId="0" xfId="0" applyFont="1" applyAlignment="1">
      <alignment horizontal="center" vertical="top" wrapText="1"/>
    </xf>
    <xf numFmtId="0" fontId="4" fillId="0" borderId="1" xfId="0" applyFont="1" applyBorder="1" applyAlignment="1">
      <alignment horizontal="center"/>
    </xf>
    <xf numFmtId="0" fontId="0" fillId="0" borderId="6" xfId="0" applyBorder="1" applyAlignment="1">
      <alignment horizontal="left"/>
    </xf>
    <xf numFmtId="0" fontId="0" fillId="0" borderId="7" xfId="0" applyBorder="1" applyAlignment="1">
      <alignment horizontal="left"/>
    </xf>
    <xf numFmtId="0" fontId="7" fillId="0" borderId="2" xfId="0" applyFont="1" applyBorder="1" applyAlignment="1">
      <alignment horizontal="center" vertical="center" wrapText="1"/>
    </xf>
    <xf numFmtId="0" fontId="15" fillId="0" borderId="5" xfId="0" applyNumberFormat="1" applyFont="1" applyBorder="1" applyAlignment="1">
      <alignment horizontal="left" vertical="center" wrapText="1"/>
    </xf>
    <xf numFmtId="0" fontId="15" fillId="0" borderId="6" xfId="0" applyNumberFormat="1" applyFont="1" applyBorder="1" applyAlignment="1">
      <alignment horizontal="left" vertical="center" wrapText="1"/>
    </xf>
    <xf numFmtId="0" fontId="15" fillId="0" borderId="7" xfId="0" applyNumberFormat="1" applyFont="1" applyBorder="1" applyAlignment="1">
      <alignment horizontal="left" vertical="center" wrapText="1"/>
    </xf>
    <xf numFmtId="0" fontId="15" fillId="3" borderId="5" xfId="0" applyNumberFormat="1" applyFont="1" applyFill="1" applyBorder="1" applyAlignment="1">
      <alignment horizontal="left" vertical="center" wrapText="1"/>
    </xf>
    <xf numFmtId="0" fontId="15" fillId="3" borderId="6" xfId="0" applyNumberFormat="1" applyFont="1" applyFill="1" applyBorder="1" applyAlignment="1">
      <alignment horizontal="left" vertical="center" wrapText="1"/>
    </xf>
    <xf numFmtId="0" fontId="15" fillId="3" borderId="7" xfId="0" applyNumberFormat="1" applyFont="1" applyFill="1" applyBorder="1" applyAlignment="1">
      <alignment horizontal="left" vertical="center" wrapText="1"/>
    </xf>
    <xf numFmtId="0" fontId="4" fillId="0" borderId="3" xfId="0" applyFont="1" applyBorder="1" applyAlignment="1">
      <alignment horizontal="left" vertical="center" wrapText="1"/>
    </xf>
    <xf numFmtId="2" fontId="7" fillId="0" borderId="2" xfId="0" applyNumberFormat="1" applyFont="1" applyBorder="1" applyAlignment="1">
      <alignment vertical="center" wrapText="1"/>
    </xf>
    <xf numFmtId="2" fontId="9" fillId="0" borderId="5" xfId="0" applyNumberFormat="1" applyFont="1" applyBorder="1"/>
    <xf numFmtId="2" fontId="9" fillId="0" borderId="6" xfId="0" applyNumberFormat="1" applyFont="1" applyBorder="1"/>
    <xf numFmtId="2" fontId="9" fillId="0" borderId="7" xfId="0" applyNumberFormat="1" applyFont="1" applyBorder="1"/>
    <xf numFmtId="0" fontId="14" fillId="0" borderId="5" xfId="0" applyFont="1" applyBorder="1" applyAlignment="1">
      <alignment horizontal="left" vertical="center" wrapText="1"/>
    </xf>
    <xf numFmtId="0" fontId="14" fillId="0" borderId="7" xfId="0" applyFont="1" applyBorder="1" applyAlignment="1">
      <alignment horizontal="left" vertical="center" wrapText="1"/>
    </xf>
    <xf numFmtId="2" fontId="9" fillId="0" borderId="5" xfId="0" applyNumberFormat="1" applyFont="1" applyBorder="1" applyAlignment="1">
      <alignment horizontal="right" vertical="center"/>
    </xf>
    <xf numFmtId="0" fontId="9" fillId="0" borderId="6" xfId="0" applyFont="1" applyBorder="1" applyAlignment="1">
      <alignment horizontal="right" vertical="center"/>
    </xf>
    <xf numFmtId="0" fontId="9" fillId="0" borderId="7" xfId="0" applyFont="1" applyBorder="1" applyAlignment="1">
      <alignment horizontal="right" vertical="center"/>
    </xf>
    <xf numFmtId="3" fontId="3" fillId="0" borderId="2" xfId="0" applyNumberFormat="1" applyFont="1" applyBorder="1" applyAlignment="1">
      <alignment horizontal="center" vertical="center" wrapText="1"/>
    </xf>
    <xf numFmtId="0" fontId="12" fillId="0" borderId="5" xfId="0" applyFont="1" applyBorder="1" applyAlignment="1">
      <alignment vertical="center" wrapText="1"/>
    </xf>
    <xf numFmtId="0" fontId="12" fillId="0" borderId="7" xfId="0" applyFont="1" applyBorder="1" applyAlignment="1">
      <alignment vertical="center" wrapText="1"/>
    </xf>
    <xf numFmtId="4" fontId="7" fillId="0" borderId="5" xfId="0" applyNumberFormat="1" applyFont="1" applyBorder="1" applyAlignment="1">
      <alignment vertical="center" wrapText="1"/>
    </xf>
    <xf numFmtId="4" fontId="7" fillId="0" borderId="6" xfId="0" applyNumberFormat="1" applyFont="1" applyBorder="1" applyAlignment="1">
      <alignment vertical="center" wrapText="1"/>
    </xf>
    <xf numFmtId="4" fontId="7" fillId="0" borderId="7" xfId="0" applyNumberFormat="1" applyFont="1" applyBorder="1" applyAlignment="1">
      <alignment vertical="center" wrapText="1"/>
    </xf>
    <xf numFmtId="0" fontId="12" fillId="0" borderId="5" xfId="0" applyFont="1" applyBorder="1" applyAlignment="1">
      <alignment horizontal="left" wrapText="1"/>
    </xf>
    <xf numFmtId="0" fontId="12" fillId="0" borderId="7" xfId="0" applyFont="1" applyBorder="1" applyAlignment="1">
      <alignment horizontal="left" wrapText="1"/>
    </xf>
    <xf numFmtId="0" fontId="3" fillId="0" borderId="1" xfId="0" applyFont="1" applyBorder="1" applyAlignment="1">
      <alignment horizontal="center" vertical="center" wrapText="1"/>
    </xf>
    <xf numFmtId="0" fontId="11" fillId="3" borderId="2" xfId="0" applyFont="1" applyFill="1" applyBorder="1" applyAlignment="1">
      <alignment horizontal="left"/>
    </xf>
    <xf numFmtId="0" fontId="12" fillId="0" borderId="5" xfId="0" applyFont="1" applyBorder="1" applyAlignment="1">
      <alignment horizontal="center" vertical="center" wrapText="1"/>
    </xf>
    <xf numFmtId="0" fontId="12" fillId="0" borderId="7" xfId="0" applyFont="1" applyBorder="1" applyAlignment="1">
      <alignment horizontal="center" vertical="center" wrapText="1"/>
    </xf>
    <xf numFmtId="165" fontId="3" fillId="0" borderId="2" xfId="0" applyNumberFormat="1" applyFont="1" applyBorder="1" applyAlignment="1">
      <alignment horizontal="center" vertical="center" wrapText="1"/>
    </xf>
    <xf numFmtId="0" fontId="7" fillId="0" borderId="12"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3" xfId="0" applyFont="1" applyBorder="1" applyAlignment="1">
      <alignment horizontal="center" vertical="center" wrapText="1"/>
    </xf>
    <xf numFmtId="0" fontId="12" fillId="0" borderId="2" xfId="0" applyFont="1" applyBorder="1" applyAlignment="1">
      <alignment horizontal="left"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9" xfId="0" applyFont="1" applyBorder="1" applyAlignment="1">
      <alignment horizontal="center" vertical="center" wrapText="1"/>
    </xf>
    <xf numFmtId="0" fontId="16" fillId="0" borderId="5" xfId="0" applyNumberFormat="1" applyFont="1" applyBorder="1" applyAlignment="1">
      <alignment horizontal="left" vertical="center" wrapText="1"/>
    </xf>
    <xf numFmtId="0" fontId="16" fillId="0" borderId="6" xfId="0" applyNumberFormat="1" applyFont="1" applyBorder="1" applyAlignment="1">
      <alignment horizontal="left" vertical="center" wrapText="1"/>
    </xf>
    <xf numFmtId="0" fontId="16" fillId="0" borderId="7" xfId="0" applyNumberFormat="1" applyFont="1" applyBorder="1" applyAlignment="1">
      <alignment horizontal="left" vertical="center" wrapText="1"/>
    </xf>
  </cellXfs>
  <cellStyles count="3">
    <cellStyle name="Обычный" xfId="0" builtinId="0"/>
    <cellStyle name="Обычный 2" xfId="1"/>
    <cellStyle name="Обычный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BG77"/>
  <sheetViews>
    <sheetView workbookViewId="0">
      <selection activeCell="D3" sqref="D3"/>
    </sheetView>
  </sheetViews>
  <sheetFormatPr defaultColWidth="21.5703125" defaultRowHeight="15"/>
  <cols>
    <col min="1" max="1" width="10.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s="32" customFormat="1" ht="48" customHeight="1">
      <c r="B1" s="117" t="s">
        <v>140</v>
      </c>
      <c r="E1" s="27"/>
      <c r="F1" s="27"/>
      <c r="G1" s="27"/>
      <c r="H1" s="27"/>
    </row>
    <row r="2" spans="1:17" s="32" customFormat="1">
      <c r="B2" s="57" t="s">
        <v>12</v>
      </c>
      <c r="C2" s="57" t="s">
        <v>13</v>
      </c>
      <c r="D2" s="57" t="s">
        <v>139</v>
      </c>
      <c r="F2" s="31"/>
      <c r="G2" s="31"/>
      <c r="H2" s="31"/>
    </row>
    <row r="3" spans="1:17" s="32" customFormat="1" ht="15.75">
      <c r="A3" s="74"/>
      <c r="B3" s="183">
        <f>'0150'!D40+'3242'!D38+'6030'!C43+'6071'!D38+'7310'!D38+'7461'!D37+'7670'!D38+'8340'!D40+'9770'!D42+'7330'!D38+'7130'!D39+'7350'!D36+'9800'!D42+'3050'!D38+'3160'!D37+'9730'!D37+'6090'!C36</f>
        <v>14991839</v>
      </c>
      <c r="C3" s="184">
        <f>'0150'!E40+'3242'!E38+'6030'!D43+'6071'!E38+'7310'!E38+'7461'!E37+'7670'!E38+'8340'!E40+'9770'!E42+'7330'!E38+'7130'!E39+'7350'!E36+'9800'!E42+'3050'!E38+'3160'!E37+'9730'!E37+'6090'!D36</f>
        <v>46781429</v>
      </c>
      <c r="D3" s="184">
        <f>C3+B3</f>
        <v>61773268</v>
      </c>
      <c r="E3" s="79"/>
      <c r="F3" s="112"/>
      <c r="G3" s="113"/>
      <c r="H3" s="114"/>
    </row>
    <row r="4" spans="1:17" s="32" customFormat="1" ht="15.75">
      <c r="A4" s="74"/>
      <c r="B4" s="185" t="s">
        <v>183</v>
      </c>
      <c r="C4" s="186"/>
      <c r="D4" s="186"/>
      <c r="E4" s="5"/>
      <c r="F4" s="112"/>
      <c r="G4" s="112"/>
      <c r="H4" s="112"/>
    </row>
    <row r="5" spans="1:17" s="32" customFormat="1" ht="15" customHeight="1">
      <c r="A5" s="74"/>
      <c r="B5" s="184" t="s">
        <v>12</v>
      </c>
      <c r="C5" s="184" t="s">
        <v>13</v>
      </c>
      <c r="D5" s="184" t="s">
        <v>139</v>
      </c>
      <c r="E5" s="98"/>
      <c r="F5" s="115"/>
      <c r="G5" s="115"/>
      <c r="H5" s="115"/>
    </row>
    <row r="6" spans="1:17" s="32" customFormat="1" ht="15.75">
      <c r="A6" s="74"/>
      <c r="B6" s="183">
        <f>'0150'!D48+'3242'!D47+'6030'!C50+'6071'!D47+'7310'!D46+'7461'!D46+'7670'!D45+'8340'!D47+'9770'!D52+'7330'!D46+'7130'!D47+'7350'!D44+'9800'!D53+'3050'!D47+'3160'!D46+'9730'!D44+'6090'!C43</f>
        <v>6576739</v>
      </c>
      <c r="C6" s="183">
        <f>'0150'!E48+'3242'!E47+'6030'!D50+'6071'!E47+'7310'!E46+'7461'!E46+'7670'!E45+'8340'!E47+'9770'!E52+'7330'!E46+'7130'!E47+'7350'!E44+'9800'!E53+'3050'!E47+'3160'!E46+'9730'!E44+'6090'!D43</f>
        <v>45825829</v>
      </c>
      <c r="D6" s="184">
        <f>C6+B6</f>
        <v>52402568</v>
      </c>
      <c r="E6" s="74"/>
      <c r="F6" s="116"/>
      <c r="G6" s="116"/>
      <c r="H6" s="116"/>
    </row>
    <row r="7" spans="1:17" s="32" customFormat="1">
      <c r="B7" s="186"/>
      <c r="C7" s="186"/>
      <c r="D7" s="186"/>
      <c r="F7" s="111"/>
      <c r="G7" s="111"/>
      <c r="H7" s="111"/>
    </row>
    <row r="8" spans="1:17" s="32" customFormat="1" ht="15.75">
      <c r="A8" s="99"/>
      <c r="B8" s="137"/>
      <c r="C8" s="137"/>
      <c r="D8" s="137"/>
      <c r="E8" s="99"/>
      <c r="F8" s="99"/>
      <c r="G8" s="99"/>
      <c r="H8" s="99"/>
    </row>
    <row r="9" spans="1:17" s="32" customFormat="1" ht="15.75">
      <c r="A9" s="99"/>
      <c r="B9" s="99"/>
      <c r="C9" s="137"/>
      <c r="D9" s="99"/>
      <c r="E9" s="99"/>
      <c r="F9" s="99"/>
      <c r="G9" s="99"/>
      <c r="H9" s="99"/>
    </row>
    <row r="10" spans="1:17" s="32" customFormat="1">
      <c r="A10" s="138" t="s">
        <v>184</v>
      </c>
      <c r="B10" s="138"/>
      <c r="C10" s="178" t="s">
        <v>426</v>
      </c>
      <c r="D10" s="139">
        <v>44419</v>
      </c>
    </row>
    <row r="11" spans="1:17" s="32" customFormat="1">
      <c r="A11" s="37"/>
      <c r="B11" s="100"/>
      <c r="C11" s="100"/>
      <c r="D11" s="101"/>
      <c r="E11" s="101"/>
      <c r="F11" s="26"/>
      <c r="G11" s="26"/>
      <c r="H11" s="37"/>
      <c r="I11" s="26"/>
      <c r="J11" s="26"/>
      <c r="K11" s="26"/>
      <c r="L11" s="26"/>
      <c r="M11" s="26"/>
      <c r="N11" s="26"/>
      <c r="O11" s="26"/>
      <c r="P11" s="26"/>
      <c r="Q11" s="26"/>
    </row>
    <row r="12" spans="1:17" s="32" customFormat="1">
      <c r="A12" s="27"/>
      <c r="B12" s="191"/>
      <c r="C12" s="191"/>
      <c r="D12" s="192"/>
      <c r="E12" s="102"/>
      <c r="F12" s="27"/>
      <c r="G12" s="27"/>
      <c r="H12" s="40"/>
      <c r="I12" s="31"/>
      <c r="J12" s="38"/>
      <c r="K12" s="38"/>
      <c r="L12" s="38"/>
      <c r="M12" s="102"/>
      <c r="N12" s="102"/>
      <c r="O12" s="27"/>
      <c r="P12" s="31"/>
      <c r="Q12" s="31"/>
    </row>
    <row r="13" spans="1:17" s="32" customFormat="1">
      <c r="A13" s="80"/>
      <c r="B13" s="100"/>
      <c r="C13" s="100"/>
      <c r="D13" s="101"/>
      <c r="E13" s="101"/>
      <c r="F13" s="28"/>
      <c r="G13" s="28"/>
      <c r="H13" s="37"/>
      <c r="I13" s="28"/>
      <c r="J13" s="28"/>
      <c r="K13" s="28"/>
      <c r="L13" s="28"/>
      <c r="M13" s="28"/>
      <c r="N13" s="28"/>
      <c r="O13" s="28"/>
      <c r="P13" s="28"/>
      <c r="Q13" s="28"/>
    </row>
    <row r="14" spans="1:17" s="32" customFormat="1">
      <c r="A14" s="27"/>
      <c r="B14" s="27"/>
      <c r="C14" s="27"/>
      <c r="D14" s="27"/>
      <c r="E14" s="27"/>
      <c r="F14" s="27"/>
      <c r="G14" s="27"/>
      <c r="H14" s="40"/>
      <c r="I14" s="31"/>
      <c r="J14" s="38"/>
      <c r="K14" s="38"/>
      <c r="L14" s="38"/>
      <c r="M14" s="27"/>
      <c r="N14" s="27"/>
      <c r="O14" s="27"/>
      <c r="P14" s="31"/>
      <c r="Q14" s="31"/>
    </row>
    <row r="15" spans="1:17" s="32" customFormat="1">
      <c r="A15" s="37"/>
      <c r="B15"/>
      <c r="C15" s="81"/>
      <c r="D15" s="81"/>
      <c r="E15" s="21"/>
      <c r="F15" s="21"/>
      <c r="G15" s="21"/>
      <c r="H15" s="81"/>
      <c r="I15" s="37"/>
      <c r="J15" s="21"/>
      <c r="K15" s="37"/>
      <c r="L15" s="21"/>
      <c r="M15" s="21"/>
      <c r="N15" s="21"/>
      <c r="O15" s="21"/>
      <c r="P15" s="21"/>
      <c r="Q15" s="37"/>
    </row>
    <row r="16" spans="1:17" s="32" customFormat="1">
      <c r="B16"/>
      <c r="C16" s="38"/>
      <c r="D16" s="38"/>
      <c r="E16" s="27"/>
      <c r="F16" s="27"/>
      <c r="G16" s="38"/>
      <c r="H16" s="38"/>
      <c r="J16" s="38"/>
      <c r="K16" s="38"/>
      <c r="L16" s="27"/>
      <c r="M16" s="27"/>
      <c r="N16" s="27"/>
      <c r="O16" s="27"/>
      <c r="P16" s="27"/>
      <c r="Q16" s="27"/>
    </row>
    <row r="17" spans="1:59" s="32" customFormat="1" ht="15.75">
      <c r="A17" s="45"/>
      <c r="B17"/>
      <c r="C17" s="103"/>
      <c r="D17" s="103"/>
      <c r="E17" s="103"/>
      <c r="F17" s="103"/>
      <c r="G17" s="103"/>
      <c r="H17" s="103"/>
    </row>
    <row r="18" spans="1:59" s="32" customFormat="1" ht="15.75">
      <c r="A18" s="45"/>
      <c r="B18"/>
      <c r="C18" s="103"/>
      <c r="D18" s="103"/>
      <c r="E18" s="103"/>
      <c r="F18" s="103"/>
      <c r="G18" s="103"/>
      <c r="H18" s="103"/>
    </row>
    <row r="19" spans="1:59" s="32" customFormat="1" ht="15.75">
      <c r="A19" s="43"/>
      <c r="B19"/>
      <c r="C19" s="74"/>
      <c r="D19" s="74"/>
      <c r="E19" s="74"/>
      <c r="F19" s="74"/>
      <c r="G19" s="74"/>
      <c r="H19" s="74"/>
    </row>
    <row r="20" spans="1:59" s="32" customFormat="1" ht="15.75">
      <c r="A20" s="82"/>
      <c r="B20"/>
    </row>
    <row r="21" spans="1:59" s="32" customFormat="1" ht="15.75">
      <c r="A21" s="43"/>
      <c r="B21"/>
      <c r="C21" s="74"/>
      <c r="D21" s="74"/>
      <c r="E21" s="74"/>
      <c r="F21" s="74"/>
      <c r="G21" s="74"/>
      <c r="H21" s="74"/>
    </row>
    <row r="22" spans="1:59" s="32" customFormat="1" ht="15.75">
      <c r="A22" s="43"/>
      <c r="B22" s="76"/>
      <c r="C22" s="76"/>
      <c r="D22" s="76"/>
      <c r="E22" s="76"/>
      <c r="F22" s="76"/>
      <c r="G22" s="76"/>
      <c r="H22" s="76"/>
      <c r="I22" s="76"/>
      <c r="J22" s="76"/>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6"/>
      <c r="AJ22" s="76"/>
      <c r="AK22" s="76"/>
      <c r="AL22" s="76"/>
      <c r="AM22" s="76"/>
      <c r="AN22" s="76"/>
      <c r="AO22" s="76"/>
      <c r="AP22" s="76"/>
      <c r="AQ22" s="76"/>
      <c r="AR22" s="76"/>
      <c r="AS22" s="76"/>
      <c r="AT22" s="76"/>
      <c r="AU22" s="76"/>
      <c r="AV22" s="76"/>
      <c r="AW22" s="76"/>
      <c r="AX22" s="76"/>
      <c r="AY22" s="76"/>
      <c r="AZ22" s="76"/>
      <c r="BA22" s="76"/>
      <c r="BB22" s="76"/>
      <c r="BC22" s="76"/>
      <c r="BD22" s="76"/>
      <c r="BE22" s="76"/>
      <c r="BF22" s="76"/>
      <c r="BG22" s="76"/>
    </row>
    <row r="23" spans="1:59" s="32" customFormat="1" ht="15.75">
      <c r="A23" s="43"/>
      <c r="B23" s="76"/>
      <c r="C23" s="76"/>
      <c r="D23" s="76"/>
      <c r="E23" s="76"/>
      <c r="F23" s="76"/>
      <c r="G23" s="76"/>
      <c r="H23" s="76"/>
    </row>
    <row r="24" spans="1:59" s="32" customFormat="1" ht="15.75">
      <c r="A24" s="83"/>
      <c r="B24" s="94"/>
      <c r="C24" s="94"/>
      <c r="D24" s="94"/>
      <c r="E24" s="94"/>
      <c r="F24" s="94"/>
      <c r="G24" s="94"/>
      <c r="H24" s="94"/>
    </row>
    <row r="25" spans="1:59" s="32" customFormat="1" ht="15.75">
      <c r="A25" s="43"/>
      <c r="B25" s="74"/>
      <c r="C25" s="74"/>
      <c r="D25" s="74"/>
      <c r="E25" s="74"/>
      <c r="F25" s="74"/>
      <c r="G25" s="74"/>
      <c r="H25" s="74"/>
    </row>
    <row r="26" spans="1:59" s="32" customFormat="1" ht="15.75">
      <c r="A26" s="43"/>
      <c r="B26"/>
      <c r="C26" s="84"/>
      <c r="D26" s="84"/>
      <c r="E26" s="84"/>
      <c r="F26" s="84"/>
      <c r="G26" s="84"/>
      <c r="H26" s="84"/>
    </row>
    <row r="27" spans="1:59" s="32" customFormat="1" ht="15.75">
      <c r="A27" s="43"/>
      <c r="B27"/>
      <c r="C27" s="74"/>
      <c r="D27" s="74"/>
      <c r="E27" s="74"/>
      <c r="F27" s="74"/>
      <c r="G27" s="74"/>
      <c r="H27" s="74"/>
    </row>
    <row r="28" spans="1:59" s="32" customFormat="1" ht="15.75">
      <c r="A28" s="43"/>
      <c r="B28"/>
      <c r="C28" s="74"/>
      <c r="D28" s="74"/>
      <c r="E28" s="74"/>
      <c r="F28" s="74"/>
      <c r="G28" s="74"/>
      <c r="H28" s="74"/>
    </row>
    <row r="29" spans="1:59" s="32" customFormat="1" ht="15.75">
      <c r="A29" s="43"/>
      <c r="B29"/>
      <c r="C29" s="104"/>
      <c r="D29" s="104"/>
      <c r="E29" s="104"/>
      <c r="F29" s="104"/>
      <c r="G29" s="104"/>
      <c r="H29" s="104"/>
    </row>
    <row r="30" spans="1:59" s="32" customFormat="1" ht="15.75">
      <c r="A30" s="43"/>
      <c r="B30"/>
      <c r="C30" s="61"/>
      <c r="D30" s="61"/>
      <c r="E30" s="61"/>
      <c r="F30" s="61"/>
      <c r="G30" s="61"/>
      <c r="H30" s="61"/>
    </row>
    <row r="31" spans="1:59" s="32" customFormat="1" ht="15.75">
      <c r="A31" s="43"/>
      <c r="B31"/>
      <c r="C31" s="105"/>
      <c r="D31" s="105"/>
      <c r="E31" s="105"/>
      <c r="F31" s="84"/>
      <c r="G31" s="84"/>
      <c r="H31" s="84"/>
    </row>
    <row r="32" spans="1:59" s="32" customFormat="1" ht="15.75">
      <c r="A32" s="82"/>
      <c r="B32"/>
      <c r="E32" s="85"/>
      <c r="H32" s="85"/>
    </row>
    <row r="33" spans="1:8" s="32" customFormat="1" ht="15.75">
      <c r="A33" s="43"/>
      <c r="B33"/>
      <c r="C33" s="74"/>
      <c r="D33" s="43"/>
      <c r="E33" s="43"/>
      <c r="F33" s="74"/>
      <c r="G33" s="74"/>
      <c r="H33" s="74"/>
    </row>
    <row r="34" spans="1:8" s="32" customFormat="1" ht="15.75">
      <c r="A34" s="43"/>
      <c r="B34"/>
      <c r="C34" s="74"/>
      <c r="D34" s="43"/>
      <c r="E34" s="43"/>
      <c r="F34" s="74"/>
      <c r="G34" s="74"/>
      <c r="H34" s="74"/>
    </row>
    <row r="35" spans="1:8" s="32" customFormat="1" ht="15.75">
      <c r="A35" s="43"/>
      <c r="B35"/>
      <c r="C35" s="106"/>
      <c r="D35" s="86"/>
      <c r="E35" s="86"/>
      <c r="F35" s="88"/>
      <c r="G35" s="88"/>
      <c r="H35" s="88"/>
    </row>
    <row r="36" spans="1:8" s="32" customFormat="1" ht="15.75">
      <c r="A36" s="90"/>
      <c r="B36"/>
      <c r="C36" s="90"/>
      <c r="D36" s="87"/>
      <c r="E36" s="87"/>
      <c r="F36" s="107"/>
      <c r="G36" s="107"/>
      <c r="H36" s="107"/>
    </row>
    <row r="37" spans="1:8" s="32" customFormat="1" ht="15.75">
      <c r="A37" s="82"/>
      <c r="B37"/>
    </row>
    <row r="38" spans="1:8" s="32" customFormat="1" ht="15.75">
      <c r="A38" s="82"/>
    </row>
    <row r="39" spans="1:8" s="32" customFormat="1" ht="15.75">
      <c r="A39" s="74"/>
      <c r="B39" s="74"/>
      <c r="C39" s="74"/>
      <c r="D39" s="74"/>
      <c r="E39" s="74"/>
      <c r="F39" s="74"/>
      <c r="G39" s="74"/>
      <c r="H39" s="74"/>
    </row>
    <row r="40" spans="1:8" s="32" customFormat="1" ht="15.75">
      <c r="A40" s="82"/>
    </row>
    <row r="41" spans="1:8" s="32" customFormat="1" ht="15.75">
      <c r="A41" s="82"/>
      <c r="E41" s="85"/>
      <c r="H41" s="85"/>
    </row>
    <row r="42" spans="1:8" s="32" customFormat="1" ht="15.75">
      <c r="A42" s="43"/>
      <c r="B42" s="74"/>
      <c r="C42" s="74"/>
      <c r="D42" s="43"/>
      <c r="E42" s="43"/>
      <c r="F42" s="74"/>
      <c r="G42" s="74"/>
      <c r="H42" s="74"/>
    </row>
    <row r="43" spans="1:8" s="32" customFormat="1" ht="15.75">
      <c r="A43" s="43"/>
      <c r="B43" s="74"/>
      <c r="C43" s="74"/>
      <c r="D43" s="43"/>
      <c r="E43" s="43"/>
      <c r="F43" s="74"/>
      <c r="G43" s="74"/>
      <c r="H43" s="74"/>
    </row>
    <row r="44" spans="1:8" s="32" customFormat="1" ht="15.75">
      <c r="A44" s="43"/>
      <c r="B44" s="108"/>
      <c r="C44" s="108"/>
      <c r="D44" s="86"/>
      <c r="E44" s="86"/>
      <c r="F44" s="109"/>
      <c r="G44" s="110"/>
      <c r="H44" s="110"/>
    </row>
    <row r="45" spans="1:8" s="32" customFormat="1" ht="15.75">
      <c r="A45" s="90"/>
      <c r="B45" s="90"/>
      <c r="C45" s="90"/>
      <c r="D45" s="88"/>
      <c r="E45" s="88"/>
      <c r="F45" s="107"/>
      <c r="G45" s="107"/>
      <c r="H45" s="107"/>
    </row>
    <row r="46" spans="1:8" s="32" customFormat="1" ht="15.75">
      <c r="A46" s="82"/>
      <c r="E46" s="89"/>
    </row>
    <row r="47" spans="1:8" s="32" customFormat="1" ht="15.75">
      <c r="A47" s="43"/>
      <c r="B47" s="74"/>
      <c r="C47" s="74"/>
      <c r="D47" s="74"/>
      <c r="E47" s="74"/>
      <c r="F47" s="74"/>
      <c r="G47" s="74"/>
      <c r="H47" s="74"/>
    </row>
    <row r="48" spans="1:8" s="32" customFormat="1" ht="15.75">
      <c r="A48" s="82"/>
    </row>
    <row r="49" spans="1:12" s="32" customFormat="1" ht="15.75">
      <c r="A49" s="43"/>
      <c r="B49" s="43"/>
      <c r="C49" s="43"/>
      <c r="D49" s="43"/>
      <c r="E49" s="43"/>
      <c r="F49" s="74"/>
      <c r="G49" s="74"/>
      <c r="H49" s="43"/>
    </row>
    <row r="50" spans="1:12" s="32" customFormat="1" ht="15.75">
      <c r="A50" s="43"/>
      <c r="B50" s="43"/>
      <c r="C50" s="43"/>
      <c r="D50" s="43"/>
      <c r="E50" s="43"/>
      <c r="F50" s="74"/>
      <c r="G50" s="74"/>
      <c r="H50" s="43"/>
    </row>
    <row r="51" spans="1:12" s="32" customFormat="1" ht="15.75">
      <c r="A51" s="43"/>
      <c r="B51" s="90"/>
      <c r="C51" s="77"/>
      <c r="D51" s="91"/>
      <c r="E51" s="78"/>
      <c r="F51" s="86"/>
      <c r="G51" s="86"/>
      <c r="H51" s="78"/>
    </row>
    <row r="52" spans="1:12" s="32" customFormat="1" ht="15.75">
      <c r="A52" s="43"/>
      <c r="B52" s="63"/>
      <c r="C52" s="75"/>
      <c r="D52" s="75"/>
      <c r="E52" s="78"/>
      <c r="F52" s="86"/>
      <c r="G52" s="86"/>
      <c r="H52" s="78"/>
    </row>
    <row r="53" spans="1:12" s="32" customFormat="1" ht="15.75">
      <c r="A53" s="43"/>
      <c r="B53" s="90"/>
      <c r="C53" s="43"/>
      <c r="D53" s="43"/>
      <c r="E53" s="43"/>
      <c r="F53" s="74"/>
      <c r="G53" s="74"/>
      <c r="H53" s="43"/>
      <c r="L53" s="63"/>
    </row>
    <row r="54" spans="1:12" s="32" customFormat="1" ht="15.75">
      <c r="A54" s="43"/>
      <c r="B54" s="63"/>
      <c r="C54" s="75"/>
      <c r="D54" s="67"/>
      <c r="E54" s="43"/>
      <c r="F54" s="74"/>
      <c r="G54" s="74"/>
      <c r="H54" s="43"/>
      <c r="L54" s="63"/>
    </row>
    <row r="55" spans="1:12" s="32" customFormat="1" ht="15.75">
      <c r="A55" s="43"/>
      <c r="B55" s="90"/>
      <c r="C55" s="43"/>
      <c r="D55" s="43"/>
      <c r="E55" s="43"/>
      <c r="F55" s="74"/>
      <c r="G55" s="74"/>
      <c r="H55" s="43"/>
    </row>
    <row r="56" spans="1:12" s="32" customFormat="1" ht="15.75">
      <c r="A56" s="43"/>
      <c r="B56" s="63"/>
      <c r="C56" s="67"/>
      <c r="D56" s="67"/>
      <c r="E56" s="69"/>
      <c r="F56" s="74"/>
      <c r="G56" s="74"/>
      <c r="H56" s="78"/>
    </row>
    <row r="57" spans="1:12" s="32" customFormat="1" ht="15.75">
      <c r="A57" s="43"/>
      <c r="B57" s="90"/>
      <c r="C57" s="43"/>
      <c r="D57" s="43"/>
      <c r="E57" s="43"/>
      <c r="F57" s="74"/>
      <c r="G57" s="74"/>
      <c r="H57" s="43"/>
    </row>
    <row r="58" spans="1:12" s="32" customFormat="1" ht="15.75">
      <c r="A58" s="74"/>
      <c r="B58" s="92"/>
      <c r="C58" s="67"/>
      <c r="D58" s="67"/>
      <c r="E58" s="43"/>
      <c r="F58" s="74"/>
      <c r="G58" s="74"/>
      <c r="H58" s="43"/>
    </row>
    <row r="59" spans="1:12" s="32" customFormat="1" ht="15.75">
      <c r="A59" s="82"/>
    </row>
    <row r="60" spans="1:12" s="32" customFormat="1" ht="15.75">
      <c r="A60" s="90"/>
      <c r="B60" s="90"/>
      <c r="C60" s="90"/>
      <c r="D60" s="74"/>
    </row>
    <row r="61" spans="1:12" s="32" customFormat="1" ht="15.75">
      <c r="A61" s="93"/>
      <c r="B61" s="93"/>
      <c r="C61" s="93"/>
      <c r="D61" s="74"/>
      <c r="E61" s="5"/>
      <c r="F61" s="5"/>
      <c r="G61" s="5"/>
      <c r="H61" s="5"/>
    </row>
    <row r="62" spans="1:12" s="32" customFormat="1" ht="15.75">
      <c r="A62" s="94"/>
      <c r="B62" s="43"/>
      <c r="D62" s="42"/>
      <c r="F62" s="98"/>
      <c r="G62" s="98"/>
      <c r="H62" s="98"/>
    </row>
    <row r="63" spans="1:12" s="32" customFormat="1" ht="15.75">
      <c r="A63" s="74"/>
      <c r="B63" s="74"/>
      <c r="C63" s="43"/>
      <c r="D63" s="43"/>
    </row>
    <row r="64" spans="1:12" s="32" customFormat="1" ht="15.75">
      <c r="A64" s="95"/>
      <c r="B64" s="84"/>
      <c r="C64" s="43"/>
      <c r="D64" s="43"/>
    </row>
    <row r="65" spans="1:8" s="32" customFormat="1" ht="15.75">
      <c r="A65" s="74"/>
      <c r="B65" s="74"/>
      <c r="C65" s="74"/>
      <c r="D65" s="74"/>
      <c r="E65" s="5"/>
      <c r="F65" s="5"/>
      <c r="G65" s="5"/>
      <c r="H65" s="5"/>
    </row>
    <row r="66" spans="1:8" s="32" customFormat="1" ht="15.75">
      <c r="A66" s="74"/>
      <c r="B66" s="43"/>
      <c r="C66" s="43"/>
      <c r="D66" s="42"/>
      <c r="F66" s="98"/>
      <c r="G66" s="98"/>
      <c r="H66" s="98"/>
    </row>
    <row r="67" spans="1:8" s="32" customFormat="1">
      <c r="A67" s="96"/>
    </row>
    <row r="68" spans="1:8" s="32" customFormat="1">
      <c r="A68" s="97"/>
    </row>
    <row r="69" spans="1:8" s="32" customFormat="1"/>
    <row r="70" spans="1:8" s="32" customFormat="1"/>
    <row r="71" spans="1:8" s="32" customFormat="1"/>
    <row r="72" spans="1:8" s="32" customFormat="1"/>
    <row r="73" spans="1:8" s="32" customFormat="1"/>
    <row r="74" spans="1:8" s="32" customFormat="1"/>
    <row r="75" spans="1:8" s="32" customFormat="1"/>
    <row r="76" spans="1:8" s="32" customFormat="1"/>
    <row r="77" spans="1:8" s="32" customFormat="1"/>
  </sheetData>
  <pageMargins left="0.18" right="0.16" top="0.52" bottom="0.28999999999999998" header="0.3" footer="0.3"/>
  <pageSetup paperSize="9" orientation="landscape" verticalDpi="0" r:id="rId1"/>
</worksheet>
</file>

<file path=xl/worksheets/sheet10.xml><?xml version="1.0" encoding="utf-8"?>
<worksheet xmlns="http://schemas.openxmlformats.org/spreadsheetml/2006/main" xmlns:r="http://schemas.openxmlformats.org/officeDocument/2006/relationships">
  <dimension ref="A1:Q82"/>
  <sheetViews>
    <sheetView topLeftCell="A25" workbookViewId="0">
      <selection activeCell="B29" sqref="B29:H29"/>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10" width="10.28515625" style="2" customWidth="1"/>
    <col min="11" max="11" width="12.5703125" style="2" customWidth="1"/>
    <col min="12" max="39" width="10.28515625" style="2" customWidth="1"/>
    <col min="40" max="16384" width="21.5703125" style="2"/>
  </cols>
  <sheetData>
    <row r="1" spans="1:17" ht="48" customHeight="1">
      <c r="E1" s="372" t="s">
        <v>37</v>
      </c>
      <c r="F1" s="372"/>
      <c r="G1" s="372"/>
      <c r="H1" s="372"/>
    </row>
    <row r="2" spans="1:17" ht="15.75">
      <c r="A2" s="41"/>
      <c r="E2" s="41" t="s">
        <v>0</v>
      </c>
      <c r="L2" s="48"/>
      <c r="M2" s="48"/>
    </row>
    <row r="3" spans="1:17" ht="15.75">
      <c r="A3" s="41"/>
      <c r="B3" s="41"/>
      <c r="E3" s="140" t="s">
        <v>48</v>
      </c>
      <c r="F3" s="175" t="str">
        <f>'Проверка Всего'!$C$10</f>
        <v>112-р</v>
      </c>
      <c r="G3" s="142" t="s">
        <v>47</v>
      </c>
      <c r="H3" s="143">
        <f>'Проверка Всего'!$D$10</f>
        <v>44419</v>
      </c>
    </row>
    <row r="4" spans="1:17" ht="15" customHeight="1">
      <c r="A4" s="41"/>
      <c r="E4" s="353"/>
      <c r="F4" s="353"/>
      <c r="G4" s="353"/>
      <c r="H4" s="353"/>
    </row>
    <row r="5" spans="1:17" ht="15.75">
      <c r="A5" s="41"/>
      <c r="B5" s="41"/>
      <c r="E5" s="424" t="s">
        <v>49</v>
      </c>
      <c r="F5" s="424"/>
      <c r="G5" s="424"/>
      <c r="H5" s="424"/>
    </row>
    <row r="6" spans="1:17" ht="15" customHeight="1">
      <c r="A6" s="41"/>
      <c r="E6" s="353" t="s">
        <v>1</v>
      </c>
      <c r="F6" s="353"/>
      <c r="G6" s="353"/>
      <c r="H6" s="353"/>
    </row>
    <row r="7" spans="1:17" ht="15.75">
      <c r="A7" s="41"/>
      <c r="E7" s="374"/>
      <c r="F7" s="374"/>
      <c r="G7" s="374"/>
      <c r="H7" s="374"/>
    </row>
    <row r="9" spans="1:17" ht="15.75">
      <c r="A9" s="370" t="s">
        <v>2</v>
      </c>
      <c r="B9" s="370"/>
      <c r="C9" s="370"/>
      <c r="D9" s="370"/>
      <c r="E9" s="370"/>
      <c r="F9" s="370"/>
      <c r="G9" s="370"/>
      <c r="H9" s="370"/>
    </row>
    <row r="10" spans="1:17" ht="15.75">
      <c r="A10" s="370" t="s">
        <v>230</v>
      </c>
      <c r="B10" s="370"/>
      <c r="C10" s="370"/>
      <c r="D10" s="370"/>
      <c r="E10" s="370"/>
      <c r="F10" s="370"/>
      <c r="G10" s="370"/>
      <c r="H10" s="370"/>
    </row>
    <row r="12" spans="1:17" ht="26.25" customHeight="1">
      <c r="A12" s="217" t="s">
        <v>38</v>
      </c>
      <c r="B12" s="382">
        <v>200000</v>
      </c>
      <c r="C12" s="382"/>
      <c r="D12" s="382" t="s">
        <v>49</v>
      </c>
      <c r="E12" s="382"/>
      <c r="F12" s="18"/>
      <c r="G12" s="18"/>
      <c r="H12" s="203">
        <v>40982291</v>
      </c>
      <c r="I12" s="26"/>
      <c r="J12" s="26"/>
      <c r="K12" s="26"/>
      <c r="L12" s="26"/>
      <c r="M12" s="383"/>
      <c r="N12" s="383"/>
      <c r="O12" s="26"/>
      <c r="P12" s="383"/>
      <c r="Q12" s="383"/>
    </row>
    <row r="13" spans="1:17" ht="21.75" customHeight="1">
      <c r="A13" s="27"/>
      <c r="B13" s="385" t="s">
        <v>42</v>
      </c>
      <c r="C13" s="385"/>
      <c r="D13" s="422" t="s">
        <v>1</v>
      </c>
      <c r="E13" s="422"/>
      <c r="F13" s="19"/>
      <c r="G13" s="19"/>
      <c r="H13" s="33" t="s">
        <v>39</v>
      </c>
      <c r="I13" s="31"/>
      <c r="J13" s="38"/>
      <c r="K13" s="38"/>
      <c r="L13" s="38"/>
      <c r="M13" s="384"/>
      <c r="N13" s="384"/>
      <c r="O13" s="27"/>
      <c r="P13" s="381"/>
      <c r="Q13" s="381"/>
    </row>
    <row r="14" spans="1:17" ht="20.25" customHeight="1">
      <c r="A14" s="218" t="s">
        <v>40</v>
      </c>
      <c r="B14" s="382">
        <v>210000</v>
      </c>
      <c r="C14" s="382"/>
      <c r="D14" s="382" t="s">
        <v>49</v>
      </c>
      <c r="E14" s="382"/>
      <c r="F14" s="20"/>
      <c r="G14" s="20"/>
      <c r="H14" s="203">
        <v>40982291</v>
      </c>
      <c r="I14" s="28"/>
      <c r="J14" s="28"/>
      <c r="K14" s="28"/>
      <c r="L14" s="28"/>
      <c r="M14" s="28"/>
      <c r="N14" s="28"/>
      <c r="O14" s="28"/>
      <c r="P14" s="28"/>
      <c r="Q14" s="28"/>
    </row>
    <row r="15" spans="1:17" ht="26.25" customHeight="1">
      <c r="A15" s="27"/>
      <c r="B15" s="385" t="s">
        <v>42</v>
      </c>
      <c r="C15" s="385"/>
      <c r="D15" s="423" t="s">
        <v>29</v>
      </c>
      <c r="E15" s="423"/>
      <c r="F15" s="19"/>
      <c r="G15" s="19"/>
      <c r="H15" s="33" t="s">
        <v>39</v>
      </c>
      <c r="I15" s="31"/>
      <c r="J15" s="38"/>
      <c r="K15" s="38"/>
      <c r="L15" s="38"/>
      <c r="M15" s="380"/>
      <c r="N15" s="380"/>
      <c r="O15" s="27"/>
      <c r="P15" s="381"/>
      <c r="Q15" s="381"/>
    </row>
    <row r="16" spans="1:17" ht="33.75" customHeight="1">
      <c r="A16" s="217" t="s">
        <v>41</v>
      </c>
      <c r="B16" s="132" t="s">
        <v>86</v>
      </c>
      <c r="C16" s="54" t="s">
        <v>87</v>
      </c>
      <c r="D16" s="54" t="s">
        <v>88</v>
      </c>
      <c r="E16" s="379" t="s">
        <v>352</v>
      </c>
      <c r="F16" s="379"/>
      <c r="G16" s="379"/>
      <c r="H16" s="54" t="s">
        <v>83</v>
      </c>
      <c r="I16" s="37"/>
      <c r="J16" s="21"/>
      <c r="K16" s="37"/>
      <c r="L16" s="421"/>
      <c r="M16" s="421"/>
      <c r="N16" s="421"/>
      <c r="O16" s="421"/>
      <c r="P16" s="421"/>
      <c r="Q16" s="37"/>
    </row>
    <row r="17" spans="1:17" ht="48" customHeight="1">
      <c r="B17" s="38" t="s">
        <v>42</v>
      </c>
      <c r="C17" s="39" t="s">
        <v>43</v>
      </c>
      <c r="D17" s="39" t="s">
        <v>44</v>
      </c>
      <c r="E17" s="385" t="s">
        <v>45</v>
      </c>
      <c r="F17" s="385"/>
      <c r="G17" s="39"/>
      <c r="H17" s="39" t="s">
        <v>46</v>
      </c>
      <c r="I17" s="32"/>
      <c r="J17" s="38"/>
      <c r="K17" s="38"/>
      <c r="L17" s="380"/>
      <c r="M17" s="380"/>
      <c r="N17" s="380"/>
      <c r="O17" s="380"/>
      <c r="P17" s="380"/>
      <c r="Q17" s="27"/>
    </row>
    <row r="18" spans="1:17" ht="42" customHeight="1">
      <c r="A18" s="44" t="s">
        <v>3</v>
      </c>
      <c r="B18" s="375" t="s">
        <v>259</v>
      </c>
      <c r="C18" s="375"/>
      <c r="D18" s="375"/>
      <c r="E18" s="375"/>
      <c r="F18" s="375"/>
      <c r="G18" s="375"/>
      <c r="H18" s="375"/>
    </row>
    <row r="19" spans="1:17" ht="206.25" customHeight="1">
      <c r="A19" s="44" t="s">
        <v>4</v>
      </c>
      <c r="B19" s="375" t="s">
        <v>411</v>
      </c>
      <c r="C19" s="375"/>
      <c r="D19" s="375"/>
      <c r="E19" s="375"/>
      <c r="F19" s="375"/>
      <c r="G19" s="375"/>
      <c r="H19" s="375"/>
      <c r="J19" s="326" t="s">
        <v>422</v>
      </c>
    </row>
    <row r="20" spans="1:17" ht="26.25" customHeight="1">
      <c r="A20" s="118" t="s">
        <v>5</v>
      </c>
      <c r="B20" s="378" t="s">
        <v>30</v>
      </c>
      <c r="C20" s="378"/>
      <c r="D20" s="378"/>
      <c r="E20" s="378"/>
      <c r="F20" s="378"/>
      <c r="G20" s="378"/>
      <c r="H20" s="378"/>
    </row>
    <row r="21" spans="1:17" ht="15.75">
      <c r="A21" s="1"/>
    </row>
    <row r="22" spans="1:17" ht="15.75">
      <c r="A22" s="34" t="s">
        <v>7</v>
      </c>
      <c r="B22" s="347" t="s">
        <v>31</v>
      </c>
      <c r="C22" s="347"/>
      <c r="D22" s="347"/>
      <c r="E22" s="347"/>
      <c r="F22" s="347"/>
      <c r="G22" s="347"/>
      <c r="H22" s="347"/>
    </row>
    <row r="23" spans="1:17" ht="39" customHeight="1">
      <c r="A23" s="34">
        <v>1</v>
      </c>
      <c r="B23" s="348" t="s">
        <v>360</v>
      </c>
      <c r="C23" s="349"/>
      <c r="D23" s="349"/>
      <c r="E23" s="349"/>
      <c r="F23" s="349"/>
      <c r="G23" s="349"/>
      <c r="H23" s="350"/>
    </row>
    <row r="24" spans="1:17" ht="15.75">
      <c r="A24" s="1"/>
    </row>
    <row r="25" spans="1:17" ht="21.75" customHeight="1">
      <c r="A25" s="55" t="s">
        <v>6</v>
      </c>
      <c r="B25" s="367" t="s">
        <v>89</v>
      </c>
      <c r="C25" s="367"/>
      <c r="D25" s="367"/>
      <c r="E25" s="367"/>
      <c r="F25" s="367"/>
      <c r="G25" s="367"/>
      <c r="H25" s="367"/>
    </row>
    <row r="26" spans="1:17" ht="15.75">
      <c r="A26" s="36" t="s">
        <v>9</v>
      </c>
      <c r="B26" s="374" t="s">
        <v>32</v>
      </c>
      <c r="C26" s="374"/>
      <c r="D26" s="374"/>
      <c r="E26" s="374"/>
      <c r="F26" s="374"/>
      <c r="G26" s="374"/>
      <c r="H26" s="374"/>
    </row>
    <row r="27" spans="1:17" ht="15.75">
      <c r="A27" s="36"/>
      <c r="B27" s="35"/>
      <c r="C27" s="35"/>
      <c r="D27" s="35"/>
      <c r="E27" s="35"/>
      <c r="F27" s="35"/>
      <c r="G27" s="35"/>
      <c r="H27" s="35"/>
    </row>
    <row r="28" spans="1:17" ht="15.75">
      <c r="A28" s="34" t="s">
        <v>7</v>
      </c>
      <c r="B28" s="347" t="s">
        <v>8</v>
      </c>
      <c r="C28" s="347"/>
      <c r="D28" s="347"/>
      <c r="E28" s="347"/>
      <c r="F28" s="347"/>
      <c r="G28" s="347"/>
      <c r="H28" s="347"/>
    </row>
    <row r="29" spans="1:17" ht="36.75" customHeight="1">
      <c r="A29" s="34">
        <v>1</v>
      </c>
      <c r="B29" s="348" t="s">
        <v>90</v>
      </c>
      <c r="C29" s="349"/>
      <c r="D29" s="349"/>
      <c r="E29" s="349"/>
      <c r="F29" s="349"/>
      <c r="G29" s="349"/>
      <c r="H29" s="350"/>
    </row>
    <row r="30" spans="1:17" ht="15.75">
      <c r="A30" s="34"/>
      <c r="B30" s="420"/>
      <c r="C30" s="420"/>
      <c r="D30" s="420"/>
      <c r="E30" s="420"/>
      <c r="F30" s="420"/>
      <c r="G30" s="420"/>
      <c r="H30" s="420"/>
    </row>
    <row r="31" spans="1:17" ht="15.75">
      <c r="A31" s="43"/>
      <c r="B31" s="61"/>
      <c r="C31" s="61"/>
      <c r="D31" s="61"/>
      <c r="E31" s="61"/>
      <c r="F31" s="61"/>
      <c r="G31" s="61"/>
      <c r="H31" s="61"/>
    </row>
    <row r="32" spans="1:17" ht="15.75">
      <c r="A32" s="36" t="s">
        <v>15</v>
      </c>
      <c r="B32" s="377" t="s">
        <v>10</v>
      </c>
      <c r="C32" s="377"/>
      <c r="D32" s="377"/>
      <c r="E32" s="377"/>
      <c r="F32" s="35"/>
      <c r="G32" s="35"/>
      <c r="H32" s="35"/>
    </row>
    <row r="33" spans="1:10" ht="15.75">
      <c r="A33" s="1"/>
      <c r="E33" s="49"/>
      <c r="H33" s="49" t="s">
        <v>33</v>
      </c>
    </row>
    <row r="34" spans="1:10" ht="31.5" customHeight="1">
      <c r="A34" s="34" t="s">
        <v>7</v>
      </c>
      <c r="B34" s="355" t="s">
        <v>11</v>
      </c>
      <c r="C34" s="357"/>
      <c r="D34" s="34" t="s">
        <v>12</v>
      </c>
      <c r="E34" s="34" t="s">
        <v>13</v>
      </c>
      <c r="F34" s="347" t="s">
        <v>14</v>
      </c>
      <c r="G34" s="347"/>
      <c r="H34" s="347"/>
    </row>
    <row r="35" spans="1:10" ht="15.75">
      <c r="A35" s="34">
        <v>1</v>
      </c>
      <c r="B35" s="355">
        <v>2</v>
      </c>
      <c r="C35" s="357"/>
      <c r="D35" s="34">
        <v>3</v>
      </c>
      <c r="E35" s="34">
        <v>4</v>
      </c>
      <c r="F35" s="347">
        <v>5</v>
      </c>
      <c r="G35" s="347"/>
      <c r="H35" s="347"/>
    </row>
    <row r="36" spans="1:10" ht="34.5" customHeight="1">
      <c r="A36" s="34">
        <v>1</v>
      </c>
      <c r="B36" s="445" t="s">
        <v>235</v>
      </c>
      <c r="C36" s="446"/>
      <c r="D36" s="56">
        <v>0</v>
      </c>
      <c r="E36" s="171">
        <f>6319700-775800</f>
        <v>5543900</v>
      </c>
      <c r="F36" s="411">
        <f>E36+D36</f>
        <v>5543900</v>
      </c>
      <c r="G36" s="411"/>
      <c r="H36" s="411"/>
    </row>
    <row r="37" spans="1:10" ht="34.5" customHeight="1">
      <c r="A37" s="288">
        <v>2</v>
      </c>
      <c r="B37" s="409" t="s">
        <v>353</v>
      </c>
      <c r="C37" s="410"/>
      <c r="D37" s="154">
        <v>0</v>
      </c>
      <c r="E37" s="289">
        <v>775800</v>
      </c>
      <c r="F37" s="411">
        <f>E37+D37</f>
        <v>775800</v>
      </c>
      <c r="G37" s="411"/>
      <c r="H37" s="411"/>
    </row>
    <row r="38" spans="1:10" ht="15.75" customHeight="1">
      <c r="A38" s="396" t="s">
        <v>14</v>
      </c>
      <c r="B38" s="397"/>
      <c r="C38" s="398"/>
      <c r="D38" s="52">
        <f>SUM(D36:D36)</f>
        <v>0</v>
      </c>
      <c r="E38" s="161">
        <f>SUM(E36:E37)</f>
        <v>6319700</v>
      </c>
      <c r="F38" s="412">
        <f>SUM(F36:H37)</f>
        <v>6319700</v>
      </c>
      <c r="G38" s="413"/>
      <c r="H38" s="414"/>
      <c r="J38" s="213"/>
    </row>
    <row r="39" spans="1:10" ht="15.75">
      <c r="A39" s="1"/>
    </row>
    <row r="40" spans="1:10" ht="15.75">
      <c r="A40" s="1"/>
    </row>
    <row r="41" spans="1:10" ht="15.75">
      <c r="A41" s="41" t="s">
        <v>18</v>
      </c>
      <c r="B41" s="374" t="s">
        <v>16</v>
      </c>
      <c r="C41" s="374"/>
      <c r="D41" s="374"/>
      <c r="E41" s="374"/>
      <c r="F41" s="374"/>
      <c r="G41" s="374"/>
      <c r="H41" s="374"/>
    </row>
    <row r="42" spans="1:10" ht="15.75">
      <c r="A42" s="1"/>
      <c r="E42" s="49"/>
      <c r="H42" s="49" t="s">
        <v>33</v>
      </c>
    </row>
    <row r="43" spans="1:10" ht="31.5" customHeight="1">
      <c r="A43" s="34" t="s">
        <v>7</v>
      </c>
      <c r="B43" s="355" t="s">
        <v>17</v>
      </c>
      <c r="C43" s="357"/>
      <c r="D43" s="34" t="s">
        <v>12</v>
      </c>
      <c r="E43" s="34" t="s">
        <v>13</v>
      </c>
      <c r="F43" s="347" t="s">
        <v>14</v>
      </c>
      <c r="G43" s="347"/>
      <c r="H43" s="347"/>
    </row>
    <row r="44" spans="1:10" ht="15.75">
      <c r="A44" s="34">
        <v>1</v>
      </c>
      <c r="B44" s="355">
        <v>2</v>
      </c>
      <c r="C44" s="357"/>
      <c r="D44" s="34">
        <v>3</v>
      </c>
      <c r="E44" s="34">
        <v>4</v>
      </c>
      <c r="F44" s="347">
        <v>5</v>
      </c>
      <c r="G44" s="347"/>
      <c r="H44" s="347"/>
    </row>
    <row r="45" spans="1:10" ht="59.25" customHeight="1">
      <c r="A45" s="34">
        <v>1</v>
      </c>
      <c r="B45" s="404" t="s">
        <v>260</v>
      </c>
      <c r="C45" s="405"/>
      <c r="D45" s="56">
        <v>0</v>
      </c>
      <c r="E45" s="171">
        <f>E38</f>
        <v>6319700</v>
      </c>
      <c r="F45" s="406">
        <f>E45+D45</f>
        <v>6319700</v>
      </c>
      <c r="G45" s="407"/>
      <c r="H45" s="408"/>
    </row>
    <row r="46" spans="1:10" ht="15.75" customHeight="1">
      <c r="A46" s="396" t="s">
        <v>14</v>
      </c>
      <c r="B46" s="397"/>
      <c r="C46" s="398"/>
      <c r="D46" s="53">
        <f>SUM(D45:D45)</f>
        <v>0</v>
      </c>
      <c r="E46" s="170">
        <f>SUM(E45:E45)</f>
        <v>6319700</v>
      </c>
      <c r="F46" s="399">
        <f>SUM(F45)</f>
        <v>6319700</v>
      </c>
      <c r="G46" s="400"/>
      <c r="H46" s="401"/>
    </row>
    <row r="47" spans="1:10" ht="15.75">
      <c r="A47" s="1"/>
      <c r="E47" s="50"/>
    </row>
    <row r="48" spans="1:10" ht="15.75">
      <c r="A48" s="36" t="s">
        <v>34</v>
      </c>
      <c r="B48" s="374" t="s">
        <v>19</v>
      </c>
      <c r="C48" s="374"/>
      <c r="D48" s="374"/>
      <c r="E48" s="374"/>
      <c r="F48" s="374"/>
      <c r="G48" s="374"/>
      <c r="H48" s="374"/>
    </row>
    <row r="49" spans="1:12" ht="15.75">
      <c r="A49" s="1"/>
    </row>
    <row r="50" spans="1:12" ht="46.5" customHeight="1">
      <c r="A50" s="34" t="s">
        <v>7</v>
      </c>
      <c r="B50" s="34" t="s">
        <v>20</v>
      </c>
      <c r="C50" s="34" t="s">
        <v>21</v>
      </c>
      <c r="D50" s="34" t="s">
        <v>22</v>
      </c>
      <c r="E50" s="34" t="s">
        <v>12</v>
      </c>
      <c r="F50" s="355" t="s">
        <v>13</v>
      </c>
      <c r="G50" s="357"/>
      <c r="H50" s="34" t="s">
        <v>14</v>
      </c>
    </row>
    <row r="51" spans="1:12" ht="15.75">
      <c r="A51" s="34">
        <v>1</v>
      </c>
      <c r="B51" s="34">
        <v>2</v>
      </c>
      <c r="C51" s="34">
        <v>3</v>
      </c>
      <c r="D51" s="34">
        <v>4</v>
      </c>
      <c r="E51" s="34">
        <v>5</v>
      </c>
      <c r="F51" s="355">
        <v>6</v>
      </c>
      <c r="G51" s="357"/>
      <c r="H51" s="34">
        <v>7</v>
      </c>
    </row>
    <row r="52" spans="1:12" ht="26.25" customHeight="1">
      <c r="A52" s="288"/>
      <c r="B52" s="355" t="s">
        <v>354</v>
      </c>
      <c r="C52" s="356"/>
      <c r="D52" s="356"/>
      <c r="E52" s="356"/>
      <c r="F52" s="356"/>
      <c r="G52" s="357"/>
      <c r="H52" s="288"/>
    </row>
    <row r="53" spans="1:12" ht="15.75">
      <c r="A53" s="34">
        <v>1</v>
      </c>
      <c r="B53" s="58" t="s">
        <v>23</v>
      </c>
      <c r="C53" s="34"/>
      <c r="D53" s="34"/>
      <c r="E53" s="34"/>
      <c r="F53" s="355"/>
      <c r="G53" s="357"/>
      <c r="H53" s="34"/>
    </row>
    <row r="54" spans="1:12" ht="63.75">
      <c r="A54" s="176"/>
      <c r="B54" s="123" t="s">
        <v>236</v>
      </c>
      <c r="C54" s="144" t="s">
        <v>56</v>
      </c>
      <c r="D54" s="124" t="s">
        <v>77</v>
      </c>
      <c r="E54" s="51">
        <v>0</v>
      </c>
      <c r="F54" s="362">
        <f>E36</f>
        <v>5543900</v>
      </c>
      <c r="G54" s="362"/>
      <c r="H54" s="163">
        <f>F54+E54</f>
        <v>5543900</v>
      </c>
    </row>
    <row r="55" spans="1:12" ht="15.75">
      <c r="A55" s="34">
        <v>2</v>
      </c>
      <c r="B55" s="58" t="s">
        <v>24</v>
      </c>
      <c r="C55" s="34"/>
      <c r="D55" s="34"/>
      <c r="E55" s="34"/>
      <c r="F55" s="355"/>
      <c r="G55" s="357"/>
      <c r="H55" s="34"/>
      <c r="L55" s="63"/>
    </row>
    <row r="56" spans="1:12" ht="25.5">
      <c r="A56" s="34"/>
      <c r="B56" s="62" t="s">
        <v>237</v>
      </c>
      <c r="C56" s="64" t="s">
        <v>71</v>
      </c>
      <c r="D56" s="64" t="s">
        <v>279</v>
      </c>
      <c r="E56" s="202">
        <v>0</v>
      </c>
      <c r="F56" s="355">
        <v>1</v>
      </c>
      <c r="G56" s="357"/>
      <c r="H56" s="34">
        <f>E56+F56</f>
        <v>1</v>
      </c>
      <c r="L56" s="63"/>
    </row>
    <row r="57" spans="1:12" ht="15.75">
      <c r="A57" s="34">
        <v>3</v>
      </c>
      <c r="B57" s="58" t="s">
        <v>25</v>
      </c>
      <c r="C57" s="34"/>
      <c r="D57" s="34"/>
      <c r="E57" s="34"/>
      <c r="F57" s="355"/>
      <c r="G57" s="357"/>
      <c r="H57" s="34"/>
    </row>
    <row r="58" spans="1:12" ht="25.5">
      <c r="A58" s="34"/>
      <c r="B58" s="62" t="s">
        <v>238</v>
      </c>
      <c r="C58" s="64" t="s">
        <v>56</v>
      </c>
      <c r="D58" s="64" t="s">
        <v>79</v>
      </c>
      <c r="E58" s="202">
        <v>0</v>
      </c>
      <c r="F58" s="358">
        <f>F54/F56</f>
        <v>5543900</v>
      </c>
      <c r="G58" s="363"/>
      <c r="H58" s="221">
        <f>E58+F58</f>
        <v>5543900</v>
      </c>
    </row>
    <row r="59" spans="1:12" ht="15.75">
      <c r="A59" s="59">
        <v>4</v>
      </c>
      <c r="B59" s="58" t="s">
        <v>26</v>
      </c>
      <c r="C59" s="59"/>
      <c r="D59" s="59"/>
      <c r="E59" s="59"/>
      <c r="F59" s="388"/>
      <c r="G59" s="346"/>
      <c r="H59" s="59"/>
    </row>
    <row r="60" spans="1:12" ht="25.5">
      <c r="A60" s="4"/>
      <c r="B60" s="62" t="s">
        <v>92</v>
      </c>
      <c r="C60" s="64" t="s">
        <v>76</v>
      </c>
      <c r="D60" s="64" t="s">
        <v>75</v>
      </c>
      <c r="E60" s="202">
        <v>0</v>
      </c>
      <c r="F60" s="347">
        <v>100</v>
      </c>
      <c r="G60" s="347"/>
      <c r="H60" s="34">
        <f>E60+F60</f>
        <v>100</v>
      </c>
    </row>
    <row r="61" spans="1:12" ht="15.75">
      <c r="A61" s="368" t="s">
        <v>355</v>
      </c>
      <c r="B61" s="452"/>
      <c r="C61" s="452"/>
      <c r="D61" s="452"/>
      <c r="E61" s="452"/>
      <c r="F61" s="452"/>
      <c r="G61" s="369"/>
      <c r="H61" s="288"/>
    </row>
    <row r="62" spans="1:12" ht="15.75">
      <c r="A62" s="288">
        <v>1</v>
      </c>
      <c r="B62" s="58" t="s">
        <v>23</v>
      </c>
      <c r="C62" s="288"/>
      <c r="D62" s="288"/>
      <c r="E62" s="288"/>
      <c r="F62" s="355"/>
      <c r="G62" s="357"/>
      <c r="H62" s="288"/>
    </row>
    <row r="63" spans="1:12" ht="33" customHeight="1">
      <c r="A63" s="288"/>
      <c r="B63" s="123" t="s">
        <v>359</v>
      </c>
      <c r="C63" s="269" t="s">
        <v>56</v>
      </c>
      <c r="D63" s="124" t="s">
        <v>77</v>
      </c>
      <c r="E63" s="290">
        <v>0</v>
      </c>
      <c r="F63" s="362">
        <f>E37</f>
        <v>775800</v>
      </c>
      <c r="G63" s="362"/>
      <c r="H63" s="287">
        <f>F63+E63</f>
        <v>775800</v>
      </c>
    </row>
    <row r="64" spans="1:12" ht="15.75">
      <c r="A64" s="288">
        <v>2</v>
      </c>
      <c r="B64" s="58" t="s">
        <v>24</v>
      </c>
      <c r="C64" s="288"/>
      <c r="D64" s="288"/>
      <c r="E64" s="288"/>
      <c r="F64" s="355"/>
      <c r="G64" s="357"/>
      <c r="H64" s="288"/>
      <c r="L64" s="63"/>
    </row>
    <row r="65" spans="1:12" ht="51">
      <c r="A65" s="288"/>
      <c r="B65" s="62" t="s">
        <v>356</v>
      </c>
      <c r="C65" s="73" t="s">
        <v>281</v>
      </c>
      <c r="D65" s="292" t="s">
        <v>357</v>
      </c>
      <c r="E65" s="290">
        <v>0</v>
      </c>
      <c r="F65" s="355">
        <v>7.1669999999999998</v>
      </c>
      <c r="G65" s="357"/>
      <c r="H65" s="288">
        <f>E65+F65</f>
        <v>7.1669999999999998</v>
      </c>
      <c r="L65" s="63"/>
    </row>
    <row r="66" spans="1:12" ht="15.75">
      <c r="A66" s="288">
        <v>3</v>
      </c>
      <c r="B66" s="58" t="s">
        <v>25</v>
      </c>
      <c r="C66" s="288"/>
      <c r="D66" s="288"/>
      <c r="E66" s="288"/>
      <c r="F66" s="355"/>
      <c r="G66" s="357"/>
      <c r="H66" s="288"/>
    </row>
    <row r="67" spans="1:12" ht="76.5">
      <c r="A67" s="288"/>
      <c r="B67" s="293" t="s">
        <v>358</v>
      </c>
      <c r="C67" s="294" t="s">
        <v>56</v>
      </c>
      <c r="D67" s="295" t="s">
        <v>79</v>
      </c>
      <c r="E67" s="290">
        <v>0</v>
      </c>
      <c r="F67" s="358">
        <f>F63/F65</f>
        <v>108246.12808706572</v>
      </c>
      <c r="G67" s="363"/>
      <c r="H67" s="287">
        <f>E67+F67</f>
        <v>108246.12808706572</v>
      </c>
    </row>
    <row r="68" spans="1:12" ht="15.75">
      <c r="A68" s="59">
        <v>4</v>
      </c>
      <c r="B68" s="58" t="s">
        <v>26</v>
      </c>
      <c r="C68" s="59"/>
      <c r="D68" s="59"/>
      <c r="E68" s="59"/>
      <c r="F68" s="388"/>
      <c r="G68" s="346"/>
      <c r="H68" s="59"/>
    </row>
    <row r="69" spans="1:12" ht="25.5">
      <c r="A69" s="188"/>
      <c r="B69" s="62" t="s">
        <v>92</v>
      </c>
      <c r="C69" s="64" t="s">
        <v>76</v>
      </c>
      <c r="D69" s="64" t="s">
        <v>75</v>
      </c>
      <c r="E69" s="290">
        <v>0</v>
      </c>
      <c r="F69" s="347">
        <v>100</v>
      </c>
      <c r="G69" s="347"/>
      <c r="H69" s="288">
        <f>E69+F69</f>
        <v>100</v>
      </c>
    </row>
    <row r="70" spans="1:12" ht="15.75">
      <c r="A70" s="1"/>
    </row>
    <row r="71" spans="1:12" ht="15.75" customHeight="1">
      <c r="A71" s="66"/>
      <c r="B71" s="66"/>
      <c r="C71" s="66"/>
      <c r="D71" s="41"/>
    </row>
    <row r="72" spans="1:12" ht="32.25" customHeight="1">
      <c r="A72" s="371" t="s">
        <v>80</v>
      </c>
      <c r="B72" s="371"/>
      <c r="C72" s="65"/>
      <c r="D72" s="14"/>
      <c r="E72" s="5"/>
      <c r="F72" s="354" t="s">
        <v>185</v>
      </c>
      <c r="G72" s="354"/>
      <c r="H72" s="354"/>
    </row>
    <row r="73" spans="1:12" ht="15.75" customHeight="1">
      <c r="A73" s="3"/>
      <c r="B73" s="133"/>
      <c r="D73" s="15" t="s">
        <v>27</v>
      </c>
      <c r="F73" s="353" t="s">
        <v>36</v>
      </c>
      <c r="G73" s="353"/>
      <c r="H73" s="353"/>
    </row>
    <row r="74" spans="1:12">
      <c r="A74" s="209" t="s">
        <v>28</v>
      </c>
      <c r="B74" s="209"/>
    </row>
    <row r="75" spans="1:12">
      <c r="A75" s="210" t="s">
        <v>253</v>
      </c>
      <c r="B75" s="210"/>
      <c r="C75" s="210"/>
    </row>
    <row r="77" spans="1:12" ht="15.75">
      <c r="A77" s="359" t="s">
        <v>254</v>
      </c>
      <c r="B77" s="359"/>
      <c r="D77" s="14"/>
      <c r="F77" s="354" t="s">
        <v>255</v>
      </c>
      <c r="G77" s="354"/>
      <c r="H77" s="354"/>
    </row>
    <row r="78" spans="1:12">
      <c r="D78" s="15" t="s">
        <v>27</v>
      </c>
      <c r="F78" s="353" t="s">
        <v>36</v>
      </c>
      <c r="G78" s="353"/>
      <c r="H78" s="353"/>
    </row>
    <row r="80" spans="1:12">
      <c r="B80" s="211" t="s">
        <v>35</v>
      </c>
      <c r="C80" s="212">
        <f>H3</f>
        <v>44419</v>
      </c>
    </row>
    <row r="82" spans="2:2">
      <c r="B82" s="2" t="s">
        <v>256</v>
      </c>
    </row>
  </sheetData>
  <mergeCells count="84">
    <mergeCell ref="B52:G52"/>
    <mergeCell ref="A61:G61"/>
    <mergeCell ref="B34:C34"/>
    <mergeCell ref="F34:H34"/>
    <mergeCell ref="B18:H18"/>
    <mergeCell ref="B19:H19"/>
    <mergeCell ref="B20:H20"/>
    <mergeCell ref="B22:H22"/>
    <mergeCell ref="B23:H23"/>
    <mergeCell ref="B25:H25"/>
    <mergeCell ref="B26:H26"/>
    <mergeCell ref="B28:H28"/>
    <mergeCell ref="B29:H29"/>
    <mergeCell ref="B30:H30"/>
    <mergeCell ref="B32:E32"/>
    <mergeCell ref="F35:H35"/>
    <mergeCell ref="A9:H9"/>
    <mergeCell ref="E1:H1"/>
    <mergeCell ref="E4:H4"/>
    <mergeCell ref="E5:H5"/>
    <mergeCell ref="E6:H6"/>
    <mergeCell ref="E7:H7"/>
    <mergeCell ref="P15:Q15"/>
    <mergeCell ref="A10:H10"/>
    <mergeCell ref="B12:C12"/>
    <mergeCell ref="D12:E12"/>
    <mergeCell ref="M12:N12"/>
    <mergeCell ref="P12:Q12"/>
    <mergeCell ref="D13:E13"/>
    <mergeCell ref="M13:N13"/>
    <mergeCell ref="P13:Q13"/>
    <mergeCell ref="B14:C14"/>
    <mergeCell ref="D14:E14"/>
    <mergeCell ref="D15:E15"/>
    <mergeCell ref="M15:N15"/>
    <mergeCell ref="B13:C13"/>
    <mergeCell ref="B15:C15"/>
    <mergeCell ref="L16:N16"/>
    <mergeCell ref="O16:P16"/>
    <mergeCell ref="E17:F17"/>
    <mergeCell ref="L17:M17"/>
    <mergeCell ref="N17:P17"/>
    <mergeCell ref="E16:G16"/>
    <mergeCell ref="B36:C36"/>
    <mergeCell ref="F36:H36"/>
    <mergeCell ref="A38:C38"/>
    <mergeCell ref="F38:H38"/>
    <mergeCell ref="B35:C35"/>
    <mergeCell ref="B37:C37"/>
    <mergeCell ref="F37:H37"/>
    <mergeCell ref="F73:H73"/>
    <mergeCell ref="F57:G57"/>
    <mergeCell ref="F58:G58"/>
    <mergeCell ref="F59:G59"/>
    <mergeCell ref="F60:G60"/>
    <mergeCell ref="F62:G62"/>
    <mergeCell ref="F63:G63"/>
    <mergeCell ref="F64:G64"/>
    <mergeCell ref="F65:G65"/>
    <mergeCell ref="F66:G66"/>
    <mergeCell ref="F67:G67"/>
    <mergeCell ref="F68:G68"/>
    <mergeCell ref="F69:G69"/>
    <mergeCell ref="A77:B77"/>
    <mergeCell ref="F77:H77"/>
    <mergeCell ref="F78:H78"/>
    <mergeCell ref="B43:C43"/>
    <mergeCell ref="F43:H43"/>
    <mergeCell ref="A46:C46"/>
    <mergeCell ref="F55:G55"/>
    <mergeCell ref="F56:G56"/>
    <mergeCell ref="F46:H46"/>
    <mergeCell ref="B48:H48"/>
    <mergeCell ref="F50:G50"/>
    <mergeCell ref="F51:G51"/>
    <mergeCell ref="F53:G53"/>
    <mergeCell ref="F54:G54"/>
    <mergeCell ref="A72:B72"/>
    <mergeCell ref="F72:H72"/>
    <mergeCell ref="B41:H41"/>
    <mergeCell ref="B44:C44"/>
    <mergeCell ref="F44:H44"/>
    <mergeCell ref="B45:C45"/>
    <mergeCell ref="F45:H45"/>
  </mergeCells>
  <pageMargins left="0.39370078740157483" right="0.39370078740157483" top="0.51181102362204722" bottom="0.39370078740157483" header="0.31496062992125984" footer="0.31496062992125984"/>
  <pageSetup paperSize="9" scale="87" fitToHeight="4" orientation="landscape" verticalDpi="0" r:id="rId1"/>
  <rowBreaks count="3" manualBreakCount="3">
    <brk id="19" max="7" man="1"/>
    <brk id="47" max="7" man="1"/>
    <brk id="65" max="7" man="1"/>
  </rowBreaks>
</worksheet>
</file>

<file path=xl/worksheets/sheet11.xml><?xml version="1.0" encoding="utf-8"?>
<worksheet xmlns="http://schemas.openxmlformats.org/spreadsheetml/2006/main" xmlns:r="http://schemas.openxmlformats.org/officeDocument/2006/relationships">
  <sheetPr>
    <pageSetUpPr fitToPage="1"/>
  </sheetPr>
  <dimension ref="A1:Q73"/>
  <sheetViews>
    <sheetView topLeftCell="A25" workbookViewId="0">
      <selection activeCell="B30" sqref="B30:H30"/>
    </sheetView>
  </sheetViews>
  <sheetFormatPr defaultColWidth="21.5703125" defaultRowHeight="15"/>
  <cols>
    <col min="1" max="1" width="6.5703125" style="2" customWidth="1"/>
    <col min="2" max="2" width="25.140625" style="2" customWidth="1"/>
    <col min="3" max="3" width="21.5703125" style="2"/>
    <col min="4" max="4" width="23" style="2" customWidth="1"/>
    <col min="5" max="5" width="29.5703125" style="2" customWidth="1"/>
    <col min="6" max="6" width="15.85546875" style="2" customWidth="1"/>
    <col min="7" max="7" width="4.28515625" style="2" customWidth="1"/>
    <col min="8" max="8" width="16.42578125" style="2" customWidth="1"/>
    <col min="9" max="10" width="10.28515625" style="2" customWidth="1"/>
    <col min="11" max="11" width="12.5703125" style="2" customWidth="1"/>
    <col min="12" max="39" width="10.28515625" style="2" customWidth="1"/>
    <col min="40" max="16384" width="21.5703125" style="2"/>
  </cols>
  <sheetData>
    <row r="1" spans="1:17" ht="48" customHeight="1">
      <c r="E1" s="372" t="s">
        <v>37</v>
      </c>
      <c r="F1" s="372"/>
      <c r="G1" s="372"/>
      <c r="H1" s="372"/>
    </row>
    <row r="2" spans="1:17" ht="15.75">
      <c r="A2" s="136"/>
      <c r="E2" s="136" t="s">
        <v>0</v>
      </c>
      <c r="L2" s="48"/>
      <c r="M2" s="48"/>
    </row>
    <row r="3" spans="1:17" ht="15.75">
      <c r="A3" s="136"/>
      <c r="B3" s="136"/>
      <c r="E3" s="140" t="s">
        <v>48</v>
      </c>
      <c r="F3" s="177" t="str">
        <f>'Проверка Всего'!$C$10</f>
        <v>112-р</v>
      </c>
      <c r="G3" s="142" t="s">
        <v>47</v>
      </c>
      <c r="H3" s="143">
        <f>'Проверка Всего'!$D$10</f>
        <v>44419</v>
      </c>
    </row>
    <row r="4" spans="1:17" ht="15" customHeight="1">
      <c r="A4" s="136"/>
      <c r="E4" s="353"/>
      <c r="F4" s="353"/>
      <c r="G4" s="353"/>
      <c r="H4" s="353"/>
    </row>
    <row r="5" spans="1:17" ht="15.75">
      <c r="A5" s="136"/>
      <c r="B5" s="136"/>
      <c r="E5" s="424" t="s">
        <v>49</v>
      </c>
      <c r="F5" s="424"/>
      <c r="G5" s="424"/>
      <c r="H5" s="424"/>
    </row>
    <row r="6" spans="1:17" ht="15" customHeight="1">
      <c r="A6" s="136"/>
      <c r="E6" s="353" t="s">
        <v>1</v>
      </c>
      <c r="F6" s="353"/>
      <c r="G6" s="353"/>
      <c r="H6" s="353"/>
    </row>
    <row r="7" spans="1:17" ht="15.75">
      <c r="A7" s="136"/>
      <c r="E7" s="374"/>
      <c r="F7" s="374"/>
      <c r="G7" s="374"/>
      <c r="H7" s="374"/>
    </row>
    <row r="9" spans="1:17" ht="15.75">
      <c r="A9" s="370" t="s">
        <v>2</v>
      </c>
      <c r="B9" s="370"/>
      <c r="C9" s="370"/>
      <c r="D9" s="370"/>
      <c r="E9" s="370"/>
      <c r="F9" s="370"/>
      <c r="G9" s="370"/>
      <c r="H9" s="370"/>
    </row>
    <row r="10" spans="1:17" ht="15.75">
      <c r="A10" s="370" t="s">
        <v>230</v>
      </c>
      <c r="B10" s="370"/>
      <c r="C10" s="370"/>
      <c r="D10" s="370"/>
      <c r="E10" s="370"/>
      <c r="F10" s="370"/>
      <c r="G10" s="370"/>
      <c r="H10" s="370"/>
    </row>
    <row r="12" spans="1:17" ht="26.25" customHeight="1">
      <c r="A12" s="217" t="s">
        <v>38</v>
      </c>
      <c r="B12" s="382">
        <v>200000</v>
      </c>
      <c r="C12" s="382"/>
      <c r="D12" s="382" t="s">
        <v>49</v>
      </c>
      <c r="E12" s="382"/>
      <c r="F12" s="18"/>
      <c r="G12" s="18"/>
      <c r="H12" s="242">
        <v>40982291</v>
      </c>
      <c r="I12" s="26"/>
      <c r="J12" s="26"/>
      <c r="K12" s="26"/>
      <c r="L12" s="26"/>
      <c r="M12" s="383"/>
      <c r="N12" s="383"/>
      <c r="O12" s="26"/>
      <c r="P12" s="383"/>
      <c r="Q12" s="383"/>
    </row>
    <row r="13" spans="1:17" ht="21.75" customHeight="1">
      <c r="A13" s="27"/>
      <c r="B13" s="385" t="s">
        <v>42</v>
      </c>
      <c r="C13" s="385"/>
      <c r="D13" s="422" t="s">
        <v>1</v>
      </c>
      <c r="E13" s="422"/>
      <c r="F13" s="19"/>
      <c r="G13" s="19"/>
      <c r="H13" s="33" t="s">
        <v>39</v>
      </c>
      <c r="I13" s="31"/>
      <c r="J13" s="243"/>
      <c r="K13" s="243"/>
      <c r="L13" s="243"/>
      <c r="M13" s="384"/>
      <c r="N13" s="384"/>
      <c r="O13" s="27"/>
      <c r="P13" s="381"/>
      <c r="Q13" s="381"/>
    </row>
    <row r="14" spans="1:17" ht="20.25" customHeight="1">
      <c r="A14" s="218" t="s">
        <v>40</v>
      </c>
      <c r="B14" s="382">
        <v>210000</v>
      </c>
      <c r="C14" s="382"/>
      <c r="D14" s="382" t="s">
        <v>49</v>
      </c>
      <c r="E14" s="382"/>
      <c r="F14" s="20"/>
      <c r="G14" s="20"/>
      <c r="H14" s="242">
        <v>40982291</v>
      </c>
      <c r="I14" s="28"/>
      <c r="J14" s="28"/>
      <c r="K14" s="28"/>
      <c r="L14" s="28"/>
      <c r="M14" s="28"/>
      <c r="N14" s="28"/>
      <c r="O14" s="28"/>
      <c r="P14" s="28"/>
      <c r="Q14" s="28"/>
    </row>
    <row r="15" spans="1:17" ht="26.25" customHeight="1">
      <c r="A15" s="27"/>
      <c r="B15" s="385" t="s">
        <v>42</v>
      </c>
      <c r="C15" s="385"/>
      <c r="D15" s="423" t="s">
        <v>29</v>
      </c>
      <c r="E15" s="423"/>
      <c r="F15" s="19"/>
      <c r="G15" s="19"/>
      <c r="H15" s="33" t="s">
        <v>39</v>
      </c>
      <c r="I15" s="31"/>
      <c r="J15" s="243"/>
      <c r="K15" s="243"/>
      <c r="L15" s="243"/>
      <c r="M15" s="380"/>
      <c r="N15" s="380"/>
      <c r="O15" s="27"/>
      <c r="P15" s="381"/>
      <c r="Q15" s="381"/>
    </row>
    <row r="16" spans="1:17" ht="33.75" customHeight="1">
      <c r="A16" s="217" t="s">
        <v>41</v>
      </c>
      <c r="B16" s="250" t="s">
        <v>322</v>
      </c>
      <c r="C16" s="250" t="s">
        <v>321</v>
      </c>
      <c r="D16" s="250" t="s">
        <v>88</v>
      </c>
      <c r="E16" s="379" t="s">
        <v>323</v>
      </c>
      <c r="F16" s="379"/>
      <c r="G16" s="379"/>
      <c r="H16" s="250" t="s">
        <v>83</v>
      </c>
      <c r="I16" s="246"/>
      <c r="J16" s="21"/>
      <c r="K16" s="246"/>
      <c r="L16" s="421"/>
      <c r="M16" s="421"/>
      <c r="N16" s="421"/>
      <c r="O16" s="421"/>
      <c r="P16" s="421"/>
      <c r="Q16" s="246"/>
    </row>
    <row r="17" spans="1:17" ht="48" customHeight="1">
      <c r="B17" s="243" t="s">
        <v>42</v>
      </c>
      <c r="C17" s="244" t="s">
        <v>43</v>
      </c>
      <c r="D17" s="244" t="s">
        <v>44</v>
      </c>
      <c r="E17" s="385" t="s">
        <v>45</v>
      </c>
      <c r="F17" s="385"/>
      <c r="G17" s="244"/>
      <c r="H17" s="244" t="s">
        <v>46</v>
      </c>
      <c r="I17" s="32"/>
      <c r="J17" s="243"/>
      <c r="K17" s="243"/>
      <c r="L17" s="380"/>
      <c r="M17" s="380"/>
      <c r="N17" s="380"/>
      <c r="O17" s="380"/>
      <c r="P17" s="380"/>
      <c r="Q17" s="27"/>
    </row>
    <row r="18" spans="1:17" ht="42" customHeight="1">
      <c r="A18" s="135" t="s">
        <v>3</v>
      </c>
      <c r="B18" s="375" t="s">
        <v>390</v>
      </c>
      <c r="C18" s="375"/>
      <c r="D18" s="375"/>
      <c r="E18" s="375"/>
      <c r="F18" s="375"/>
      <c r="G18" s="375"/>
      <c r="H18" s="375"/>
    </row>
    <row r="19" spans="1:17" ht="167.25" customHeight="1">
      <c r="A19" s="135" t="s">
        <v>4</v>
      </c>
      <c r="B19" s="375" t="s">
        <v>402</v>
      </c>
      <c r="C19" s="375"/>
      <c r="D19" s="375"/>
      <c r="E19" s="375"/>
      <c r="F19" s="375"/>
      <c r="G19" s="375"/>
      <c r="H19" s="375"/>
    </row>
    <row r="20" spans="1:17" ht="26.25" customHeight="1">
      <c r="A20" s="118" t="s">
        <v>5</v>
      </c>
      <c r="B20" s="378" t="s">
        <v>30</v>
      </c>
      <c r="C20" s="378"/>
      <c r="D20" s="378"/>
      <c r="E20" s="378"/>
      <c r="F20" s="378"/>
      <c r="G20" s="378"/>
      <c r="H20" s="378"/>
    </row>
    <row r="21" spans="1:17" ht="15.75">
      <c r="A21" s="1"/>
    </row>
    <row r="22" spans="1:17" ht="15.75">
      <c r="A22" s="238" t="s">
        <v>7</v>
      </c>
      <c r="B22" s="347" t="s">
        <v>31</v>
      </c>
      <c r="C22" s="347"/>
      <c r="D22" s="347"/>
      <c r="E22" s="347"/>
      <c r="F22" s="347"/>
      <c r="G22" s="347"/>
      <c r="H22" s="347"/>
    </row>
    <row r="23" spans="1:17" ht="21.75" customHeight="1">
      <c r="A23" s="238">
        <v>1</v>
      </c>
      <c r="B23" s="348" t="s">
        <v>350</v>
      </c>
      <c r="C23" s="349"/>
      <c r="D23" s="349"/>
      <c r="E23" s="349"/>
      <c r="F23" s="349"/>
      <c r="G23" s="349"/>
      <c r="H23" s="350"/>
    </row>
    <row r="24" spans="1:17" ht="15.75">
      <c r="A24" s="1"/>
    </row>
    <row r="25" spans="1:17" ht="35.25" customHeight="1">
      <c r="A25" s="55" t="s">
        <v>6</v>
      </c>
      <c r="B25" s="367" t="s">
        <v>326</v>
      </c>
      <c r="C25" s="367"/>
      <c r="D25" s="367"/>
      <c r="E25" s="367"/>
      <c r="F25" s="367"/>
      <c r="G25" s="367"/>
      <c r="H25" s="367"/>
    </row>
    <row r="26" spans="1:17" ht="15.75">
      <c r="A26" s="133" t="s">
        <v>9</v>
      </c>
      <c r="B26" s="374" t="s">
        <v>32</v>
      </c>
      <c r="C26" s="374"/>
      <c r="D26" s="374"/>
      <c r="E26" s="374"/>
      <c r="F26" s="374"/>
      <c r="G26" s="374"/>
      <c r="H26" s="374"/>
    </row>
    <row r="27" spans="1:17" ht="15.75">
      <c r="A27" s="133"/>
      <c r="B27" s="240"/>
      <c r="C27" s="240"/>
      <c r="D27" s="240"/>
      <c r="E27" s="240"/>
      <c r="F27" s="240"/>
      <c r="G27" s="240"/>
      <c r="H27" s="240"/>
    </row>
    <row r="28" spans="1:17" ht="15.75">
      <c r="A28" s="238" t="s">
        <v>7</v>
      </c>
      <c r="B28" s="347" t="s">
        <v>8</v>
      </c>
      <c r="C28" s="347"/>
      <c r="D28" s="347"/>
      <c r="E28" s="347"/>
      <c r="F28" s="347"/>
      <c r="G28" s="347"/>
      <c r="H28" s="347"/>
    </row>
    <row r="29" spans="1:17" ht="21" customHeight="1">
      <c r="A29" s="238">
        <v>1</v>
      </c>
      <c r="B29" s="348" t="s">
        <v>324</v>
      </c>
      <c r="C29" s="349"/>
      <c r="D29" s="349"/>
      <c r="E29" s="349"/>
      <c r="F29" s="349"/>
      <c r="G29" s="349"/>
      <c r="H29" s="350"/>
    </row>
    <row r="30" spans="1:17" ht="15.75">
      <c r="A30" s="238">
        <v>2</v>
      </c>
      <c r="B30" s="453" t="s">
        <v>325</v>
      </c>
      <c r="C30" s="453"/>
      <c r="D30" s="453"/>
      <c r="E30" s="453"/>
      <c r="F30" s="453"/>
      <c r="G30" s="453"/>
      <c r="H30" s="453"/>
    </row>
    <row r="31" spans="1:17" ht="15.75">
      <c r="A31" s="134"/>
      <c r="B31" s="61"/>
      <c r="C31" s="61"/>
      <c r="D31" s="61"/>
      <c r="E31" s="61"/>
      <c r="F31" s="61"/>
      <c r="G31" s="61"/>
      <c r="H31" s="61"/>
    </row>
    <row r="32" spans="1:17" ht="15.75">
      <c r="A32" s="133" t="s">
        <v>15</v>
      </c>
      <c r="B32" s="377" t="s">
        <v>10</v>
      </c>
      <c r="C32" s="377"/>
      <c r="D32" s="377"/>
      <c r="E32" s="377"/>
      <c r="F32" s="240"/>
      <c r="G32" s="240"/>
      <c r="H32" s="240"/>
    </row>
    <row r="33" spans="1:10" ht="15.75">
      <c r="A33" s="1"/>
      <c r="E33" s="49"/>
      <c r="H33" s="49" t="s">
        <v>33</v>
      </c>
    </row>
    <row r="34" spans="1:10" ht="31.5" customHeight="1">
      <c r="A34" s="238" t="s">
        <v>7</v>
      </c>
      <c r="B34" s="355" t="s">
        <v>11</v>
      </c>
      <c r="C34" s="357"/>
      <c r="D34" s="238" t="s">
        <v>12</v>
      </c>
      <c r="E34" s="238" t="s">
        <v>13</v>
      </c>
      <c r="F34" s="347" t="s">
        <v>14</v>
      </c>
      <c r="G34" s="347"/>
      <c r="H34" s="347"/>
    </row>
    <row r="35" spans="1:10" ht="15.75">
      <c r="A35" s="238">
        <v>1</v>
      </c>
      <c r="B35" s="355">
        <v>2</v>
      </c>
      <c r="C35" s="357"/>
      <c r="D35" s="238">
        <v>3</v>
      </c>
      <c r="E35" s="238">
        <v>4</v>
      </c>
      <c r="F35" s="347">
        <v>5</v>
      </c>
      <c r="G35" s="347"/>
      <c r="H35" s="347"/>
    </row>
    <row r="36" spans="1:10" ht="62.25" customHeight="1">
      <c r="A36" s="238">
        <v>1</v>
      </c>
      <c r="B36" s="445" t="s">
        <v>366</v>
      </c>
      <c r="C36" s="446"/>
      <c r="D36" s="154">
        <v>0</v>
      </c>
      <c r="E36" s="239">
        <v>141000</v>
      </c>
      <c r="F36" s="411">
        <f>E36+D36</f>
        <v>141000</v>
      </c>
      <c r="G36" s="411"/>
      <c r="H36" s="411"/>
    </row>
    <row r="37" spans="1:10" ht="48.75" customHeight="1">
      <c r="A37" s="296">
        <v>3</v>
      </c>
      <c r="B37" s="445" t="s">
        <v>367</v>
      </c>
      <c r="C37" s="446"/>
      <c r="D37" s="154">
        <v>0</v>
      </c>
      <c r="E37" s="300">
        <v>49000</v>
      </c>
      <c r="F37" s="411">
        <f>E37+D37</f>
        <v>49000</v>
      </c>
      <c r="G37" s="411"/>
      <c r="H37" s="411"/>
    </row>
    <row r="38" spans="1:10" ht="15.75" customHeight="1">
      <c r="A38" s="396" t="s">
        <v>14</v>
      </c>
      <c r="B38" s="397"/>
      <c r="C38" s="398"/>
      <c r="D38" s="52">
        <f>SUM(D36:D37)</f>
        <v>0</v>
      </c>
      <c r="E38" s="161">
        <f>SUM(E36:E37)</f>
        <v>190000</v>
      </c>
      <c r="F38" s="412">
        <f>SUM(F36:H37)</f>
        <v>190000</v>
      </c>
      <c r="G38" s="413"/>
      <c r="H38" s="414"/>
      <c r="J38" s="213"/>
    </row>
    <row r="39" spans="1:10" ht="15.75">
      <c r="A39" s="1"/>
    </row>
    <row r="40" spans="1:10" ht="15.75">
      <c r="A40" s="1"/>
    </row>
    <row r="41" spans="1:10" ht="15.75">
      <c r="A41" s="136" t="s">
        <v>18</v>
      </c>
      <c r="B41" s="374" t="s">
        <v>16</v>
      </c>
      <c r="C41" s="374"/>
      <c r="D41" s="374"/>
      <c r="E41" s="374"/>
      <c r="F41" s="374"/>
      <c r="G41" s="374"/>
      <c r="H41" s="374"/>
    </row>
    <row r="42" spans="1:10" ht="15.75">
      <c r="A42" s="1"/>
      <c r="E42" s="49"/>
      <c r="H42" s="49" t="s">
        <v>33</v>
      </c>
    </row>
    <row r="43" spans="1:10" ht="31.5" customHeight="1">
      <c r="A43" s="238" t="s">
        <v>7</v>
      </c>
      <c r="B43" s="355" t="s">
        <v>17</v>
      </c>
      <c r="C43" s="357"/>
      <c r="D43" s="238" t="s">
        <v>12</v>
      </c>
      <c r="E43" s="238" t="s">
        <v>13</v>
      </c>
      <c r="F43" s="347" t="s">
        <v>14</v>
      </c>
      <c r="G43" s="347"/>
      <c r="H43" s="347"/>
    </row>
    <row r="44" spans="1:10" ht="15.75">
      <c r="A44" s="238">
        <v>1</v>
      </c>
      <c r="B44" s="355">
        <v>2</v>
      </c>
      <c r="C44" s="357"/>
      <c r="D44" s="238">
        <v>3</v>
      </c>
      <c r="E44" s="238">
        <v>4</v>
      </c>
      <c r="F44" s="347">
        <v>5</v>
      </c>
      <c r="G44" s="347"/>
      <c r="H44" s="347"/>
    </row>
    <row r="45" spans="1:10" ht="59.25" customHeight="1">
      <c r="A45" s="238">
        <v>1</v>
      </c>
      <c r="B45" s="439" t="s">
        <v>309</v>
      </c>
      <c r="C45" s="440"/>
      <c r="D45" s="154">
        <v>0</v>
      </c>
      <c r="E45" s="239">
        <f>E38</f>
        <v>190000</v>
      </c>
      <c r="F45" s="406">
        <f>E45+D45</f>
        <v>190000</v>
      </c>
      <c r="G45" s="407"/>
      <c r="H45" s="408"/>
    </row>
    <row r="46" spans="1:10" ht="15.75" customHeight="1">
      <c r="A46" s="396" t="s">
        <v>14</v>
      </c>
      <c r="B46" s="397"/>
      <c r="C46" s="398"/>
      <c r="D46" s="249">
        <f>SUM(D45:D45)</f>
        <v>0</v>
      </c>
      <c r="E46" s="247">
        <f>SUM(E45:E45)</f>
        <v>190000</v>
      </c>
      <c r="F46" s="399">
        <f>SUM(F45)</f>
        <v>190000</v>
      </c>
      <c r="G46" s="400"/>
      <c r="H46" s="401"/>
    </row>
    <row r="47" spans="1:10" ht="15.75">
      <c r="A47" s="1"/>
      <c r="E47" s="50"/>
    </row>
    <row r="48" spans="1:10" ht="15.75">
      <c r="A48" s="133" t="s">
        <v>34</v>
      </c>
      <c r="B48" s="374" t="s">
        <v>19</v>
      </c>
      <c r="C48" s="374"/>
      <c r="D48" s="374"/>
      <c r="E48" s="374"/>
      <c r="F48" s="374"/>
      <c r="G48" s="374"/>
      <c r="H48" s="374"/>
    </row>
    <row r="49" spans="1:12" ht="15.75">
      <c r="A49" s="1"/>
    </row>
    <row r="50" spans="1:12" ht="46.5" customHeight="1">
      <c r="A50" s="238" t="s">
        <v>7</v>
      </c>
      <c r="B50" s="238" t="s">
        <v>20</v>
      </c>
      <c r="C50" s="238" t="s">
        <v>21</v>
      </c>
      <c r="D50" s="238" t="s">
        <v>22</v>
      </c>
      <c r="E50" s="238" t="s">
        <v>12</v>
      </c>
      <c r="F50" s="355" t="s">
        <v>13</v>
      </c>
      <c r="G50" s="357"/>
      <c r="H50" s="238" t="s">
        <v>14</v>
      </c>
    </row>
    <row r="51" spans="1:12" ht="15.75">
      <c r="A51" s="238">
        <v>1</v>
      </c>
      <c r="B51" s="238">
        <v>2</v>
      </c>
      <c r="C51" s="238">
        <v>3</v>
      </c>
      <c r="D51" s="238">
        <v>4</v>
      </c>
      <c r="E51" s="238">
        <v>5</v>
      </c>
      <c r="F51" s="355">
        <v>6</v>
      </c>
      <c r="G51" s="357"/>
      <c r="H51" s="238">
        <v>7</v>
      </c>
    </row>
    <row r="52" spans="1:12" ht="15.75">
      <c r="A52" s="258"/>
      <c r="B52" s="355" t="s">
        <v>327</v>
      </c>
      <c r="C52" s="356"/>
      <c r="D52" s="356"/>
      <c r="E52" s="356"/>
      <c r="F52" s="356"/>
      <c r="G52" s="356"/>
      <c r="H52" s="357"/>
    </row>
    <row r="53" spans="1:12" ht="15.75">
      <c r="A53" s="238">
        <v>1</v>
      </c>
      <c r="B53" s="58" t="s">
        <v>23</v>
      </c>
      <c r="C53" s="238"/>
      <c r="D53" s="238"/>
      <c r="E53" s="238"/>
      <c r="F53" s="355"/>
      <c r="G53" s="357"/>
      <c r="H53" s="238"/>
    </row>
    <row r="54" spans="1:12" ht="44.25" customHeight="1">
      <c r="A54" s="238"/>
      <c r="B54" s="123" t="s">
        <v>387</v>
      </c>
      <c r="C54" s="269" t="s">
        <v>56</v>
      </c>
      <c r="D54" s="165" t="s">
        <v>77</v>
      </c>
      <c r="E54" s="248">
        <v>0</v>
      </c>
      <c r="F54" s="362">
        <f>E36+E37</f>
        <v>190000</v>
      </c>
      <c r="G54" s="362"/>
      <c r="H54" s="245">
        <f>F54+E54</f>
        <v>190000</v>
      </c>
    </row>
    <row r="55" spans="1:12" ht="15.75">
      <c r="A55" s="238">
        <v>2</v>
      </c>
      <c r="B55" s="58" t="s">
        <v>24</v>
      </c>
      <c r="C55" s="238"/>
      <c r="D55" s="238"/>
      <c r="E55" s="238"/>
      <c r="F55" s="355"/>
      <c r="G55" s="357"/>
      <c r="H55" s="238"/>
      <c r="L55" s="63"/>
    </row>
    <row r="56" spans="1:12" ht="51">
      <c r="A56" s="238"/>
      <c r="B56" s="317" t="s">
        <v>328</v>
      </c>
      <c r="C56" s="64" t="s">
        <v>71</v>
      </c>
      <c r="D56" s="73" t="s">
        <v>368</v>
      </c>
      <c r="E56" s="260">
        <v>0</v>
      </c>
      <c r="F56" s="355">
        <v>2</v>
      </c>
      <c r="G56" s="357"/>
      <c r="H56" s="238">
        <f>E56+F56</f>
        <v>2</v>
      </c>
      <c r="L56" s="63"/>
    </row>
    <row r="57" spans="1:12" ht="15.75">
      <c r="A57" s="238">
        <v>3</v>
      </c>
      <c r="B57" s="58" t="s">
        <v>25</v>
      </c>
      <c r="C57" s="238"/>
      <c r="D57" s="238"/>
      <c r="E57" s="238"/>
      <c r="F57" s="355"/>
      <c r="G57" s="357"/>
      <c r="H57" s="238"/>
    </row>
    <row r="58" spans="1:12" ht="38.25">
      <c r="A58" s="238"/>
      <c r="B58" s="62" t="s">
        <v>329</v>
      </c>
      <c r="C58" s="64" t="s">
        <v>56</v>
      </c>
      <c r="D58" s="64" t="s">
        <v>79</v>
      </c>
      <c r="E58" s="248">
        <v>0</v>
      </c>
      <c r="F58" s="358">
        <f>F54/F56</f>
        <v>95000</v>
      </c>
      <c r="G58" s="363"/>
      <c r="H58" s="245">
        <f>E58+F58</f>
        <v>95000</v>
      </c>
    </row>
    <row r="59" spans="1:12" ht="15.75">
      <c r="A59" s="59">
        <v>4</v>
      </c>
      <c r="B59" s="58" t="s">
        <v>26</v>
      </c>
      <c r="C59" s="59"/>
      <c r="D59" s="59"/>
      <c r="E59" s="59"/>
      <c r="F59" s="388"/>
      <c r="G59" s="346"/>
      <c r="H59" s="59"/>
    </row>
    <row r="60" spans="1:12" ht="25.5">
      <c r="A60" s="188"/>
      <c r="B60" s="62" t="s">
        <v>330</v>
      </c>
      <c r="C60" s="64" t="s">
        <v>76</v>
      </c>
      <c r="D60" s="64" t="s">
        <v>75</v>
      </c>
      <c r="E60" s="260">
        <v>0</v>
      </c>
      <c r="F60" s="347">
        <v>100</v>
      </c>
      <c r="G60" s="347"/>
      <c r="H60" s="238">
        <f>E60+F60</f>
        <v>100</v>
      </c>
    </row>
    <row r="61" spans="1:12" ht="15.75">
      <c r="A61" s="1"/>
    </row>
    <row r="62" spans="1:12" ht="15.75" customHeight="1">
      <c r="A62" s="66"/>
      <c r="B62" s="66"/>
      <c r="C62" s="66"/>
      <c r="D62" s="136"/>
    </row>
    <row r="63" spans="1:12" ht="32.25" customHeight="1">
      <c r="A63" s="371" t="s">
        <v>80</v>
      </c>
      <c r="B63" s="371"/>
      <c r="C63" s="65"/>
      <c r="D63" s="14"/>
      <c r="E63" s="5"/>
      <c r="F63" s="354" t="s">
        <v>391</v>
      </c>
      <c r="G63" s="354"/>
      <c r="H63" s="354"/>
    </row>
    <row r="64" spans="1:12" ht="29.25" customHeight="1">
      <c r="A64" s="3"/>
      <c r="B64" s="315" t="s">
        <v>256</v>
      </c>
      <c r="D64" s="15" t="s">
        <v>27</v>
      </c>
      <c r="F64" s="353" t="s">
        <v>36</v>
      </c>
      <c r="G64" s="353"/>
      <c r="H64" s="353"/>
    </row>
    <row r="65" spans="1:8" ht="24" customHeight="1">
      <c r="A65" s="209" t="s">
        <v>28</v>
      </c>
      <c r="B65" s="209"/>
    </row>
    <row r="66" spans="1:8">
      <c r="A66" s="210" t="s">
        <v>253</v>
      </c>
      <c r="B66" s="210"/>
      <c r="C66" s="210"/>
    </row>
    <row r="68" spans="1:8" ht="21" customHeight="1">
      <c r="A68" s="359" t="s">
        <v>254</v>
      </c>
      <c r="B68" s="359"/>
      <c r="D68" s="14"/>
      <c r="F68" s="354" t="s">
        <v>392</v>
      </c>
      <c r="G68" s="354"/>
      <c r="H68" s="354"/>
    </row>
    <row r="69" spans="1:8">
      <c r="D69" s="15" t="s">
        <v>27</v>
      </c>
      <c r="F69" s="353" t="s">
        <v>36</v>
      </c>
      <c r="G69" s="353"/>
      <c r="H69" s="353"/>
    </row>
    <row r="71" spans="1:8">
      <c r="B71" s="211" t="s">
        <v>35</v>
      </c>
      <c r="C71" s="212">
        <f>H3</f>
        <v>44419</v>
      </c>
    </row>
    <row r="73" spans="1:8">
      <c r="B73" s="2" t="s">
        <v>256</v>
      </c>
    </row>
  </sheetData>
  <mergeCells count="75">
    <mergeCell ref="F69:H69"/>
    <mergeCell ref="F60:G60"/>
    <mergeCell ref="A63:B63"/>
    <mergeCell ref="F63:H63"/>
    <mergeCell ref="F64:H64"/>
    <mergeCell ref="A68:B68"/>
    <mergeCell ref="F68:H68"/>
    <mergeCell ref="F54:G54"/>
    <mergeCell ref="F55:G55"/>
    <mergeCell ref="F56:G56"/>
    <mergeCell ref="F57:G57"/>
    <mergeCell ref="F58:G58"/>
    <mergeCell ref="F59:G59"/>
    <mergeCell ref="A46:C46"/>
    <mergeCell ref="B29:H29"/>
    <mergeCell ref="B30:H30"/>
    <mergeCell ref="B32:E32"/>
    <mergeCell ref="B45:C45"/>
    <mergeCell ref="F45:H45"/>
    <mergeCell ref="B35:C35"/>
    <mergeCell ref="F35:H35"/>
    <mergeCell ref="B36:C36"/>
    <mergeCell ref="F36:H36"/>
    <mergeCell ref="A38:C38"/>
    <mergeCell ref="F38:H38"/>
    <mergeCell ref="B41:H41"/>
    <mergeCell ref="B43:C43"/>
    <mergeCell ref="F43:H43"/>
    <mergeCell ref="L16:N16"/>
    <mergeCell ref="O16:P16"/>
    <mergeCell ref="E17:F17"/>
    <mergeCell ref="L17:M17"/>
    <mergeCell ref="N17:P17"/>
    <mergeCell ref="P15:Q15"/>
    <mergeCell ref="A10:H10"/>
    <mergeCell ref="B12:C12"/>
    <mergeCell ref="D12:E12"/>
    <mergeCell ref="M12:N12"/>
    <mergeCell ref="P12:Q12"/>
    <mergeCell ref="B13:C13"/>
    <mergeCell ref="D13:E13"/>
    <mergeCell ref="M13:N13"/>
    <mergeCell ref="P13:Q13"/>
    <mergeCell ref="B14:C14"/>
    <mergeCell ref="D14:E14"/>
    <mergeCell ref="B15:C15"/>
    <mergeCell ref="D15:E15"/>
    <mergeCell ref="M15:N15"/>
    <mergeCell ref="B28:H28"/>
    <mergeCell ref="B37:C37"/>
    <mergeCell ref="F37:H37"/>
    <mergeCell ref="F46:H46"/>
    <mergeCell ref="E1:H1"/>
    <mergeCell ref="E4:H4"/>
    <mergeCell ref="E5:H5"/>
    <mergeCell ref="E6:H6"/>
    <mergeCell ref="E7:H7"/>
    <mergeCell ref="B44:C44"/>
    <mergeCell ref="F44:H44"/>
    <mergeCell ref="B48:H48"/>
    <mergeCell ref="F50:G50"/>
    <mergeCell ref="F51:G51"/>
    <mergeCell ref="F53:G53"/>
    <mergeCell ref="A9:H9"/>
    <mergeCell ref="B52:H52"/>
    <mergeCell ref="E16:G16"/>
    <mergeCell ref="B34:C34"/>
    <mergeCell ref="F34:H34"/>
    <mergeCell ref="B18:H18"/>
    <mergeCell ref="B19:H19"/>
    <mergeCell ref="B20:H20"/>
    <mergeCell ref="B22:H22"/>
    <mergeCell ref="B23:H23"/>
    <mergeCell ref="B25:H25"/>
    <mergeCell ref="B26:H26"/>
  </mergeCells>
  <pageMargins left="0.59055118110236227" right="0.15748031496062992" top="0.51181102362204722" bottom="0.27559055118110237" header="0.31496062992125984" footer="0.31496062992125984"/>
  <pageSetup paperSize="9" scale="87" fitToHeight="3" orientation="landscape" verticalDpi="0" r:id="rId1"/>
  <rowBreaks count="2" manualBreakCount="2">
    <brk id="25" max="7" man="1"/>
    <brk id="54" max="7" man="1"/>
  </rowBreaks>
</worksheet>
</file>

<file path=xl/worksheets/sheet12.xml><?xml version="1.0" encoding="utf-8"?>
<worksheet xmlns="http://schemas.openxmlformats.org/spreadsheetml/2006/main" xmlns:r="http://schemas.openxmlformats.org/officeDocument/2006/relationships">
  <dimension ref="A1:Q70"/>
  <sheetViews>
    <sheetView topLeftCell="A7" workbookViewId="0">
      <selection activeCell="B35" sqref="B35:C35"/>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72" t="s">
        <v>37</v>
      </c>
      <c r="F1" s="372"/>
      <c r="G1" s="372"/>
      <c r="H1" s="372"/>
    </row>
    <row r="2" spans="1:17" ht="15.75">
      <c r="A2" s="136"/>
      <c r="E2" s="136" t="s">
        <v>0</v>
      </c>
      <c r="L2" s="48"/>
      <c r="M2" s="48"/>
    </row>
    <row r="3" spans="1:17" ht="15.75">
      <c r="A3" s="136"/>
      <c r="B3" s="136"/>
      <c r="E3" s="140" t="s">
        <v>48</v>
      </c>
      <c r="F3" s="141" t="str">
        <f>'Проверка Всего'!C10</f>
        <v>112-р</v>
      </c>
      <c r="G3" s="142" t="s">
        <v>47</v>
      </c>
      <c r="H3" s="143">
        <f>'Проверка Всего'!D10</f>
        <v>44419</v>
      </c>
    </row>
    <row r="4" spans="1:17" ht="15" customHeight="1">
      <c r="A4" s="136"/>
      <c r="E4" s="353"/>
      <c r="F4" s="353"/>
      <c r="G4" s="353"/>
      <c r="H4" s="353"/>
    </row>
    <row r="5" spans="1:17" ht="15.75">
      <c r="A5" s="136"/>
      <c r="B5" s="136"/>
      <c r="E5" s="424" t="s">
        <v>49</v>
      </c>
      <c r="F5" s="424"/>
      <c r="G5" s="424"/>
      <c r="H5" s="424"/>
    </row>
    <row r="6" spans="1:17" ht="15" customHeight="1">
      <c r="A6" s="136"/>
      <c r="E6" s="353" t="s">
        <v>1</v>
      </c>
      <c r="F6" s="353"/>
      <c r="G6" s="353"/>
      <c r="H6" s="353"/>
    </row>
    <row r="7" spans="1:17" ht="15.75">
      <c r="A7" s="136"/>
      <c r="E7" s="374"/>
      <c r="F7" s="374"/>
      <c r="G7" s="374"/>
      <c r="H7" s="374"/>
    </row>
    <row r="9" spans="1:17" ht="15.75">
      <c r="A9" s="370" t="s">
        <v>2</v>
      </c>
      <c r="B9" s="370"/>
      <c r="C9" s="370"/>
      <c r="D9" s="370"/>
      <c r="E9" s="370"/>
      <c r="F9" s="370"/>
      <c r="G9" s="370"/>
      <c r="H9" s="370"/>
    </row>
    <row r="10" spans="1:17" ht="15.75">
      <c r="A10" s="370" t="s">
        <v>230</v>
      </c>
      <c r="B10" s="370"/>
      <c r="C10" s="370"/>
      <c r="D10" s="370"/>
      <c r="E10" s="370"/>
      <c r="F10" s="370"/>
      <c r="G10" s="370"/>
      <c r="H10" s="370"/>
    </row>
    <row r="12" spans="1:17" ht="26.25" customHeight="1">
      <c r="A12" s="231" t="s">
        <v>38</v>
      </c>
      <c r="B12" s="382">
        <v>200000</v>
      </c>
      <c r="C12" s="382"/>
      <c r="D12" s="382" t="s">
        <v>49</v>
      </c>
      <c r="E12" s="382"/>
      <c r="F12" s="18"/>
      <c r="G12" s="18"/>
      <c r="H12" s="242">
        <v>40982291</v>
      </c>
      <c r="I12" s="26"/>
      <c r="J12" s="26"/>
      <c r="K12" s="26"/>
      <c r="L12" s="26"/>
      <c r="M12" s="383"/>
      <c r="N12" s="383"/>
      <c r="O12" s="26"/>
      <c r="P12" s="383"/>
      <c r="Q12" s="383"/>
    </row>
    <row r="13" spans="1:17" ht="36.75" customHeight="1">
      <c r="A13" s="19"/>
      <c r="B13" s="385" t="s">
        <v>42</v>
      </c>
      <c r="C13" s="385"/>
      <c r="D13" s="422" t="s">
        <v>1</v>
      </c>
      <c r="E13" s="422"/>
      <c r="F13" s="19"/>
      <c r="G13" s="19"/>
      <c r="H13" s="33" t="s">
        <v>39</v>
      </c>
      <c r="I13" s="31"/>
      <c r="J13" s="232"/>
      <c r="K13" s="232"/>
      <c r="L13" s="232"/>
      <c r="M13" s="384"/>
      <c r="N13" s="384"/>
      <c r="O13" s="27"/>
      <c r="P13" s="381"/>
      <c r="Q13" s="381"/>
    </row>
    <row r="14" spans="1:17" ht="20.25" customHeight="1">
      <c r="A14" s="251" t="s">
        <v>40</v>
      </c>
      <c r="B14" s="382">
        <v>210000</v>
      </c>
      <c r="C14" s="382"/>
      <c r="D14" s="382" t="s">
        <v>49</v>
      </c>
      <c r="E14" s="382"/>
      <c r="F14" s="20"/>
      <c r="G14" s="20"/>
      <c r="H14" s="242">
        <v>40982291</v>
      </c>
      <c r="I14" s="28"/>
      <c r="J14" s="28"/>
      <c r="K14" s="28"/>
      <c r="L14" s="28"/>
      <c r="M14" s="28"/>
      <c r="N14" s="28"/>
      <c r="O14" s="28"/>
      <c r="P14" s="28"/>
      <c r="Q14" s="28"/>
    </row>
    <row r="15" spans="1:17" ht="38.25" customHeight="1">
      <c r="A15" s="19"/>
      <c r="B15" s="385" t="s">
        <v>42</v>
      </c>
      <c r="C15" s="385"/>
      <c r="D15" s="423" t="s">
        <v>29</v>
      </c>
      <c r="E15" s="423"/>
      <c r="F15" s="19"/>
      <c r="G15" s="19"/>
      <c r="H15" s="33" t="s">
        <v>39</v>
      </c>
      <c r="I15" s="31"/>
      <c r="J15" s="232"/>
      <c r="K15" s="232"/>
      <c r="L15" s="232"/>
      <c r="M15" s="380"/>
      <c r="N15" s="380"/>
      <c r="O15" s="27"/>
      <c r="P15" s="381"/>
      <c r="Q15" s="381"/>
    </row>
    <row r="16" spans="1:17" ht="33.75" customHeight="1">
      <c r="A16" s="235" t="s">
        <v>41</v>
      </c>
      <c r="B16" s="166" t="s">
        <v>293</v>
      </c>
      <c r="C16" s="166" t="s">
        <v>294</v>
      </c>
      <c r="D16" s="166" t="s">
        <v>88</v>
      </c>
      <c r="E16" s="379" t="s">
        <v>295</v>
      </c>
      <c r="F16" s="379"/>
      <c r="G16" s="379"/>
      <c r="H16" s="166" t="s">
        <v>83</v>
      </c>
      <c r="I16" s="235"/>
      <c r="J16" s="21"/>
      <c r="K16" s="235"/>
      <c r="L16" s="421"/>
      <c r="M16" s="421"/>
      <c r="N16" s="421"/>
      <c r="O16" s="421"/>
      <c r="P16" s="421"/>
      <c r="Q16" s="235"/>
    </row>
    <row r="17" spans="1:17" ht="48" customHeight="1">
      <c r="B17" s="232" t="s">
        <v>42</v>
      </c>
      <c r="C17" s="228" t="s">
        <v>43</v>
      </c>
      <c r="D17" s="228" t="s">
        <v>44</v>
      </c>
      <c r="E17" s="385" t="s">
        <v>45</v>
      </c>
      <c r="F17" s="385"/>
      <c r="G17" s="228"/>
      <c r="H17" s="228" t="s">
        <v>46</v>
      </c>
      <c r="I17" s="32"/>
      <c r="J17" s="232"/>
      <c r="K17" s="232"/>
      <c r="L17" s="380"/>
      <c r="M17" s="380"/>
      <c r="N17" s="380"/>
      <c r="O17" s="380"/>
      <c r="P17" s="380"/>
      <c r="Q17" s="27"/>
    </row>
    <row r="18" spans="1:17" ht="42" customHeight="1">
      <c r="A18" s="135" t="s">
        <v>3</v>
      </c>
      <c r="B18" s="375" t="s">
        <v>314</v>
      </c>
      <c r="C18" s="375"/>
      <c r="D18" s="375"/>
      <c r="E18" s="375"/>
      <c r="F18" s="375"/>
      <c r="G18" s="375"/>
      <c r="H18" s="375"/>
    </row>
    <row r="19" spans="1:17" ht="193.5" customHeight="1">
      <c r="A19" s="135" t="s">
        <v>4</v>
      </c>
      <c r="B19" s="375" t="s">
        <v>410</v>
      </c>
      <c r="C19" s="375"/>
      <c r="D19" s="375"/>
      <c r="E19" s="375"/>
      <c r="F19" s="375"/>
      <c r="G19" s="375"/>
      <c r="H19" s="375"/>
    </row>
    <row r="20" spans="1:17" ht="26.25" customHeight="1">
      <c r="A20" s="118" t="s">
        <v>5</v>
      </c>
      <c r="B20" s="378" t="s">
        <v>30</v>
      </c>
      <c r="C20" s="378"/>
      <c r="D20" s="378"/>
      <c r="E20" s="378"/>
      <c r="F20" s="378"/>
      <c r="G20" s="378"/>
      <c r="H20" s="378"/>
    </row>
    <row r="21" spans="1:17" ht="15.75">
      <c r="A21" s="1"/>
    </row>
    <row r="22" spans="1:17" ht="15.75">
      <c r="A22" s="230" t="s">
        <v>7</v>
      </c>
      <c r="B22" s="347" t="s">
        <v>31</v>
      </c>
      <c r="C22" s="347"/>
      <c r="D22" s="347"/>
      <c r="E22" s="347"/>
      <c r="F22" s="347"/>
      <c r="G22" s="347"/>
      <c r="H22" s="347"/>
    </row>
    <row r="23" spans="1:17" ht="39" customHeight="1">
      <c r="A23" s="230">
        <v>1</v>
      </c>
      <c r="B23" s="348" t="s">
        <v>347</v>
      </c>
      <c r="C23" s="349"/>
      <c r="D23" s="349"/>
      <c r="E23" s="349"/>
      <c r="F23" s="349"/>
      <c r="G23" s="349"/>
      <c r="H23" s="350"/>
    </row>
    <row r="24" spans="1:17" ht="15.75">
      <c r="A24" s="1"/>
    </row>
    <row r="25" spans="1:17" ht="28.5" customHeight="1">
      <c r="A25" s="55" t="s">
        <v>6</v>
      </c>
      <c r="B25" s="367" t="s">
        <v>296</v>
      </c>
      <c r="C25" s="367"/>
      <c r="D25" s="367"/>
      <c r="E25" s="367"/>
      <c r="F25" s="367"/>
      <c r="G25" s="367"/>
      <c r="H25" s="367"/>
    </row>
    <row r="26" spans="1:17" ht="15.75">
      <c r="A26" s="133" t="s">
        <v>9</v>
      </c>
      <c r="B26" s="374" t="s">
        <v>32</v>
      </c>
      <c r="C26" s="374"/>
      <c r="D26" s="374"/>
      <c r="E26" s="374"/>
      <c r="F26" s="374"/>
      <c r="G26" s="374"/>
      <c r="H26" s="374"/>
    </row>
    <row r="27" spans="1:17" ht="15.75">
      <c r="A27" s="133"/>
      <c r="B27" s="229"/>
      <c r="C27" s="229"/>
      <c r="D27" s="229"/>
      <c r="E27" s="229"/>
      <c r="F27" s="229"/>
      <c r="G27" s="229"/>
      <c r="H27" s="229"/>
    </row>
    <row r="28" spans="1:17" ht="15.75">
      <c r="A28" s="230" t="s">
        <v>7</v>
      </c>
      <c r="B28" s="347" t="s">
        <v>8</v>
      </c>
      <c r="C28" s="347"/>
      <c r="D28" s="347"/>
      <c r="E28" s="347"/>
      <c r="F28" s="347"/>
      <c r="G28" s="347"/>
      <c r="H28" s="347"/>
    </row>
    <row r="29" spans="1:17" ht="21" customHeight="1">
      <c r="A29" s="230">
        <v>1</v>
      </c>
      <c r="B29" s="348" t="s">
        <v>297</v>
      </c>
      <c r="C29" s="349"/>
      <c r="D29" s="349"/>
      <c r="E29" s="349"/>
      <c r="F29" s="349"/>
      <c r="G29" s="349"/>
      <c r="H29" s="350"/>
    </row>
    <row r="30" spans="1:17" ht="15.75">
      <c r="A30" s="134"/>
      <c r="B30" s="61"/>
      <c r="C30" s="61"/>
      <c r="D30" s="61"/>
      <c r="E30" s="61"/>
      <c r="F30" s="61"/>
      <c r="G30" s="61"/>
      <c r="H30" s="61"/>
    </row>
    <row r="31" spans="1:17" ht="15.75">
      <c r="A31" s="133" t="s">
        <v>15</v>
      </c>
      <c r="B31" s="377" t="s">
        <v>10</v>
      </c>
      <c r="C31" s="377"/>
      <c r="D31" s="377"/>
      <c r="E31" s="377"/>
      <c r="F31" s="229"/>
      <c r="G31" s="229"/>
      <c r="H31" s="229"/>
    </row>
    <row r="32" spans="1:17" ht="15.75">
      <c r="A32" s="1"/>
      <c r="E32" s="49"/>
      <c r="H32" s="49" t="s">
        <v>33</v>
      </c>
    </row>
    <row r="33" spans="1:8" ht="31.5" customHeight="1">
      <c r="A33" s="230" t="s">
        <v>7</v>
      </c>
      <c r="B33" s="355" t="s">
        <v>11</v>
      </c>
      <c r="C33" s="357"/>
      <c r="D33" s="230" t="s">
        <v>12</v>
      </c>
      <c r="E33" s="230" t="s">
        <v>13</v>
      </c>
      <c r="F33" s="347" t="s">
        <v>14</v>
      </c>
      <c r="G33" s="347"/>
      <c r="H33" s="347"/>
    </row>
    <row r="34" spans="1:8" ht="15.75">
      <c r="A34" s="230">
        <v>1</v>
      </c>
      <c r="B34" s="355">
        <v>2</v>
      </c>
      <c r="C34" s="357"/>
      <c r="D34" s="230">
        <v>3</v>
      </c>
      <c r="E34" s="230">
        <v>4</v>
      </c>
      <c r="F34" s="347">
        <v>5</v>
      </c>
      <c r="G34" s="347"/>
      <c r="H34" s="347"/>
    </row>
    <row r="35" spans="1:8" ht="27.75" customHeight="1">
      <c r="A35" s="230">
        <v>1</v>
      </c>
      <c r="B35" s="364" t="s">
        <v>297</v>
      </c>
      <c r="C35" s="365"/>
      <c r="D35" s="233">
        <v>49900</v>
      </c>
      <c r="E35" s="233">
        <v>0</v>
      </c>
      <c r="F35" s="411">
        <f>E35+D35</f>
        <v>49900</v>
      </c>
      <c r="G35" s="411"/>
      <c r="H35" s="411"/>
    </row>
    <row r="36" spans="1:8" ht="15.75" customHeight="1">
      <c r="A36" s="396" t="s">
        <v>14</v>
      </c>
      <c r="B36" s="397"/>
      <c r="C36" s="398"/>
      <c r="D36" s="161">
        <f>SUM(D35:D35)</f>
        <v>49900</v>
      </c>
      <c r="E36" s="161">
        <f>SUM(E35:E35)</f>
        <v>0</v>
      </c>
      <c r="F36" s="412">
        <f>SUM(F35:H35)</f>
        <v>49900</v>
      </c>
      <c r="G36" s="413"/>
      <c r="H36" s="414"/>
    </row>
    <row r="37" spans="1:8" ht="15.75">
      <c r="A37" s="1"/>
    </row>
    <row r="38" spans="1:8" ht="15.75">
      <c r="A38" s="1"/>
    </row>
    <row r="39" spans="1:8" ht="15.75">
      <c r="A39" s="136" t="s">
        <v>18</v>
      </c>
      <c r="B39" s="374" t="s">
        <v>16</v>
      </c>
      <c r="C39" s="374"/>
      <c r="D39" s="374"/>
      <c r="E39" s="374"/>
      <c r="F39" s="374"/>
      <c r="G39" s="374"/>
      <c r="H39" s="374"/>
    </row>
    <row r="40" spans="1:8" ht="15.75">
      <c r="A40" s="1"/>
      <c r="E40" s="49"/>
      <c r="H40" s="49" t="s">
        <v>33</v>
      </c>
    </row>
    <row r="41" spans="1:8" ht="31.5" customHeight="1">
      <c r="A41" s="230" t="s">
        <v>7</v>
      </c>
      <c r="B41" s="355" t="s">
        <v>17</v>
      </c>
      <c r="C41" s="357"/>
      <c r="D41" s="230" t="s">
        <v>12</v>
      </c>
      <c r="E41" s="230" t="s">
        <v>13</v>
      </c>
      <c r="F41" s="347" t="s">
        <v>14</v>
      </c>
      <c r="G41" s="347"/>
      <c r="H41" s="347"/>
    </row>
    <row r="42" spans="1:8" ht="15.75">
      <c r="A42" s="230">
        <v>1</v>
      </c>
      <c r="B42" s="355">
        <v>2</v>
      </c>
      <c r="C42" s="357"/>
      <c r="D42" s="230">
        <v>3</v>
      </c>
      <c r="E42" s="230">
        <v>4</v>
      </c>
      <c r="F42" s="347">
        <v>5</v>
      </c>
      <c r="G42" s="347"/>
      <c r="H42" s="347"/>
    </row>
    <row r="43" spans="1:8" ht="37.5" customHeight="1">
      <c r="A43" s="230">
        <v>1</v>
      </c>
      <c r="B43" s="404" t="s">
        <v>298</v>
      </c>
      <c r="C43" s="405"/>
      <c r="D43" s="233">
        <f>D35</f>
        <v>49900</v>
      </c>
      <c r="E43" s="233">
        <v>0</v>
      </c>
      <c r="F43" s="406">
        <f>E43+D43</f>
        <v>49900</v>
      </c>
      <c r="G43" s="407"/>
      <c r="H43" s="408"/>
    </row>
    <row r="44" spans="1:8" ht="15.75" customHeight="1">
      <c r="A44" s="396" t="s">
        <v>14</v>
      </c>
      <c r="B44" s="397"/>
      <c r="C44" s="398"/>
      <c r="D44" s="234">
        <f>SUM(D43:D43)</f>
        <v>49900</v>
      </c>
      <c r="E44" s="234">
        <f>SUM(E43:E43)</f>
        <v>0</v>
      </c>
      <c r="F44" s="399">
        <f>SUM(F43)</f>
        <v>49900</v>
      </c>
      <c r="G44" s="400"/>
      <c r="H44" s="401"/>
    </row>
    <row r="45" spans="1:8" ht="15.75">
      <c r="A45" s="1"/>
      <c r="E45" s="50"/>
    </row>
    <row r="46" spans="1:8" ht="15.75">
      <c r="A46" s="133" t="s">
        <v>34</v>
      </c>
      <c r="B46" s="374" t="s">
        <v>19</v>
      </c>
      <c r="C46" s="374"/>
      <c r="D46" s="374"/>
      <c r="E46" s="374"/>
      <c r="F46" s="374"/>
      <c r="G46" s="374"/>
      <c r="H46" s="374"/>
    </row>
    <row r="47" spans="1:8" ht="15.75">
      <c r="A47" s="1"/>
    </row>
    <row r="48" spans="1:8" ht="46.5" customHeight="1">
      <c r="A48" s="230" t="s">
        <v>7</v>
      </c>
      <c r="B48" s="230" t="s">
        <v>20</v>
      </c>
      <c r="C48" s="230" t="s">
        <v>21</v>
      </c>
      <c r="D48" s="230" t="s">
        <v>22</v>
      </c>
      <c r="E48" s="230" t="s">
        <v>12</v>
      </c>
      <c r="F48" s="355" t="s">
        <v>13</v>
      </c>
      <c r="G48" s="357"/>
      <c r="H48" s="230" t="s">
        <v>14</v>
      </c>
    </row>
    <row r="49" spans="1:12" ht="15.75">
      <c r="A49" s="230">
        <v>1</v>
      </c>
      <c r="B49" s="230">
        <v>2</v>
      </c>
      <c r="C49" s="230">
        <v>3</v>
      </c>
      <c r="D49" s="230">
        <v>4</v>
      </c>
      <c r="E49" s="230">
        <v>5</v>
      </c>
      <c r="F49" s="355">
        <v>6</v>
      </c>
      <c r="G49" s="357"/>
      <c r="H49" s="230">
        <v>7</v>
      </c>
    </row>
    <row r="50" spans="1:12" ht="15.75">
      <c r="A50" s="230">
        <v>1</v>
      </c>
      <c r="B50" s="58" t="s">
        <v>23</v>
      </c>
      <c r="C50" s="230"/>
      <c r="D50" s="230"/>
      <c r="E50" s="230"/>
      <c r="F50" s="355"/>
      <c r="G50" s="357"/>
      <c r="H50" s="230"/>
    </row>
    <row r="51" spans="1:12" ht="38.25">
      <c r="A51" s="230"/>
      <c r="B51" s="62" t="s">
        <v>299</v>
      </c>
      <c r="C51" s="68" t="s">
        <v>56</v>
      </c>
      <c r="D51" s="64" t="s">
        <v>338</v>
      </c>
      <c r="E51" s="227">
        <f>D35</f>
        <v>49900</v>
      </c>
      <c r="F51" s="358">
        <v>0</v>
      </c>
      <c r="G51" s="363"/>
      <c r="H51" s="227">
        <f>F51+E51</f>
        <v>49900</v>
      </c>
    </row>
    <row r="52" spans="1:12" ht="15.75">
      <c r="A52" s="230">
        <v>2</v>
      </c>
      <c r="B52" s="58" t="s">
        <v>24</v>
      </c>
      <c r="C52" s="230"/>
      <c r="D52" s="230"/>
      <c r="E52" s="230"/>
      <c r="F52" s="355"/>
      <c r="G52" s="357"/>
      <c r="H52" s="227"/>
      <c r="L52" s="63"/>
    </row>
    <row r="53" spans="1:12" ht="24.75" customHeight="1">
      <c r="A53" s="230"/>
      <c r="B53" s="62" t="s">
        <v>300</v>
      </c>
      <c r="C53" s="64" t="s">
        <v>71</v>
      </c>
      <c r="D53" s="64" t="s">
        <v>100</v>
      </c>
      <c r="E53" s="230">
        <v>2</v>
      </c>
      <c r="F53" s="355">
        <v>0</v>
      </c>
      <c r="G53" s="357"/>
      <c r="H53" s="173">
        <f>F53+E53</f>
        <v>2</v>
      </c>
      <c r="L53" s="63"/>
    </row>
    <row r="54" spans="1:12" ht="15.75">
      <c r="A54" s="230">
        <v>3</v>
      </c>
      <c r="B54" s="58" t="s">
        <v>25</v>
      </c>
      <c r="C54" s="230"/>
      <c r="D54" s="230"/>
      <c r="E54" s="230"/>
      <c r="F54" s="355"/>
      <c r="G54" s="357"/>
      <c r="H54" s="227"/>
    </row>
    <row r="55" spans="1:12" ht="25.5">
      <c r="A55" s="230"/>
      <c r="B55" s="62" t="s">
        <v>301</v>
      </c>
      <c r="C55" s="64" t="s">
        <v>56</v>
      </c>
      <c r="D55" s="64" t="s">
        <v>79</v>
      </c>
      <c r="E55" s="254">
        <f>E51/E53</f>
        <v>24950</v>
      </c>
      <c r="F55" s="358">
        <v>0</v>
      </c>
      <c r="G55" s="363"/>
      <c r="H55" s="227">
        <f>F55+E55</f>
        <v>24950</v>
      </c>
    </row>
    <row r="56" spans="1:12" ht="15.75">
      <c r="A56" s="59">
        <v>4</v>
      </c>
      <c r="B56" s="58" t="s">
        <v>26</v>
      </c>
      <c r="C56" s="59"/>
      <c r="D56" s="59"/>
      <c r="E56" s="59"/>
      <c r="F56" s="388"/>
      <c r="G56" s="346"/>
      <c r="H56" s="172"/>
    </row>
    <row r="57" spans="1:12" ht="26.25">
      <c r="A57" s="230"/>
      <c r="B57" s="255" t="s">
        <v>291</v>
      </c>
      <c r="C57" s="64" t="s">
        <v>76</v>
      </c>
      <c r="D57" s="64" t="s">
        <v>75</v>
      </c>
      <c r="E57" s="230">
        <v>100</v>
      </c>
      <c r="F57" s="347">
        <v>0</v>
      </c>
      <c r="G57" s="347"/>
      <c r="H57" s="237">
        <v>100</v>
      </c>
    </row>
    <row r="58" spans="1:12" ht="15.75">
      <c r="A58" s="1"/>
    </row>
    <row r="59" spans="1:12" ht="15.75" customHeight="1">
      <c r="A59" s="66"/>
      <c r="B59" s="66"/>
      <c r="C59" s="66"/>
      <c r="D59" s="136"/>
    </row>
    <row r="60" spans="1:12" ht="32.25" customHeight="1">
      <c r="A60" s="371" t="s">
        <v>80</v>
      </c>
      <c r="B60" s="371"/>
      <c r="C60" s="65"/>
      <c r="D60" s="14"/>
      <c r="E60" s="5"/>
      <c r="F60" s="354" t="s">
        <v>185</v>
      </c>
      <c r="G60" s="354"/>
      <c r="H60" s="354"/>
    </row>
    <row r="61" spans="1:12" ht="15.75" customHeight="1">
      <c r="A61" s="3"/>
      <c r="B61" s="133"/>
      <c r="D61" s="15" t="s">
        <v>27</v>
      </c>
      <c r="F61" s="353" t="s">
        <v>36</v>
      </c>
      <c r="G61" s="353"/>
      <c r="H61" s="353"/>
    </row>
    <row r="62" spans="1:12">
      <c r="A62" s="209" t="s">
        <v>28</v>
      </c>
      <c r="B62" s="209"/>
    </row>
    <row r="63" spans="1:12">
      <c r="A63" s="210" t="s">
        <v>253</v>
      </c>
      <c r="B63" s="210"/>
      <c r="C63" s="210"/>
    </row>
    <row r="65" spans="1:8" ht="15.75">
      <c r="A65" s="359" t="s">
        <v>254</v>
      </c>
      <c r="B65" s="359"/>
      <c r="D65" s="14"/>
      <c r="F65" s="354" t="s">
        <v>255</v>
      </c>
      <c r="G65" s="354"/>
      <c r="H65" s="354"/>
    </row>
    <row r="66" spans="1:8">
      <c r="D66" s="15" t="s">
        <v>27</v>
      </c>
      <c r="F66" s="353" t="s">
        <v>36</v>
      </c>
      <c r="G66" s="353"/>
      <c r="H66" s="353"/>
    </row>
    <row r="68" spans="1:8">
      <c r="B68" s="211" t="s">
        <v>35</v>
      </c>
      <c r="C68" s="212">
        <f>H3</f>
        <v>44419</v>
      </c>
    </row>
    <row r="70" spans="1:8">
      <c r="B70" s="2" t="s">
        <v>256</v>
      </c>
    </row>
  </sheetData>
  <mergeCells count="71">
    <mergeCell ref="F66:H66"/>
    <mergeCell ref="A9:H9"/>
    <mergeCell ref="B13:C13"/>
    <mergeCell ref="B15:C15"/>
    <mergeCell ref="A65:B65"/>
    <mergeCell ref="F65:H65"/>
    <mergeCell ref="B25:H25"/>
    <mergeCell ref="E16:G16"/>
    <mergeCell ref="B18:H18"/>
    <mergeCell ref="B19:H19"/>
    <mergeCell ref="B20:H20"/>
    <mergeCell ref="B22:H22"/>
    <mergeCell ref="B23:H23"/>
    <mergeCell ref="B26:H26"/>
    <mergeCell ref="B28:H28"/>
    <mergeCell ref="B29:H29"/>
    <mergeCell ref="E1:H1"/>
    <mergeCell ref="E4:H4"/>
    <mergeCell ref="E5:H5"/>
    <mergeCell ref="E6:H6"/>
    <mergeCell ref="E7:H7"/>
    <mergeCell ref="P15:Q15"/>
    <mergeCell ref="A10:H10"/>
    <mergeCell ref="B12:C12"/>
    <mergeCell ref="D12:E12"/>
    <mergeCell ref="M12:N12"/>
    <mergeCell ref="P12:Q12"/>
    <mergeCell ref="D13:E13"/>
    <mergeCell ref="M13:N13"/>
    <mergeCell ref="P13:Q13"/>
    <mergeCell ref="B14:C14"/>
    <mergeCell ref="D14:E14"/>
    <mergeCell ref="D15:E15"/>
    <mergeCell ref="M15:N15"/>
    <mergeCell ref="L16:N16"/>
    <mergeCell ref="O16:P16"/>
    <mergeCell ref="E17:F17"/>
    <mergeCell ref="L17:M17"/>
    <mergeCell ref="N17:P17"/>
    <mergeCell ref="B31:E31"/>
    <mergeCell ref="B33:C33"/>
    <mergeCell ref="F33:H33"/>
    <mergeCell ref="B34:C34"/>
    <mergeCell ref="F34:H34"/>
    <mergeCell ref="B35:C35"/>
    <mergeCell ref="F35:H35"/>
    <mergeCell ref="A36:C36"/>
    <mergeCell ref="F36:H36"/>
    <mergeCell ref="F50:G50"/>
    <mergeCell ref="B39:H39"/>
    <mergeCell ref="B41:C41"/>
    <mergeCell ref="F41:H41"/>
    <mergeCell ref="B42:C42"/>
    <mergeCell ref="F42:H42"/>
    <mergeCell ref="B43:C43"/>
    <mergeCell ref="F43:H43"/>
    <mergeCell ref="A44:C44"/>
    <mergeCell ref="F44:H44"/>
    <mergeCell ref="B46:H46"/>
    <mergeCell ref="F48:G48"/>
    <mergeCell ref="F49:G49"/>
    <mergeCell ref="F57:G57"/>
    <mergeCell ref="A60:B60"/>
    <mergeCell ref="F60:H60"/>
    <mergeCell ref="F61:H61"/>
    <mergeCell ref="F51:G51"/>
    <mergeCell ref="F52:G52"/>
    <mergeCell ref="F53:G53"/>
    <mergeCell ref="F54:G54"/>
    <mergeCell ref="F55:G55"/>
    <mergeCell ref="F56:G56"/>
  </mergeCells>
  <pageMargins left="0.19685039370078741" right="0.15748031496062992" top="0.51181102362204722" bottom="0.27559055118110237" header="0.31496062992125984" footer="0.31496062992125984"/>
  <pageSetup paperSize="9" scale="86" fitToHeight="3" orientation="landscape" verticalDpi="0" r:id="rId1"/>
  <rowBreaks count="2" manualBreakCount="2">
    <brk id="19" max="7" man="1"/>
    <brk id="45" max="7" man="1"/>
  </rowBreaks>
</worksheet>
</file>

<file path=xl/worksheets/sheet13.xml><?xml version="1.0" encoding="utf-8"?>
<worksheet xmlns="http://schemas.openxmlformats.org/spreadsheetml/2006/main" xmlns:r="http://schemas.openxmlformats.org/officeDocument/2006/relationships">
  <sheetPr>
    <tabColor rgb="FFFF0000"/>
  </sheetPr>
  <dimension ref="A1:Q78"/>
  <sheetViews>
    <sheetView workbookViewId="0">
      <selection activeCell="B59" sqref="B59"/>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11" width="10.28515625" style="2" customWidth="1"/>
    <col min="12" max="12" width="14.28515625" style="2" customWidth="1"/>
    <col min="13" max="39" width="10.28515625" style="2" customWidth="1"/>
    <col min="40" max="16384" width="21.5703125" style="2"/>
  </cols>
  <sheetData>
    <row r="1" spans="1:17" ht="48" customHeight="1">
      <c r="E1" s="372" t="s">
        <v>37</v>
      </c>
      <c r="F1" s="372"/>
      <c r="G1" s="372"/>
      <c r="H1" s="372"/>
    </row>
    <row r="2" spans="1:17" ht="15.75">
      <c r="A2" s="41"/>
      <c r="E2" s="41" t="s">
        <v>0</v>
      </c>
      <c r="L2" s="48"/>
      <c r="M2" s="48"/>
    </row>
    <row r="3" spans="1:17" ht="15.75">
      <c r="A3" s="41"/>
      <c r="B3" s="41"/>
      <c r="E3" s="140" t="s">
        <v>48</v>
      </c>
      <c r="F3" s="177" t="str">
        <f>'Проверка Всего'!$C$10</f>
        <v>112-р</v>
      </c>
      <c r="G3" s="142" t="s">
        <v>47</v>
      </c>
      <c r="H3" s="143">
        <f>'Проверка Всего'!$D$10</f>
        <v>44419</v>
      </c>
    </row>
    <row r="4" spans="1:17" ht="15" customHeight="1">
      <c r="A4" s="41"/>
      <c r="E4" s="353"/>
      <c r="F4" s="353"/>
      <c r="G4" s="353"/>
      <c r="H4" s="353"/>
    </row>
    <row r="5" spans="1:17" ht="32.25" customHeight="1">
      <c r="A5" s="41"/>
      <c r="B5" s="41"/>
      <c r="E5" s="373" t="s">
        <v>427</v>
      </c>
      <c r="F5" s="373"/>
      <c r="G5" s="373"/>
      <c r="H5" s="373"/>
    </row>
    <row r="6" spans="1:17" ht="15" customHeight="1">
      <c r="A6" s="41"/>
      <c r="E6" s="353" t="s">
        <v>1</v>
      </c>
      <c r="F6" s="353"/>
      <c r="G6" s="353"/>
      <c r="H6" s="353"/>
    </row>
    <row r="7" spans="1:17" ht="15.75">
      <c r="A7" s="41"/>
      <c r="E7" s="374"/>
      <c r="F7" s="374"/>
      <c r="G7" s="374"/>
      <c r="H7" s="374"/>
    </row>
    <row r="9" spans="1:17" ht="15.75">
      <c r="A9" s="370" t="s">
        <v>2</v>
      </c>
      <c r="B9" s="370"/>
      <c r="C9" s="370"/>
      <c r="D9" s="370"/>
      <c r="E9" s="370"/>
      <c r="F9" s="370"/>
      <c r="G9" s="370"/>
      <c r="H9" s="370"/>
    </row>
    <row r="10" spans="1:17" ht="15.75">
      <c r="A10" s="370" t="s">
        <v>230</v>
      </c>
      <c r="B10" s="370"/>
      <c r="C10" s="370"/>
      <c r="D10" s="370"/>
      <c r="E10" s="370"/>
      <c r="F10" s="370"/>
      <c r="G10" s="370"/>
      <c r="H10" s="370"/>
    </row>
    <row r="12" spans="1:17" ht="26.25" customHeight="1">
      <c r="A12" s="217" t="s">
        <v>38</v>
      </c>
      <c r="B12" s="382">
        <v>200000</v>
      </c>
      <c r="C12" s="382"/>
      <c r="D12" s="382" t="s">
        <v>427</v>
      </c>
      <c r="E12" s="382"/>
      <c r="F12" s="382"/>
      <c r="G12" s="18"/>
      <c r="H12" s="203">
        <v>40982291</v>
      </c>
      <c r="I12" s="26"/>
      <c r="J12" s="26"/>
      <c r="K12" s="26"/>
      <c r="L12" s="26"/>
      <c r="M12" s="383"/>
      <c r="N12" s="383"/>
      <c r="O12" s="26"/>
      <c r="P12" s="383"/>
      <c r="Q12" s="383"/>
    </row>
    <row r="13" spans="1:17" ht="23.25" customHeight="1">
      <c r="A13" s="27"/>
      <c r="B13" s="385" t="s">
        <v>42</v>
      </c>
      <c r="C13" s="385"/>
      <c r="D13" s="393" t="s">
        <v>1</v>
      </c>
      <c r="E13" s="393"/>
      <c r="F13" s="393"/>
      <c r="G13" s="19"/>
      <c r="H13" s="33" t="s">
        <v>39</v>
      </c>
      <c r="I13" s="31"/>
      <c r="J13" s="38"/>
      <c r="K13" s="38"/>
      <c r="L13" s="38"/>
      <c r="M13" s="384"/>
      <c r="N13" s="384"/>
      <c r="O13" s="27"/>
      <c r="P13" s="381"/>
      <c r="Q13" s="381"/>
    </row>
    <row r="14" spans="1:17" ht="30.75" customHeight="1">
      <c r="A14" s="218" t="s">
        <v>40</v>
      </c>
      <c r="B14" s="382">
        <v>210000</v>
      </c>
      <c r="C14" s="382"/>
      <c r="D14" s="382" t="s">
        <v>427</v>
      </c>
      <c r="E14" s="382"/>
      <c r="F14" s="382"/>
      <c r="G14" s="20"/>
      <c r="H14" s="203">
        <v>40982291</v>
      </c>
      <c r="I14" s="28"/>
      <c r="J14" s="28"/>
      <c r="K14" s="28"/>
      <c r="L14" s="28"/>
      <c r="M14" s="28"/>
      <c r="N14" s="28"/>
      <c r="O14" s="28"/>
      <c r="P14" s="28"/>
      <c r="Q14" s="28"/>
    </row>
    <row r="15" spans="1:17" ht="24.75" customHeight="1">
      <c r="A15" s="27"/>
      <c r="B15" s="385" t="s">
        <v>42</v>
      </c>
      <c r="C15" s="385"/>
      <c r="D15" s="385" t="s">
        <v>29</v>
      </c>
      <c r="E15" s="385"/>
      <c r="F15" s="385"/>
      <c r="G15" s="19"/>
      <c r="H15" s="33" t="s">
        <v>39</v>
      </c>
      <c r="I15" s="31"/>
      <c r="J15" s="38"/>
      <c r="K15" s="38"/>
      <c r="L15" s="38"/>
      <c r="M15" s="380"/>
      <c r="N15" s="380"/>
      <c r="O15" s="27"/>
      <c r="P15" s="381"/>
      <c r="Q15" s="381"/>
    </row>
    <row r="16" spans="1:17" ht="51.75" customHeight="1">
      <c r="A16" s="217" t="s">
        <v>41</v>
      </c>
      <c r="B16" s="132" t="s">
        <v>93</v>
      </c>
      <c r="C16" s="54" t="s">
        <v>94</v>
      </c>
      <c r="D16" s="54" t="s">
        <v>95</v>
      </c>
      <c r="E16" s="379" t="s">
        <v>96</v>
      </c>
      <c r="F16" s="379"/>
      <c r="G16" s="379"/>
      <c r="H16" s="54" t="s">
        <v>83</v>
      </c>
      <c r="I16" s="37"/>
      <c r="J16" s="21"/>
      <c r="K16" s="37"/>
      <c r="L16" s="421"/>
      <c r="M16" s="421"/>
      <c r="N16" s="421"/>
      <c r="O16" s="421"/>
      <c r="P16" s="421"/>
      <c r="Q16" s="37"/>
    </row>
    <row r="17" spans="1:17" ht="51" customHeight="1">
      <c r="B17" s="38" t="s">
        <v>42</v>
      </c>
      <c r="C17" s="39" t="s">
        <v>43</v>
      </c>
      <c r="D17" s="39" t="s">
        <v>44</v>
      </c>
      <c r="E17" s="385" t="s">
        <v>45</v>
      </c>
      <c r="F17" s="385"/>
      <c r="G17" s="39"/>
      <c r="H17" s="39" t="s">
        <v>46</v>
      </c>
      <c r="I17" s="32"/>
      <c r="J17" s="38"/>
      <c r="K17" s="38"/>
      <c r="L17" s="380"/>
      <c r="M17" s="380"/>
      <c r="N17" s="380"/>
      <c r="O17" s="380"/>
      <c r="P17" s="380"/>
      <c r="Q17" s="27"/>
    </row>
    <row r="18" spans="1:17" ht="42" customHeight="1">
      <c r="A18" s="44" t="s">
        <v>3</v>
      </c>
      <c r="B18" s="375" t="s">
        <v>433</v>
      </c>
      <c r="C18" s="375"/>
      <c r="D18" s="375"/>
      <c r="E18" s="375"/>
      <c r="F18" s="375"/>
      <c r="G18" s="375"/>
      <c r="H18" s="375"/>
    </row>
    <row r="19" spans="1:17" ht="203.25" customHeight="1">
      <c r="A19" s="44" t="s">
        <v>4</v>
      </c>
      <c r="B19" s="375" t="s">
        <v>407</v>
      </c>
      <c r="C19" s="375"/>
      <c r="D19" s="375"/>
      <c r="E19" s="375"/>
      <c r="F19" s="375"/>
      <c r="G19" s="375"/>
      <c r="H19" s="375"/>
    </row>
    <row r="20" spans="1:17" ht="24.75" customHeight="1">
      <c r="A20" s="118" t="s">
        <v>5</v>
      </c>
      <c r="B20" s="378" t="s">
        <v>30</v>
      </c>
      <c r="C20" s="378"/>
      <c r="D20" s="378"/>
      <c r="E20" s="378"/>
      <c r="F20" s="378"/>
      <c r="G20" s="378"/>
      <c r="H20" s="378"/>
    </row>
    <row r="21" spans="1:17" ht="15.75">
      <c r="A21" s="1"/>
    </row>
    <row r="22" spans="1:17" ht="15.75">
      <c r="A22" s="34" t="s">
        <v>7</v>
      </c>
      <c r="B22" s="347" t="s">
        <v>31</v>
      </c>
      <c r="C22" s="347"/>
      <c r="D22" s="347"/>
      <c r="E22" s="347"/>
      <c r="F22" s="347"/>
      <c r="G22" s="347"/>
      <c r="H22" s="347"/>
    </row>
    <row r="23" spans="1:17" ht="26.25" customHeight="1">
      <c r="A23" s="34">
        <v>1</v>
      </c>
      <c r="B23" s="348" t="s">
        <v>103</v>
      </c>
      <c r="C23" s="425"/>
      <c r="D23" s="425"/>
      <c r="E23" s="425"/>
      <c r="F23" s="425"/>
      <c r="G23" s="425"/>
      <c r="H23" s="426"/>
    </row>
    <row r="24" spans="1:17" ht="15.75">
      <c r="A24" s="1"/>
    </row>
    <row r="25" spans="1:17" ht="33.75" customHeight="1">
      <c r="A25" s="55" t="s">
        <v>6</v>
      </c>
      <c r="B25" s="367" t="s">
        <v>98</v>
      </c>
      <c r="C25" s="367"/>
      <c r="D25" s="367"/>
      <c r="E25" s="367"/>
      <c r="F25" s="367"/>
      <c r="G25" s="367"/>
      <c r="H25" s="367"/>
    </row>
    <row r="26" spans="1:17" ht="15.75">
      <c r="A26" s="36" t="s">
        <v>9</v>
      </c>
      <c r="B26" s="374" t="s">
        <v>32</v>
      </c>
      <c r="C26" s="374"/>
      <c r="D26" s="374"/>
      <c r="E26" s="374"/>
      <c r="F26" s="374"/>
      <c r="G26" s="374"/>
      <c r="H26" s="374"/>
    </row>
    <row r="27" spans="1:17" ht="15.75">
      <c r="A27" s="36"/>
      <c r="B27" s="35"/>
      <c r="C27" s="35"/>
      <c r="D27" s="35"/>
      <c r="E27" s="35"/>
      <c r="F27" s="35"/>
      <c r="G27" s="35"/>
      <c r="H27" s="35"/>
    </row>
    <row r="28" spans="1:17" ht="15.75">
      <c r="A28" s="34" t="s">
        <v>7</v>
      </c>
      <c r="B28" s="347" t="s">
        <v>8</v>
      </c>
      <c r="C28" s="347"/>
      <c r="D28" s="347"/>
      <c r="E28" s="347"/>
      <c r="F28" s="347"/>
      <c r="G28" s="347"/>
      <c r="H28" s="347"/>
    </row>
    <row r="29" spans="1:17" ht="21" customHeight="1">
      <c r="A29" s="34">
        <v>1</v>
      </c>
      <c r="B29" s="348" t="s">
        <v>97</v>
      </c>
      <c r="C29" s="349"/>
      <c r="D29" s="349"/>
      <c r="E29" s="349"/>
      <c r="F29" s="349"/>
      <c r="G29" s="349"/>
      <c r="H29" s="350"/>
    </row>
    <row r="30" spans="1:17" ht="15.75">
      <c r="A30" s="34"/>
      <c r="B30" s="420"/>
      <c r="C30" s="420"/>
      <c r="D30" s="420"/>
      <c r="E30" s="420"/>
      <c r="F30" s="420"/>
      <c r="G30" s="420"/>
      <c r="H30" s="420"/>
    </row>
    <row r="31" spans="1:17" ht="15.75">
      <c r="A31" s="43"/>
      <c r="B31" s="61"/>
      <c r="C31" s="61"/>
      <c r="D31" s="61"/>
      <c r="E31" s="61"/>
      <c r="F31" s="61"/>
      <c r="G31" s="61"/>
      <c r="H31" s="61"/>
    </row>
    <row r="32" spans="1:17" ht="15.75">
      <c r="A32" s="36" t="s">
        <v>15</v>
      </c>
      <c r="B32" s="377" t="s">
        <v>10</v>
      </c>
      <c r="C32" s="377"/>
      <c r="D32" s="377"/>
      <c r="E32" s="377"/>
      <c r="F32" s="35"/>
      <c r="G32" s="35"/>
      <c r="H32" s="35"/>
    </row>
    <row r="33" spans="1:8" ht="15.75">
      <c r="A33" s="1"/>
      <c r="E33" s="49"/>
      <c r="H33" s="49" t="s">
        <v>33</v>
      </c>
    </row>
    <row r="34" spans="1:8" ht="31.5" customHeight="1">
      <c r="A34" s="34" t="s">
        <v>7</v>
      </c>
      <c r="B34" s="355" t="s">
        <v>11</v>
      </c>
      <c r="C34" s="357"/>
      <c r="D34" s="34" t="s">
        <v>12</v>
      </c>
      <c r="E34" s="34" t="s">
        <v>13</v>
      </c>
      <c r="F34" s="347" t="s">
        <v>14</v>
      </c>
      <c r="G34" s="347"/>
      <c r="H34" s="347"/>
    </row>
    <row r="35" spans="1:8" ht="15.75">
      <c r="A35" s="34">
        <v>1</v>
      </c>
      <c r="B35" s="355">
        <v>2</v>
      </c>
      <c r="C35" s="357"/>
      <c r="D35" s="34">
        <v>3</v>
      </c>
      <c r="E35" s="34">
        <v>4</v>
      </c>
      <c r="F35" s="347">
        <v>5</v>
      </c>
      <c r="G35" s="347"/>
      <c r="H35" s="347"/>
    </row>
    <row r="36" spans="1:8" ht="43.5" customHeight="1">
      <c r="A36" s="34">
        <v>1</v>
      </c>
      <c r="B36" s="454" t="s">
        <v>99</v>
      </c>
      <c r="C36" s="455"/>
      <c r="D36" s="56">
        <v>0</v>
      </c>
      <c r="E36" s="171">
        <f>8130000+990050+150000+7459079</f>
        <v>16729129</v>
      </c>
      <c r="F36" s="411">
        <f>E36+D36</f>
        <v>16729129</v>
      </c>
      <c r="G36" s="411"/>
      <c r="H36" s="411"/>
    </row>
    <row r="37" spans="1:8" ht="15.75" customHeight="1">
      <c r="A37" s="396" t="s">
        <v>14</v>
      </c>
      <c r="B37" s="397"/>
      <c r="C37" s="398"/>
      <c r="D37" s="52">
        <f>SUM(D36:D36)</f>
        <v>0</v>
      </c>
      <c r="E37" s="161">
        <f>SUM(E36:E36)</f>
        <v>16729129</v>
      </c>
      <c r="F37" s="412">
        <f>SUM(F36:H36)</f>
        <v>16729129</v>
      </c>
      <c r="G37" s="413"/>
      <c r="H37" s="414"/>
    </row>
    <row r="38" spans="1:8" ht="15.75">
      <c r="A38" s="1"/>
    </row>
    <row r="39" spans="1:8" ht="15.75">
      <c r="A39" s="1"/>
    </row>
    <row r="40" spans="1:8" ht="15.75">
      <c r="A40" s="41" t="s">
        <v>18</v>
      </c>
      <c r="B40" s="374" t="s">
        <v>16</v>
      </c>
      <c r="C40" s="374"/>
      <c r="D40" s="374"/>
      <c r="E40" s="374"/>
      <c r="F40" s="374"/>
      <c r="G40" s="374"/>
      <c r="H40" s="374"/>
    </row>
    <row r="41" spans="1:8" ht="15.75">
      <c r="A41" s="1"/>
    </row>
    <row r="42" spans="1:8" ht="15.75">
      <c r="A42" s="1"/>
      <c r="E42" s="49"/>
      <c r="H42" s="49" t="s">
        <v>33</v>
      </c>
    </row>
    <row r="43" spans="1:8" ht="31.5" customHeight="1">
      <c r="A43" s="34" t="s">
        <v>7</v>
      </c>
      <c r="B43" s="355" t="s">
        <v>17</v>
      </c>
      <c r="C43" s="357"/>
      <c r="D43" s="34" t="s">
        <v>12</v>
      </c>
      <c r="E43" s="34" t="s">
        <v>13</v>
      </c>
      <c r="F43" s="347" t="s">
        <v>14</v>
      </c>
      <c r="G43" s="347"/>
      <c r="H43" s="347"/>
    </row>
    <row r="44" spans="1:8" ht="15.75">
      <c r="A44" s="34">
        <v>1</v>
      </c>
      <c r="B44" s="355">
        <v>2</v>
      </c>
      <c r="C44" s="357"/>
      <c r="D44" s="34">
        <v>3</v>
      </c>
      <c r="E44" s="34">
        <v>4</v>
      </c>
      <c r="F44" s="347">
        <v>5</v>
      </c>
      <c r="G44" s="347"/>
      <c r="H44" s="347"/>
    </row>
    <row r="45" spans="1:8" ht="41.25" customHeight="1">
      <c r="A45" s="34">
        <v>1</v>
      </c>
      <c r="B45" s="404" t="s">
        <v>261</v>
      </c>
      <c r="C45" s="405"/>
      <c r="D45" s="171">
        <v>0</v>
      </c>
      <c r="E45" s="171">
        <f>E37</f>
        <v>16729129</v>
      </c>
      <c r="F45" s="406">
        <f>E45+D45</f>
        <v>16729129</v>
      </c>
      <c r="G45" s="407"/>
      <c r="H45" s="408"/>
    </row>
    <row r="46" spans="1:8" ht="15.75" customHeight="1">
      <c r="A46" s="396" t="s">
        <v>14</v>
      </c>
      <c r="B46" s="397"/>
      <c r="C46" s="398"/>
      <c r="D46" s="170">
        <f>D45</f>
        <v>0</v>
      </c>
      <c r="E46" s="170">
        <f>SUM(E45:E45)</f>
        <v>16729129</v>
      </c>
      <c r="F46" s="399">
        <f>SUM(F45)</f>
        <v>16729129</v>
      </c>
      <c r="G46" s="400"/>
      <c r="H46" s="401"/>
    </row>
    <row r="47" spans="1:8" ht="15.75">
      <c r="A47" s="1"/>
      <c r="E47" s="50"/>
    </row>
    <row r="48" spans="1:8" ht="15.75">
      <c r="A48" s="36" t="s">
        <v>34</v>
      </c>
      <c r="B48" s="374" t="s">
        <v>19</v>
      </c>
      <c r="C48" s="374"/>
      <c r="D48" s="374"/>
      <c r="E48" s="374"/>
      <c r="F48" s="374"/>
      <c r="G48" s="374"/>
      <c r="H48" s="374"/>
    </row>
    <row r="49" spans="1:12" ht="15.75">
      <c r="A49" s="1"/>
    </row>
    <row r="50" spans="1:12" ht="46.5" customHeight="1">
      <c r="A50" s="34" t="s">
        <v>7</v>
      </c>
      <c r="B50" s="34" t="s">
        <v>20</v>
      </c>
      <c r="C50" s="34" t="s">
        <v>21</v>
      </c>
      <c r="D50" s="34" t="s">
        <v>22</v>
      </c>
      <c r="E50" s="34" t="s">
        <v>12</v>
      </c>
      <c r="F50" s="355" t="s">
        <v>13</v>
      </c>
      <c r="G50" s="357"/>
      <c r="H50" s="34" t="s">
        <v>14</v>
      </c>
    </row>
    <row r="51" spans="1:12" ht="15.75">
      <c r="A51" s="34">
        <v>1</v>
      </c>
      <c r="B51" s="34">
        <v>2</v>
      </c>
      <c r="C51" s="34">
        <v>3</v>
      </c>
      <c r="D51" s="34">
        <v>4</v>
      </c>
      <c r="E51" s="34">
        <v>5</v>
      </c>
      <c r="F51" s="355">
        <v>6</v>
      </c>
      <c r="G51" s="357"/>
      <c r="H51" s="34">
        <v>7</v>
      </c>
    </row>
    <row r="52" spans="1:12" ht="15.75">
      <c r="A52" s="34">
        <v>1</v>
      </c>
      <c r="B52" s="58" t="s">
        <v>23</v>
      </c>
      <c r="C52" s="34"/>
      <c r="D52" s="34"/>
      <c r="E52" s="34"/>
      <c r="F52" s="355"/>
      <c r="G52" s="357"/>
      <c r="H52" s="34"/>
    </row>
    <row r="53" spans="1:12" ht="76.5" customHeight="1">
      <c r="A53" s="34"/>
      <c r="B53" s="307" t="s">
        <v>231</v>
      </c>
      <c r="C53" s="72" t="s">
        <v>56</v>
      </c>
      <c r="D53" s="73" t="s">
        <v>77</v>
      </c>
      <c r="E53" s="51">
        <v>0</v>
      </c>
      <c r="F53" s="358">
        <f>3403000-548541</f>
        <v>2854459</v>
      </c>
      <c r="G53" s="363"/>
      <c r="H53" s="163">
        <f>F53+E53</f>
        <v>2854459</v>
      </c>
    </row>
    <row r="54" spans="1:12" ht="96" customHeight="1">
      <c r="A54" s="34"/>
      <c r="B54" s="308" t="s">
        <v>232</v>
      </c>
      <c r="C54" s="72" t="s">
        <v>56</v>
      </c>
      <c r="D54" s="73" t="s">
        <v>77</v>
      </c>
      <c r="E54" s="51">
        <v>0</v>
      </c>
      <c r="F54" s="358">
        <f>2300000+747177</f>
        <v>3047177</v>
      </c>
      <c r="G54" s="363"/>
      <c r="H54" s="163">
        <f t="shared" ref="H54:H59" si="0">F54+E54</f>
        <v>3047177</v>
      </c>
    </row>
    <row r="55" spans="1:12" ht="111" customHeight="1">
      <c r="A55" s="34"/>
      <c r="B55" s="308" t="s">
        <v>233</v>
      </c>
      <c r="C55" s="72" t="s">
        <v>56</v>
      </c>
      <c r="D55" s="73" t="s">
        <v>77</v>
      </c>
      <c r="E55" s="51">
        <v>0</v>
      </c>
      <c r="F55" s="358">
        <f>1367000+93873+313589+150000</f>
        <v>1924462</v>
      </c>
      <c r="G55" s="363"/>
      <c r="H55" s="163">
        <f>F55+E55</f>
        <v>1924462</v>
      </c>
    </row>
    <row r="56" spans="1:12" ht="105.75" customHeight="1">
      <c r="A56" s="34"/>
      <c r="B56" s="308" t="s">
        <v>234</v>
      </c>
      <c r="C56" s="310" t="s">
        <v>56</v>
      </c>
      <c r="D56" s="292" t="s">
        <v>77</v>
      </c>
      <c r="E56" s="253">
        <v>0</v>
      </c>
      <c r="F56" s="343">
        <f>1060000+234952</f>
        <v>1294952</v>
      </c>
      <c r="G56" s="344"/>
      <c r="H56" s="172">
        <f t="shared" si="0"/>
        <v>1294952</v>
      </c>
    </row>
    <row r="57" spans="1:12" ht="111.75" customHeight="1">
      <c r="A57" s="299"/>
      <c r="B57" s="309" t="s">
        <v>369</v>
      </c>
      <c r="C57" s="310" t="s">
        <v>56</v>
      </c>
      <c r="D57" s="292" t="s">
        <v>77</v>
      </c>
      <c r="E57" s="306">
        <v>0</v>
      </c>
      <c r="F57" s="343">
        <v>49600</v>
      </c>
      <c r="G57" s="344"/>
      <c r="H57" s="172">
        <f t="shared" si="0"/>
        <v>49600</v>
      </c>
    </row>
    <row r="58" spans="1:12" ht="100.5" customHeight="1">
      <c r="A58" s="299"/>
      <c r="B58" s="309" t="s">
        <v>470</v>
      </c>
      <c r="C58" s="310" t="s">
        <v>56</v>
      </c>
      <c r="D58" s="292" t="s">
        <v>77</v>
      </c>
      <c r="E58" s="306">
        <v>0</v>
      </c>
      <c r="F58" s="343">
        <f>49600+4203769</f>
        <v>4253369</v>
      </c>
      <c r="G58" s="344"/>
      <c r="H58" s="172">
        <f t="shared" si="0"/>
        <v>4253369</v>
      </c>
    </row>
    <row r="59" spans="1:12" ht="99.75" customHeight="1">
      <c r="A59" s="299"/>
      <c r="B59" s="309" t="s">
        <v>471</v>
      </c>
      <c r="C59" s="310" t="s">
        <v>56</v>
      </c>
      <c r="D59" s="292" t="s">
        <v>77</v>
      </c>
      <c r="E59" s="306">
        <v>0</v>
      </c>
      <c r="F59" s="343">
        <f>49800+3255310</f>
        <v>3305110</v>
      </c>
      <c r="G59" s="344"/>
      <c r="H59" s="172">
        <f t="shared" si="0"/>
        <v>3305110</v>
      </c>
    </row>
    <row r="60" spans="1:12" ht="15.75">
      <c r="A60" s="167">
        <v>2</v>
      </c>
      <c r="B60" s="58" t="s">
        <v>24</v>
      </c>
      <c r="C60" s="34"/>
      <c r="D60" s="34"/>
      <c r="E60" s="34"/>
      <c r="F60" s="355"/>
      <c r="G60" s="357"/>
      <c r="H60" s="34"/>
      <c r="L60" s="63"/>
    </row>
    <row r="61" spans="1:12" ht="25.5">
      <c r="A61" s="34"/>
      <c r="B61" s="62" t="s">
        <v>215</v>
      </c>
      <c r="C61" s="73" t="s">
        <v>71</v>
      </c>
      <c r="D61" s="73" t="s">
        <v>100</v>
      </c>
      <c r="E61" s="280">
        <v>0</v>
      </c>
      <c r="F61" s="355">
        <v>7</v>
      </c>
      <c r="G61" s="357"/>
      <c r="H61" s="34">
        <f>E61+F61</f>
        <v>7</v>
      </c>
      <c r="L61" s="63"/>
    </row>
    <row r="62" spans="1:12" ht="15.75">
      <c r="A62" s="34">
        <v>3</v>
      </c>
      <c r="B62" s="58" t="s">
        <v>25</v>
      </c>
      <c r="C62" s="34"/>
      <c r="D62" s="34"/>
      <c r="E62" s="34"/>
      <c r="F62" s="355"/>
      <c r="G62" s="357"/>
      <c r="H62" s="34"/>
    </row>
    <row r="63" spans="1:12" ht="25.5">
      <c r="A63" s="34"/>
      <c r="B63" s="62" t="s">
        <v>175</v>
      </c>
      <c r="C63" s="73" t="s">
        <v>56</v>
      </c>
      <c r="D63" s="73" t="s">
        <v>79</v>
      </c>
      <c r="E63" s="202">
        <v>0</v>
      </c>
      <c r="F63" s="358">
        <f>E37/F61</f>
        <v>2389875.5714285714</v>
      </c>
      <c r="G63" s="363"/>
      <c r="H63" s="163">
        <f>E63+F63</f>
        <v>2389875.5714285714</v>
      </c>
    </row>
    <row r="64" spans="1:12" ht="15.75">
      <c r="A64" s="59">
        <v>4</v>
      </c>
      <c r="B64" s="58" t="s">
        <v>26</v>
      </c>
      <c r="C64" s="59"/>
      <c r="D64" s="59"/>
      <c r="E64" s="59"/>
      <c r="F64" s="388"/>
      <c r="G64" s="346"/>
      <c r="H64" s="59"/>
    </row>
    <row r="65" spans="1:8" ht="25.5">
      <c r="A65" s="4"/>
      <c r="B65" s="62" t="s">
        <v>102</v>
      </c>
      <c r="C65" s="73" t="s">
        <v>76</v>
      </c>
      <c r="D65" s="73" t="s">
        <v>75</v>
      </c>
      <c r="E65" s="280">
        <v>0</v>
      </c>
      <c r="F65" s="347">
        <v>100</v>
      </c>
      <c r="G65" s="347"/>
      <c r="H65" s="34">
        <v>100</v>
      </c>
    </row>
    <row r="66" spans="1:8" ht="15.75">
      <c r="A66" s="1"/>
    </row>
    <row r="67" spans="1:8" ht="15.75" customHeight="1">
      <c r="A67" s="66"/>
      <c r="B67" s="66"/>
      <c r="C67" s="66"/>
      <c r="D67" s="41"/>
    </row>
    <row r="68" spans="1:8" ht="32.25" customHeight="1">
      <c r="A68" s="371" t="s">
        <v>80</v>
      </c>
      <c r="B68" s="371"/>
      <c r="C68" s="65"/>
      <c r="D68" s="14"/>
      <c r="E68" s="5"/>
      <c r="F68" s="354" t="s">
        <v>391</v>
      </c>
      <c r="G68" s="354"/>
      <c r="H68" s="354"/>
    </row>
    <row r="69" spans="1:8" ht="33" customHeight="1">
      <c r="A69" s="3"/>
      <c r="B69" s="334" t="s">
        <v>256</v>
      </c>
      <c r="D69" s="15" t="s">
        <v>27</v>
      </c>
      <c r="F69" s="353" t="s">
        <v>36</v>
      </c>
      <c r="G69" s="353"/>
      <c r="H69" s="353"/>
    </row>
    <row r="70" spans="1:8" ht="24" customHeight="1">
      <c r="A70" s="209" t="s">
        <v>28</v>
      </c>
      <c r="B70" s="209"/>
    </row>
    <row r="71" spans="1:8">
      <c r="A71" s="210" t="s">
        <v>253</v>
      </c>
      <c r="B71" s="210"/>
      <c r="C71" s="210"/>
    </row>
    <row r="73" spans="1:8" ht="15.75">
      <c r="A73" s="359" t="s">
        <v>254</v>
      </c>
      <c r="B73" s="359"/>
      <c r="D73" s="14"/>
      <c r="F73" s="354" t="s">
        <v>392</v>
      </c>
      <c r="G73" s="354"/>
      <c r="H73" s="354"/>
    </row>
    <row r="74" spans="1:8">
      <c r="D74" s="15" t="s">
        <v>27</v>
      </c>
      <c r="F74" s="353" t="s">
        <v>36</v>
      </c>
      <c r="G74" s="353"/>
      <c r="H74" s="353"/>
    </row>
    <row r="76" spans="1:8">
      <c r="B76" s="211" t="s">
        <v>35</v>
      </c>
      <c r="C76" s="212">
        <f>H3</f>
        <v>44419</v>
      </c>
    </row>
    <row r="78" spans="1:8">
      <c r="B78" s="2" t="s">
        <v>256</v>
      </c>
    </row>
  </sheetData>
  <mergeCells count="78">
    <mergeCell ref="A9:H9"/>
    <mergeCell ref="E1:H1"/>
    <mergeCell ref="E4:H4"/>
    <mergeCell ref="E5:H5"/>
    <mergeCell ref="E6:H6"/>
    <mergeCell ref="E7:H7"/>
    <mergeCell ref="P15:Q15"/>
    <mergeCell ref="A10:H10"/>
    <mergeCell ref="B12:C12"/>
    <mergeCell ref="M12:N12"/>
    <mergeCell ref="P12:Q12"/>
    <mergeCell ref="M13:N13"/>
    <mergeCell ref="P13:Q13"/>
    <mergeCell ref="B14:C14"/>
    <mergeCell ref="M15:N15"/>
    <mergeCell ref="B13:C13"/>
    <mergeCell ref="B15:C15"/>
    <mergeCell ref="D12:F12"/>
    <mergeCell ref="B35:C35"/>
    <mergeCell ref="F35:H35"/>
    <mergeCell ref="B34:C34"/>
    <mergeCell ref="F34:H34"/>
    <mergeCell ref="B18:H18"/>
    <mergeCell ref="B19:H19"/>
    <mergeCell ref="B20:H20"/>
    <mergeCell ref="B22:H22"/>
    <mergeCell ref="B30:H30"/>
    <mergeCell ref="B32:E32"/>
    <mergeCell ref="B23:H23"/>
    <mergeCell ref="B25:H25"/>
    <mergeCell ref="B26:H26"/>
    <mergeCell ref="B28:H28"/>
    <mergeCell ref="B29:H29"/>
    <mergeCell ref="L16:N16"/>
    <mergeCell ref="O16:P16"/>
    <mergeCell ref="E17:F17"/>
    <mergeCell ref="L17:M17"/>
    <mergeCell ref="N17:P17"/>
    <mergeCell ref="E16:G16"/>
    <mergeCell ref="B45:C45"/>
    <mergeCell ref="F45:H45"/>
    <mergeCell ref="F63:G63"/>
    <mergeCell ref="F61:G61"/>
    <mergeCell ref="B48:H48"/>
    <mergeCell ref="F50:G50"/>
    <mergeCell ref="F51:G51"/>
    <mergeCell ref="F58:G58"/>
    <mergeCell ref="F59:G59"/>
    <mergeCell ref="F74:H74"/>
    <mergeCell ref="A68:B68"/>
    <mergeCell ref="F52:G52"/>
    <mergeCell ref="F53:G53"/>
    <mergeCell ref="F69:H69"/>
    <mergeCell ref="F64:G64"/>
    <mergeCell ref="F65:G65"/>
    <mergeCell ref="F60:G60"/>
    <mergeCell ref="F54:G54"/>
    <mergeCell ref="F55:G55"/>
    <mergeCell ref="F56:G56"/>
    <mergeCell ref="F68:H68"/>
    <mergeCell ref="F62:G62"/>
    <mergeCell ref="F57:G57"/>
    <mergeCell ref="D14:F14"/>
    <mergeCell ref="D15:F15"/>
    <mergeCell ref="D13:F13"/>
    <mergeCell ref="A73:B73"/>
    <mergeCell ref="F73:H73"/>
    <mergeCell ref="B36:C36"/>
    <mergeCell ref="F36:H36"/>
    <mergeCell ref="B40:H40"/>
    <mergeCell ref="A46:C46"/>
    <mergeCell ref="F46:H46"/>
    <mergeCell ref="A37:C37"/>
    <mergeCell ref="F37:H37"/>
    <mergeCell ref="B43:C43"/>
    <mergeCell ref="F43:H43"/>
    <mergeCell ref="B44:C44"/>
    <mergeCell ref="F44:H44"/>
  </mergeCells>
  <pageMargins left="0.39370078740157483" right="0.39370078740157483" top="0.51181102362204722" bottom="0.27559055118110237" header="0.31496062992125984" footer="0.31496062992125984"/>
  <pageSetup paperSize="9" scale="82" fitToHeight="4" orientation="landscape" verticalDpi="0" r:id="rId1"/>
  <rowBreaks count="1" manualBreakCount="1">
    <brk id="47" max="7" man="1"/>
  </rowBreaks>
</worksheet>
</file>

<file path=xl/worksheets/sheet14.xml><?xml version="1.0" encoding="utf-8"?>
<worksheet xmlns="http://schemas.openxmlformats.org/spreadsheetml/2006/main" xmlns:r="http://schemas.openxmlformats.org/officeDocument/2006/relationships">
  <dimension ref="A1:Q71"/>
  <sheetViews>
    <sheetView topLeftCell="A10" workbookViewId="0">
      <selection activeCell="B37" sqref="B37:C37"/>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72" t="s">
        <v>37</v>
      </c>
      <c r="F1" s="372"/>
      <c r="G1" s="372"/>
      <c r="H1" s="372"/>
    </row>
    <row r="2" spans="1:17" ht="15.75">
      <c r="A2" s="136"/>
      <c r="E2" s="136" t="s">
        <v>0</v>
      </c>
      <c r="L2" s="48"/>
      <c r="M2" s="48"/>
    </row>
    <row r="3" spans="1:17" ht="15.75">
      <c r="A3" s="136"/>
      <c r="B3" s="136"/>
      <c r="E3" s="140" t="s">
        <v>48</v>
      </c>
      <c r="F3" s="141" t="str">
        <f>'Проверка Всего'!$C$10</f>
        <v>112-р</v>
      </c>
      <c r="G3" s="142" t="s">
        <v>47</v>
      </c>
      <c r="H3" s="143">
        <f>'Проверка Всего'!$D$10</f>
        <v>44419</v>
      </c>
    </row>
    <row r="4" spans="1:17" ht="15" customHeight="1">
      <c r="A4" s="136"/>
      <c r="E4" s="353"/>
      <c r="F4" s="353"/>
      <c r="G4" s="353"/>
      <c r="H4" s="353"/>
    </row>
    <row r="5" spans="1:17" ht="15.75">
      <c r="A5" s="136"/>
      <c r="B5" s="136"/>
      <c r="E5" s="424" t="s">
        <v>49</v>
      </c>
      <c r="F5" s="424"/>
      <c r="G5" s="424"/>
      <c r="H5" s="424"/>
    </row>
    <row r="6" spans="1:17" ht="15" customHeight="1">
      <c r="A6" s="136"/>
      <c r="E6" s="353" t="s">
        <v>1</v>
      </c>
      <c r="F6" s="353"/>
      <c r="G6" s="353"/>
      <c r="H6" s="353"/>
    </row>
    <row r="7" spans="1:17" ht="15.75">
      <c r="A7" s="136"/>
      <c r="E7" s="374"/>
      <c r="F7" s="374"/>
      <c r="G7" s="374"/>
      <c r="H7" s="374"/>
    </row>
    <row r="9" spans="1:17" ht="15.75">
      <c r="A9" s="370" t="s">
        <v>2</v>
      </c>
      <c r="B9" s="370"/>
      <c r="C9" s="370"/>
      <c r="D9" s="370"/>
      <c r="E9" s="370"/>
      <c r="F9" s="370"/>
      <c r="G9" s="370"/>
      <c r="H9" s="370"/>
    </row>
    <row r="10" spans="1:17" ht="15.75">
      <c r="A10" s="370" t="s">
        <v>230</v>
      </c>
      <c r="B10" s="370"/>
      <c r="C10" s="370"/>
      <c r="D10" s="370"/>
      <c r="E10" s="370"/>
      <c r="F10" s="370"/>
      <c r="G10" s="370"/>
      <c r="H10" s="370"/>
    </row>
    <row r="12" spans="1:17" ht="26.25" customHeight="1">
      <c r="A12" s="217" t="s">
        <v>38</v>
      </c>
      <c r="B12" s="382">
        <v>200000</v>
      </c>
      <c r="C12" s="382"/>
      <c r="D12" s="382" t="s">
        <v>49</v>
      </c>
      <c r="E12" s="382"/>
      <c r="F12" s="18"/>
      <c r="G12" s="18"/>
      <c r="H12" s="203">
        <v>40982291</v>
      </c>
      <c r="I12" s="26"/>
      <c r="J12" s="26"/>
      <c r="K12" s="26"/>
      <c r="L12" s="26"/>
      <c r="M12" s="383"/>
      <c r="N12" s="383"/>
      <c r="O12" s="26"/>
      <c r="P12" s="383"/>
      <c r="Q12" s="383"/>
    </row>
    <row r="13" spans="1:17" ht="26.25" customHeight="1">
      <c r="A13" s="27"/>
      <c r="B13" s="385" t="s">
        <v>42</v>
      </c>
      <c r="C13" s="385"/>
      <c r="D13" s="422" t="s">
        <v>1</v>
      </c>
      <c r="E13" s="422"/>
      <c r="F13" s="19"/>
      <c r="G13" s="19"/>
      <c r="H13" s="33" t="s">
        <v>39</v>
      </c>
      <c r="I13" s="31"/>
      <c r="J13" s="149"/>
      <c r="K13" s="149"/>
      <c r="L13" s="149"/>
      <c r="M13" s="384"/>
      <c r="N13" s="384"/>
      <c r="O13" s="27"/>
      <c r="P13" s="381"/>
      <c r="Q13" s="381"/>
    </row>
    <row r="14" spans="1:17" ht="20.25" customHeight="1">
      <c r="A14" s="218" t="s">
        <v>40</v>
      </c>
      <c r="B14" s="382">
        <v>210000</v>
      </c>
      <c r="C14" s="382"/>
      <c r="D14" s="382" t="s">
        <v>49</v>
      </c>
      <c r="E14" s="382"/>
      <c r="F14" s="20"/>
      <c r="G14" s="20"/>
      <c r="H14" s="203">
        <v>40982291</v>
      </c>
      <c r="I14" s="28"/>
      <c r="J14" s="28"/>
      <c r="K14" s="28"/>
      <c r="L14" s="28"/>
      <c r="M14" s="28"/>
      <c r="N14" s="28"/>
      <c r="O14" s="28"/>
      <c r="P14" s="28"/>
      <c r="Q14" s="28"/>
    </row>
    <row r="15" spans="1:17" ht="25.5" customHeight="1">
      <c r="A15" s="27"/>
      <c r="B15" s="385" t="s">
        <v>42</v>
      </c>
      <c r="C15" s="385"/>
      <c r="D15" s="423" t="s">
        <v>29</v>
      </c>
      <c r="E15" s="423"/>
      <c r="F15" s="19"/>
      <c r="G15" s="19"/>
      <c r="H15" s="33" t="s">
        <v>39</v>
      </c>
      <c r="I15" s="31"/>
      <c r="J15" s="149"/>
      <c r="K15" s="149"/>
      <c r="L15" s="149"/>
      <c r="M15" s="380"/>
      <c r="N15" s="380"/>
      <c r="O15" s="27"/>
      <c r="P15" s="381"/>
      <c r="Q15" s="381"/>
    </row>
    <row r="16" spans="1:17" ht="33.75" customHeight="1">
      <c r="A16" s="217" t="s">
        <v>41</v>
      </c>
      <c r="B16" s="147" t="s">
        <v>196</v>
      </c>
      <c r="C16" s="147" t="s">
        <v>195</v>
      </c>
      <c r="D16" s="147" t="s">
        <v>203</v>
      </c>
      <c r="E16" s="379" t="s">
        <v>197</v>
      </c>
      <c r="F16" s="379"/>
      <c r="G16" s="379"/>
      <c r="H16" s="147" t="s">
        <v>83</v>
      </c>
      <c r="I16" s="150"/>
      <c r="J16" s="21"/>
      <c r="K16" s="150"/>
      <c r="L16" s="421"/>
      <c r="M16" s="421"/>
      <c r="N16" s="421"/>
      <c r="O16" s="421"/>
      <c r="P16" s="421"/>
      <c r="Q16" s="150"/>
    </row>
    <row r="17" spans="1:17" ht="51" customHeight="1">
      <c r="B17" s="149" t="s">
        <v>42</v>
      </c>
      <c r="C17" s="148" t="s">
        <v>43</v>
      </c>
      <c r="D17" s="148" t="s">
        <v>44</v>
      </c>
      <c r="E17" s="385" t="s">
        <v>45</v>
      </c>
      <c r="F17" s="385"/>
      <c r="G17" s="148"/>
      <c r="H17" s="148" t="s">
        <v>46</v>
      </c>
      <c r="I17" s="32"/>
      <c r="J17" s="149"/>
      <c r="K17" s="149"/>
      <c r="L17" s="380"/>
      <c r="M17" s="380"/>
      <c r="N17" s="380"/>
      <c r="O17" s="380"/>
      <c r="P17" s="380"/>
      <c r="Q17" s="27"/>
    </row>
    <row r="18" spans="1:17" ht="42" customHeight="1">
      <c r="A18" s="135" t="s">
        <v>3</v>
      </c>
      <c r="B18" s="375" t="s">
        <v>229</v>
      </c>
      <c r="C18" s="375"/>
      <c r="D18" s="375"/>
      <c r="E18" s="375"/>
      <c r="F18" s="375"/>
      <c r="G18" s="375"/>
      <c r="H18" s="375"/>
    </row>
    <row r="19" spans="1:17" ht="180.75" customHeight="1">
      <c r="A19" s="135" t="s">
        <v>4</v>
      </c>
      <c r="B19" s="375" t="s">
        <v>408</v>
      </c>
      <c r="C19" s="375"/>
      <c r="D19" s="375"/>
      <c r="E19" s="375"/>
      <c r="F19" s="375"/>
      <c r="G19" s="375"/>
      <c r="H19" s="375"/>
    </row>
    <row r="20" spans="1:17" ht="24.75" customHeight="1">
      <c r="A20" s="118" t="s">
        <v>5</v>
      </c>
      <c r="B20" s="378" t="s">
        <v>30</v>
      </c>
      <c r="C20" s="378"/>
      <c r="D20" s="378"/>
      <c r="E20" s="378"/>
      <c r="F20" s="378"/>
      <c r="G20" s="378"/>
      <c r="H20" s="378"/>
    </row>
    <row r="21" spans="1:17" ht="15.75">
      <c r="A21" s="1"/>
    </row>
    <row r="22" spans="1:17" ht="15.75">
      <c r="A22" s="152" t="s">
        <v>7</v>
      </c>
      <c r="B22" s="347" t="s">
        <v>31</v>
      </c>
      <c r="C22" s="347"/>
      <c r="D22" s="347"/>
      <c r="E22" s="347"/>
      <c r="F22" s="347"/>
      <c r="G22" s="347"/>
      <c r="H22" s="347"/>
    </row>
    <row r="23" spans="1:17" ht="29.25" customHeight="1">
      <c r="A23" s="152">
        <v>1</v>
      </c>
      <c r="B23" s="348" t="s">
        <v>202</v>
      </c>
      <c r="C23" s="425"/>
      <c r="D23" s="425"/>
      <c r="E23" s="425"/>
      <c r="F23" s="425"/>
      <c r="G23" s="425"/>
      <c r="H23" s="426"/>
    </row>
    <row r="24" spans="1:17" ht="15.75">
      <c r="A24" s="1"/>
    </row>
    <row r="25" spans="1:17" ht="18" customHeight="1">
      <c r="A25" s="55" t="s">
        <v>6</v>
      </c>
      <c r="B25" s="367" t="s">
        <v>198</v>
      </c>
      <c r="C25" s="367"/>
      <c r="D25" s="367"/>
      <c r="E25" s="367"/>
      <c r="F25" s="367"/>
      <c r="G25" s="367"/>
      <c r="H25" s="367"/>
    </row>
    <row r="26" spans="1:17" ht="18.75" customHeight="1">
      <c r="A26" s="133" t="s">
        <v>9</v>
      </c>
      <c r="B26" s="374" t="s">
        <v>32</v>
      </c>
      <c r="C26" s="374"/>
      <c r="D26" s="374"/>
      <c r="E26" s="374"/>
      <c r="F26" s="374"/>
      <c r="G26" s="374"/>
      <c r="H26" s="374"/>
    </row>
    <row r="27" spans="1:17" ht="15.75">
      <c r="A27" s="133"/>
      <c r="B27" s="146"/>
      <c r="C27" s="146"/>
      <c r="D27" s="146"/>
      <c r="E27" s="146"/>
      <c r="F27" s="146"/>
      <c r="G27" s="146"/>
      <c r="H27" s="146"/>
    </row>
    <row r="28" spans="1:17" ht="15.75">
      <c r="A28" s="152" t="s">
        <v>7</v>
      </c>
      <c r="B28" s="347" t="s">
        <v>8</v>
      </c>
      <c r="C28" s="347"/>
      <c r="D28" s="347"/>
      <c r="E28" s="347"/>
      <c r="F28" s="347"/>
      <c r="G28" s="347"/>
      <c r="H28" s="347"/>
    </row>
    <row r="29" spans="1:17" ht="36.75" customHeight="1">
      <c r="A29" s="152">
        <v>1</v>
      </c>
      <c r="B29" s="348" t="s">
        <v>204</v>
      </c>
      <c r="C29" s="349"/>
      <c r="D29" s="349"/>
      <c r="E29" s="349"/>
      <c r="F29" s="349"/>
      <c r="G29" s="349"/>
      <c r="H29" s="350"/>
    </row>
    <row r="30" spans="1:17" ht="15.75">
      <c r="A30" s="152"/>
      <c r="B30" s="420"/>
      <c r="C30" s="420"/>
      <c r="D30" s="420"/>
      <c r="E30" s="420"/>
      <c r="F30" s="420"/>
      <c r="G30" s="420"/>
      <c r="H30" s="420"/>
    </row>
    <row r="31" spans="1:17" ht="15.75">
      <c r="A31" s="134"/>
      <c r="B31" s="61"/>
      <c r="C31" s="61"/>
      <c r="D31" s="61"/>
      <c r="E31" s="61"/>
      <c r="F31" s="61"/>
      <c r="G31" s="61"/>
      <c r="H31" s="61"/>
    </row>
    <row r="32" spans="1:17" ht="15.75">
      <c r="A32" s="133" t="s">
        <v>15</v>
      </c>
      <c r="B32" s="377" t="s">
        <v>10</v>
      </c>
      <c r="C32" s="377"/>
      <c r="D32" s="377"/>
      <c r="E32" s="377"/>
      <c r="F32" s="146"/>
      <c r="G32" s="146"/>
      <c r="H32" s="146"/>
    </row>
    <row r="33" spans="1:8" ht="15.75">
      <c r="A33" s="1"/>
      <c r="E33" s="49"/>
      <c r="H33" s="49" t="s">
        <v>33</v>
      </c>
    </row>
    <row r="34" spans="1:8" ht="31.5" customHeight="1">
      <c r="A34" s="152" t="s">
        <v>7</v>
      </c>
      <c r="B34" s="355" t="s">
        <v>11</v>
      </c>
      <c r="C34" s="357"/>
      <c r="D34" s="152" t="s">
        <v>12</v>
      </c>
      <c r="E34" s="152" t="s">
        <v>13</v>
      </c>
      <c r="F34" s="347" t="s">
        <v>14</v>
      </c>
      <c r="G34" s="347"/>
      <c r="H34" s="347"/>
    </row>
    <row r="35" spans="1:8" ht="15.75">
      <c r="A35" s="152">
        <v>1</v>
      </c>
      <c r="B35" s="355">
        <v>2</v>
      </c>
      <c r="C35" s="357"/>
      <c r="D35" s="152">
        <v>3</v>
      </c>
      <c r="E35" s="152">
        <v>4</v>
      </c>
      <c r="F35" s="347">
        <v>5</v>
      </c>
      <c r="G35" s="347"/>
      <c r="H35" s="347"/>
    </row>
    <row r="36" spans="1:8" ht="52.5" customHeight="1">
      <c r="A36" s="193">
        <v>1</v>
      </c>
      <c r="B36" s="409" t="s">
        <v>361</v>
      </c>
      <c r="C36" s="410"/>
      <c r="D36" s="195">
        <v>0</v>
      </c>
      <c r="E36" s="195">
        <v>3177300</v>
      </c>
      <c r="F36" s="411">
        <f>E36+D36</f>
        <v>3177300</v>
      </c>
      <c r="G36" s="411"/>
      <c r="H36" s="411"/>
    </row>
    <row r="37" spans="1:8" ht="43.5" customHeight="1">
      <c r="A37" s="152">
        <v>2</v>
      </c>
      <c r="B37" s="409" t="s">
        <v>362</v>
      </c>
      <c r="C37" s="410"/>
      <c r="D37" s="160">
        <v>0</v>
      </c>
      <c r="E37" s="160">
        <v>2541900</v>
      </c>
      <c r="F37" s="411">
        <f>E37+D37</f>
        <v>2541900</v>
      </c>
      <c r="G37" s="411"/>
      <c r="H37" s="411"/>
    </row>
    <row r="38" spans="1:8" ht="15.75" customHeight="1">
      <c r="A38" s="396" t="s">
        <v>14</v>
      </c>
      <c r="B38" s="397"/>
      <c r="C38" s="398"/>
      <c r="D38" s="161">
        <f>SUM(D37:D37)</f>
        <v>0</v>
      </c>
      <c r="E38" s="161">
        <f>SUM(E36:E37)</f>
        <v>5719200</v>
      </c>
      <c r="F38" s="412">
        <f>SUM(F36:H37)</f>
        <v>5719200</v>
      </c>
      <c r="G38" s="413"/>
      <c r="H38" s="414"/>
    </row>
    <row r="39" spans="1:8" ht="15.75">
      <c r="A39" s="1"/>
    </row>
    <row r="40" spans="1:8" ht="15.75">
      <c r="A40" s="136" t="s">
        <v>18</v>
      </c>
      <c r="B40" s="374" t="s">
        <v>16</v>
      </c>
      <c r="C40" s="374"/>
      <c r="D40" s="374"/>
      <c r="E40" s="374"/>
      <c r="F40" s="374"/>
      <c r="G40" s="374"/>
      <c r="H40" s="374"/>
    </row>
    <row r="41" spans="1:8" ht="15.75">
      <c r="A41" s="1"/>
      <c r="E41" s="49"/>
      <c r="H41" s="49" t="s">
        <v>33</v>
      </c>
    </row>
    <row r="42" spans="1:8" ht="31.5" customHeight="1">
      <c r="A42" s="152" t="s">
        <v>7</v>
      </c>
      <c r="B42" s="355" t="s">
        <v>17</v>
      </c>
      <c r="C42" s="357"/>
      <c r="D42" s="152" t="s">
        <v>12</v>
      </c>
      <c r="E42" s="152" t="s">
        <v>13</v>
      </c>
      <c r="F42" s="347" t="s">
        <v>14</v>
      </c>
      <c r="G42" s="347"/>
      <c r="H42" s="347"/>
    </row>
    <row r="43" spans="1:8" ht="15.75">
      <c r="A43" s="152">
        <v>1</v>
      </c>
      <c r="B43" s="355">
        <v>2</v>
      </c>
      <c r="C43" s="357"/>
      <c r="D43" s="152">
        <v>3</v>
      </c>
      <c r="E43" s="152">
        <v>4</v>
      </c>
      <c r="F43" s="347">
        <v>5</v>
      </c>
      <c r="G43" s="347"/>
      <c r="H43" s="347"/>
    </row>
    <row r="44" spans="1:8" ht="39.75" customHeight="1">
      <c r="A44" s="152">
        <v>1</v>
      </c>
      <c r="B44" s="404" t="s">
        <v>263</v>
      </c>
      <c r="C44" s="405"/>
      <c r="D44" s="160">
        <v>0</v>
      </c>
      <c r="E44" s="160">
        <f>E38</f>
        <v>5719200</v>
      </c>
      <c r="F44" s="406">
        <f>E44+D44</f>
        <v>5719200</v>
      </c>
      <c r="G44" s="407"/>
      <c r="H44" s="408"/>
    </row>
    <row r="45" spans="1:8" ht="15.75" customHeight="1">
      <c r="A45" s="396" t="s">
        <v>14</v>
      </c>
      <c r="B45" s="397"/>
      <c r="C45" s="398"/>
      <c r="D45" s="162">
        <f>SUM(D44:D44)</f>
        <v>0</v>
      </c>
      <c r="E45" s="162">
        <f>SUM(E44:E44)</f>
        <v>5719200</v>
      </c>
      <c r="F45" s="399">
        <f>SUM(F44)</f>
        <v>5719200</v>
      </c>
      <c r="G45" s="400"/>
      <c r="H45" s="401"/>
    </row>
    <row r="46" spans="1:8" ht="15.75">
      <c r="A46" s="1"/>
      <c r="E46" s="50"/>
    </row>
    <row r="47" spans="1:8" ht="15.75">
      <c r="A47" s="133" t="s">
        <v>34</v>
      </c>
      <c r="B47" s="374" t="s">
        <v>19</v>
      </c>
      <c r="C47" s="374"/>
      <c r="D47" s="374"/>
      <c r="E47" s="374"/>
      <c r="F47" s="374"/>
      <c r="G47" s="374"/>
      <c r="H47" s="374"/>
    </row>
    <row r="48" spans="1:8" ht="15.75">
      <c r="A48" s="1"/>
    </row>
    <row r="49" spans="1:12" ht="46.5" customHeight="1">
      <c r="A49" s="152" t="s">
        <v>7</v>
      </c>
      <c r="B49" s="152" t="s">
        <v>20</v>
      </c>
      <c r="C49" s="152" t="s">
        <v>21</v>
      </c>
      <c r="D49" s="152" t="s">
        <v>22</v>
      </c>
      <c r="E49" s="152" t="s">
        <v>12</v>
      </c>
      <c r="F49" s="355" t="s">
        <v>13</v>
      </c>
      <c r="G49" s="357"/>
      <c r="H49" s="152" t="s">
        <v>14</v>
      </c>
    </row>
    <row r="50" spans="1:12" ht="15.75">
      <c r="A50" s="152">
        <v>1</v>
      </c>
      <c r="B50" s="152">
        <v>2</v>
      </c>
      <c r="C50" s="152">
        <v>3</v>
      </c>
      <c r="D50" s="152">
        <v>4</v>
      </c>
      <c r="E50" s="152">
        <v>5</v>
      </c>
      <c r="F50" s="355">
        <v>6</v>
      </c>
      <c r="G50" s="357"/>
      <c r="H50" s="152">
        <v>7</v>
      </c>
    </row>
    <row r="51" spans="1:12" ht="15.75">
      <c r="A51" s="152">
        <v>1</v>
      </c>
      <c r="B51" s="58" t="s">
        <v>23</v>
      </c>
      <c r="C51" s="152"/>
      <c r="D51" s="152"/>
      <c r="E51" s="152"/>
      <c r="F51" s="355"/>
      <c r="G51" s="357"/>
      <c r="H51" s="152"/>
    </row>
    <row r="52" spans="1:12" ht="30" customHeight="1">
      <c r="A52" s="152"/>
      <c r="B52" s="71" t="s">
        <v>199</v>
      </c>
      <c r="C52" s="72" t="s">
        <v>56</v>
      </c>
      <c r="D52" s="73" t="s">
        <v>264</v>
      </c>
      <c r="E52" s="51">
        <v>0</v>
      </c>
      <c r="F52" s="358">
        <f>E38</f>
        <v>5719200</v>
      </c>
      <c r="G52" s="363"/>
      <c r="H52" s="163">
        <f>F52+E52</f>
        <v>5719200</v>
      </c>
    </row>
    <row r="53" spans="1:12" ht="15.75">
      <c r="A53" s="152">
        <v>2</v>
      </c>
      <c r="B53" s="58" t="s">
        <v>24</v>
      </c>
      <c r="C53" s="152"/>
      <c r="D53" s="152"/>
      <c r="E53" s="152"/>
      <c r="F53" s="355"/>
      <c r="G53" s="357"/>
      <c r="H53" s="152"/>
      <c r="L53" s="63"/>
    </row>
    <row r="54" spans="1:12" ht="39">
      <c r="A54" s="152"/>
      <c r="B54" s="164" t="s">
        <v>200</v>
      </c>
      <c r="C54" s="73" t="s">
        <v>71</v>
      </c>
      <c r="D54" s="73" t="s">
        <v>250</v>
      </c>
      <c r="E54" s="280">
        <v>0</v>
      </c>
      <c r="F54" s="355">
        <v>1</v>
      </c>
      <c r="G54" s="357"/>
      <c r="H54" s="280">
        <f>E54+F54</f>
        <v>1</v>
      </c>
      <c r="L54" s="63"/>
    </row>
    <row r="55" spans="1:12" ht="15.75">
      <c r="A55" s="152">
        <v>3</v>
      </c>
      <c r="B55" s="58" t="s">
        <v>25</v>
      </c>
      <c r="C55" s="152"/>
      <c r="D55" s="152"/>
      <c r="E55" s="152"/>
      <c r="F55" s="355"/>
      <c r="G55" s="357"/>
      <c r="H55" s="152"/>
    </row>
    <row r="56" spans="1:12" ht="26.25">
      <c r="A56" s="59"/>
      <c r="B56" s="198" t="s">
        <v>201</v>
      </c>
      <c r="C56" s="73" t="s">
        <v>71</v>
      </c>
      <c r="D56" s="165" t="s">
        <v>250</v>
      </c>
      <c r="E56" s="280">
        <v>0</v>
      </c>
      <c r="F56" s="355">
        <v>2</v>
      </c>
      <c r="G56" s="357"/>
      <c r="H56" s="280">
        <f>E56+F56</f>
        <v>2</v>
      </c>
    </row>
    <row r="57" spans="1:12" ht="15.75">
      <c r="A57" s="59">
        <v>4</v>
      </c>
      <c r="B57" s="58" t="s">
        <v>26</v>
      </c>
      <c r="C57" s="59"/>
      <c r="D57" s="59"/>
      <c r="E57" s="59"/>
      <c r="F57" s="388"/>
      <c r="G57" s="346"/>
      <c r="H57" s="59"/>
    </row>
    <row r="58" spans="1:12" ht="63.75">
      <c r="A58" s="4"/>
      <c r="B58" s="62" t="s">
        <v>205</v>
      </c>
      <c r="C58" s="73" t="s">
        <v>76</v>
      </c>
      <c r="D58" s="73" t="s">
        <v>79</v>
      </c>
      <c r="E58" s="280">
        <v>0</v>
      </c>
      <c r="F58" s="347">
        <v>100</v>
      </c>
      <c r="G58" s="347"/>
      <c r="H58" s="152">
        <v>100</v>
      </c>
    </row>
    <row r="59" spans="1:12" ht="15.75">
      <c r="A59" s="1"/>
    </row>
    <row r="60" spans="1:12" ht="15.75" customHeight="1">
      <c r="A60" s="66"/>
      <c r="B60" s="66"/>
      <c r="C60" s="66"/>
      <c r="D60" s="136"/>
    </row>
    <row r="61" spans="1:12" ht="32.25" customHeight="1">
      <c r="A61" s="371" t="s">
        <v>80</v>
      </c>
      <c r="B61" s="371"/>
      <c r="C61" s="65"/>
      <c r="D61" s="14"/>
      <c r="E61" s="5"/>
      <c r="F61" s="354" t="s">
        <v>185</v>
      </c>
      <c r="G61" s="354"/>
      <c r="H61" s="354"/>
    </row>
    <row r="62" spans="1:12" ht="15.75" customHeight="1">
      <c r="A62" s="3"/>
      <c r="B62" s="291" t="s">
        <v>256</v>
      </c>
      <c r="D62" s="15" t="s">
        <v>27</v>
      </c>
      <c r="F62" s="353" t="s">
        <v>36</v>
      </c>
      <c r="G62" s="353"/>
      <c r="H62" s="353"/>
    </row>
    <row r="63" spans="1:12" ht="23.25" customHeight="1">
      <c r="A63" s="209" t="s">
        <v>28</v>
      </c>
      <c r="B63" s="209"/>
    </row>
    <row r="64" spans="1:12">
      <c r="A64" s="210" t="s">
        <v>253</v>
      </c>
      <c r="B64" s="210"/>
      <c r="C64" s="210"/>
    </row>
    <row r="66" spans="1:8" ht="15.75">
      <c r="A66" s="359" t="s">
        <v>254</v>
      </c>
      <c r="B66" s="359"/>
      <c r="D66" s="14"/>
      <c r="F66" s="354" t="s">
        <v>255</v>
      </c>
      <c r="G66" s="354"/>
      <c r="H66" s="354"/>
    </row>
    <row r="67" spans="1:8">
      <c r="D67" s="15" t="s">
        <v>27</v>
      </c>
      <c r="F67" s="353" t="s">
        <v>36</v>
      </c>
      <c r="G67" s="353"/>
      <c r="H67" s="353"/>
    </row>
    <row r="69" spans="1:8">
      <c r="B69" s="211" t="s">
        <v>35</v>
      </c>
      <c r="C69" s="212">
        <v>44334</v>
      </c>
    </row>
    <row r="71" spans="1:8">
      <c r="B71" s="2" t="s">
        <v>256</v>
      </c>
    </row>
  </sheetData>
  <mergeCells count="74">
    <mergeCell ref="A61:B61"/>
    <mergeCell ref="F61:H61"/>
    <mergeCell ref="F62:H62"/>
    <mergeCell ref="F56:G56"/>
    <mergeCell ref="F54:G54"/>
    <mergeCell ref="F55:G55"/>
    <mergeCell ref="F57:G57"/>
    <mergeCell ref="F58:G58"/>
    <mergeCell ref="F36:H36"/>
    <mergeCell ref="F52:G52"/>
    <mergeCell ref="F53:G53"/>
    <mergeCell ref="A45:C45"/>
    <mergeCell ref="F45:H45"/>
    <mergeCell ref="B47:H47"/>
    <mergeCell ref="F49:G49"/>
    <mergeCell ref="F50:G50"/>
    <mergeCell ref="F51:G51"/>
    <mergeCell ref="B30:H30"/>
    <mergeCell ref="B32:E32"/>
    <mergeCell ref="B44:C44"/>
    <mergeCell ref="F44:H44"/>
    <mergeCell ref="B35:C35"/>
    <mergeCell ref="F35:H35"/>
    <mergeCell ref="B37:C37"/>
    <mergeCell ref="F37:H37"/>
    <mergeCell ref="A38:C38"/>
    <mergeCell ref="F38:H38"/>
    <mergeCell ref="B40:H40"/>
    <mergeCell ref="B42:C42"/>
    <mergeCell ref="F42:H42"/>
    <mergeCell ref="B43:C43"/>
    <mergeCell ref="F43:H43"/>
    <mergeCell ref="B36:C36"/>
    <mergeCell ref="L16:N16"/>
    <mergeCell ref="O16:P16"/>
    <mergeCell ref="E17:F17"/>
    <mergeCell ref="L17:M17"/>
    <mergeCell ref="N17:P17"/>
    <mergeCell ref="P15:Q15"/>
    <mergeCell ref="A10:H10"/>
    <mergeCell ref="B12:C12"/>
    <mergeCell ref="D12:E12"/>
    <mergeCell ref="M12:N12"/>
    <mergeCell ref="P12:Q12"/>
    <mergeCell ref="D13:E13"/>
    <mergeCell ref="M13:N13"/>
    <mergeCell ref="P13:Q13"/>
    <mergeCell ref="B14:C14"/>
    <mergeCell ref="D14:E14"/>
    <mergeCell ref="D15:E15"/>
    <mergeCell ref="M15:N15"/>
    <mergeCell ref="B13:C13"/>
    <mergeCell ref="B15:C15"/>
    <mergeCell ref="E1:H1"/>
    <mergeCell ref="E4:H4"/>
    <mergeCell ref="E5:H5"/>
    <mergeCell ref="E6:H6"/>
    <mergeCell ref="E7:H7"/>
    <mergeCell ref="A66:B66"/>
    <mergeCell ref="F66:H66"/>
    <mergeCell ref="F67:H67"/>
    <mergeCell ref="A9:H9"/>
    <mergeCell ref="E16:G16"/>
    <mergeCell ref="B34:C34"/>
    <mergeCell ref="F34:H34"/>
    <mergeCell ref="B18:H18"/>
    <mergeCell ref="B19:H19"/>
    <mergeCell ref="B20:H20"/>
    <mergeCell ref="B22:H22"/>
    <mergeCell ref="B23:H23"/>
    <mergeCell ref="B25:H25"/>
    <mergeCell ref="B26:H26"/>
    <mergeCell ref="B28:H28"/>
    <mergeCell ref="B29:H29"/>
  </mergeCells>
  <pageMargins left="0.39370078740157483" right="0.39370078740157483" top="0.51181102362204722" bottom="0.27559055118110237" header="0.31496062992125984" footer="0.31496062992125984"/>
  <pageSetup paperSize="9" scale="87" fitToHeight="3" orientation="landscape" verticalDpi="0" r:id="rId1"/>
  <rowBreaks count="1" manualBreakCount="1">
    <brk id="46" max="7" man="1"/>
  </rowBreaks>
</worksheet>
</file>

<file path=xl/worksheets/sheet15.xml><?xml version="1.0" encoding="utf-8"?>
<worksheet xmlns="http://schemas.openxmlformats.org/spreadsheetml/2006/main" xmlns:r="http://schemas.openxmlformats.org/officeDocument/2006/relationships">
  <sheetPr>
    <pageSetUpPr fitToPage="1"/>
  </sheetPr>
  <dimension ref="A1:Q103"/>
  <sheetViews>
    <sheetView topLeftCell="A13" workbookViewId="0">
      <selection activeCell="K25" sqref="K25"/>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72" t="s">
        <v>37</v>
      </c>
      <c r="F1" s="372"/>
      <c r="G1" s="372"/>
      <c r="H1" s="372"/>
    </row>
    <row r="2" spans="1:17" ht="15.75">
      <c r="A2" s="41"/>
      <c r="E2" s="41" t="s">
        <v>0</v>
      </c>
      <c r="L2" s="48"/>
      <c r="M2" s="48"/>
    </row>
    <row r="3" spans="1:17" ht="15.75">
      <c r="A3" s="41"/>
      <c r="B3" s="41"/>
      <c r="E3" s="140" t="s">
        <v>48</v>
      </c>
      <c r="F3" s="141" t="str">
        <f>'Проверка Всего'!$C$10</f>
        <v>112-р</v>
      </c>
      <c r="G3" s="142" t="s">
        <v>47</v>
      </c>
      <c r="H3" s="143">
        <f>'Проверка Всего'!$D$10</f>
        <v>44419</v>
      </c>
    </row>
    <row r="4" spans="1:17" ht="15" customHeight="1">
      <c r="A4" s="41"/>
      <c r="E4" s="353"/>
      <c r="F4" s="353"/>
      <c r="G4" s="353"/>
      <c r="H4" s="353"/>
    </row>
    <row r="5" spans="1:17" ht="15.75">
      <c r="A5" s="41"/>
      <c r="B5" s="41"/>
      <c r="E5" s="424" t="s">
        <v>49</v>
      </c>
      <c r="F5" s="424"/>
      <c r="G5" s="424"/>
      <c r="H5" s="424"/>
    </row>
    <row r="6" spans="1:17" ht="15" customHeight="1">
      <c r="A6" s="41"/>
      <c r="E6" s="353" t="s">
        <v>1</v>
      </c>
      <c r="F6" s="353"/>
      <c r="G6" s="353"/>
      <c r="H6" s="353"/>
    </row>
    <row r="7" spans="1:17" ht="15.75">
      <c r="A7" s="41"/>
      <c r="E7" s="374"/>
      <c r="F7" s="374"/>
      <c r="G7" s="374"/>
      <c r="H7" s="374"/>
    </row>
    <row r="9" spans="1:17" ht="15.75">
      <c r="A9" s="370" t="s">
        <v>2</v>
      </c>
      <c r="B9" s="370"/>
      <c r="C9" s="370"/>
      <c r="D9" s="370"/>
      <c r="E9" s="370"/>
      <c r="F9" s="370"/>
      <c r="G9" s="370"/>
      <c r="H9" s="370"/>
    </row>
    <row r="10" spans="1:17" ht="15.75">
      <c r="A10" s="370" t="s">
        <v>230</v>
      </c>
      <c r="B10" s="370"/>
      <c r="C10" s="370"/>
      <c r="D10" s="370"/>
      <c r="E10" s="370"/>
      <c r="F10" s="370"/>
      <c r="G10" s="370"/>
      <c r="H10" s="370"/>
    </row>
    <row r="12" spans="1:17" ht="26.25" customHeight="1">
      <c r="A12" s="217" t="s">
        <v>38</v>
      </c>
      <c r="B12" s="382">
        <v>200000</v>
      </c>
      <c r="C12" s="382"/>
      <c r="D12" s="382" t="s">
        <v>49</v>
      </c>
      <c r="E12" s="382"/>
      <c r="F12" s="18"/>
      <c r="G12" s="18"/>
      <c r="H12" s="203">
        <v>40982291</v>
      </c>
      <c r="I12" s="26"/>
      <c r="J12" s="26"/>
      <c r="K12" s="26"/>
      <c r="L12" s="26"/>
      <c r="M12" s="383"/>
      <c r="N12" s="383"/>
      <c r="O12" s="26"/>
      <c r="P12" s="383"/>
      <c r="Q12" s="383"/>
    </row>
    <row r="13" spans="1:17" ht="24.75" customHeight="1">
      <c r="A13" s="27"/>
      <c r="B13" s="385" t="s">
        <v>42</v>
      </c>
      <c r="C13" s="385"/>
      <c r="D13" s="422" t="s">
        <v>1</v>
      </c>
      <c r="E13" s="422"/>
      <c r="F13" s="19"/>
      <c r="G13" s="19"/>
      <c r="H13" s="33" t="s">
        <v>39</v>
      </c>
      <c r="I13" s="31"/>
      <c r="J13" s="38"/>
      <c r="K13" s="38"/>
      <c r="L13" s="38"/>
      <c r="M13" s="384"/>
      <c r="N13" s="384"/>
      <c r="O13" s="27"/>
      <c r="P13" s="381"/>
      <c r="Q13" s="381"/>
    </row>
    <row r="14" spans="1:17" ht="20.25" customHeight="1">
      <c r="A14" s="218" t="s">
        <v>40</v>
      </c>
      <c r="B14" s="382">
        <v>210000</v>
      </c>
      <c r="C14" s="382"/>
      <c r="D14" s="382" t="s">
        <v>49</v>
      </c>
      <c r="E14" s="382"/>
      <c r="F14" s="20"/>
      <c r="G14" s="20"/>
      <c r="H14" s="203">
        <v>40982291</v>
      </c>
      <c r="I14" s="28"/>
      <c r="J14" s="28"/>
      <c r="K14" s="28"/>
      <c r="L14" s="28"/>
      <c r="M14" s="28"/>
      <c r="N14" s="28"/>
      <c r="O14" s="28"/>
      <c r="P14" s="28"/>
      <c r="Q14" s="28"/>
    </row>
    <row r="15" spans="1:17" ht="26.25" customHeight="1">
      <c r="A15" s="27"/>
      <c r="B15" s="385" t="s">
        <v>42</v>
      </c>
      <c r="C15" s="385"/>
      <c r="D15" s="423" t="s">
        <v>29</v>
      </c>
      <c r="E15" s="423"/>
      <c r="F15" s="19"/>
      <c r="G15" s="19"/>
      <c r="H15" s="33" t="s">
        <v>39</v>
      </c>
      <c r="I15" s="31"/>
      <c r="J15" s="38"/>
      <c r="K15" s="38"/>
      <c r="L15" s="38"/>
      <c r="M15" s="380"/>
      <c r="N15" s="380"/>
      <c r="O15" s="27"/>
      <c r="P15" s="381"/>
      <c r="Q15" s="381"/>
    </row>
    <row r="16" spans="1:17" ht="39.75" customHeight="1">
      <c r="A16" s="217" t="s">
        <v>41</v>
      </c>
      <c r="B16" s="132" t="s">
        <v>104</v>
      </c>
      <c r="C16" s="54" t="s">
        <v>105</v>
      </c>
      <c r="D16" s="54" t="s">
        <v>106</v>
      </c>
      <c r="E16" s="379" t="s">
        <v>107</v>
      </c>
      <c r="F16" s="379"/>
      <c r="G16" s="379"/>
      <c r="H16" s="54" t="s">
        <v>83</v>
      </c>
      <c r="I16" s="37"/>
      <c r="J16" s="21"/>
      <c r="K16" s="37"/>
      <c r="L16" s="421"/>
      <c r="M16" s="421"/>
      <c r="N16" s="421"/>
      <c r="O16" s="421"/>
      <c r="P16" s="421"/>
      <c r="Q16" s="37"/>
    </row>
    <row r="17" spans="1:17" ht="56.25" customHeight="1">
      <c r="B17" s="38" t="s">
        <v>42</v>
      </c>
      <c r="C17" s="39" t="s">
        <v>43</v>
      </c>
      <c r="D17" s="39" t="s">
        <v>44</v>
      </c>
      <c r="E17" s="385" t="s">
        <v>45</v>
      </c>
      <c r="F17" s="385"/>
      <c r="G17" s="39"/>
      <c r="H17" s="39" t="s">
        <v>46</v>
      </c>
      <c r="I17" s="32"/>
      <c r="J17" s="38"/>
      <c r="K17" s="38"/>
      <c r="L17" s="380"/>
      <c r="M17" s="380"/>
      <c r="N17" s="380"/>
      <c r="O17" s="380"/>
      <c r="P17" s="380"/>
      <c r="Q17" s="27"/>
    </row>
    <row r="18" spans="1:17" ht="42" customHeight="1">
      <c r="A18" s="44" t="s">
        <v>3</v>
      </c>
      <c r="B18" s="375" t="s">
        <v>228</v>
      </c>
      <c r="C18" s="375"/>
      <c r="D18" s="375"/>
      <c r="E18" s="375"/>
      <c r="F18" s="375"/>
      <c r="G18" s="375"/>
      <c r="H18" s="375"/>
    </row>
    <row r="19" spans="1:17" ht="213" customHeight="1">
      <c r="A19" s="44" t="s">
        <v>4</v>
      </c>
      <c r="B19" s="375" t="s">
        <v>409</v>
      </c>
      <c r="C19" s="375"/>
      <c r="D19" s="375"/>
      <c r="E19" s="375"/>
      <c r="F19" s="375"/>
      <c r="G19" s="375"/>
      <c r="H19" s="375"/>
      <c r="I19" s="326"/>
      <c r="J19" s="325" t="s">
        <v>420</v>
      </c>
      <c r="K19" s="320"/>
    </row>
    <row r="20" spans="1:17" ht="21.75" customHeight="1">
      <c r="A20" s="118" t="s">
        <v>5</v>
      </c>
      <c r="B20" s="378" t="s">
        <v>30</v>
      </c>
      <c r="C20" s="378"/>
      <c r="D20" s="378"/>
      <c r="E20" s="378"/>
      <c r="F20" s="378"/>
      <c r="G20" s="378"/>
      <c r="H20" s="378"/>
      <c r="I20" s="326" t="s">
        <v>421</v>
      </c>
    </row>
    <row r="21" spans="1:17" ht="15.75">
      <c r="A21" s="1"/>
    </row>
    <row r="22" spans="1:17" ht="15.75">
      <c r="A22" s="34" t="s">
        <v>7</v>
      </c>
      <c r="B22" s="347" t="s">
        <v>31</v>
      </c>
      <c r="C22" s="347"/>
      <c r="D22" s="347"/>
      <c r="E22" s="347"/>
      <c r="F22" s="347"/>
      <c r="G22" s="347"/>
      <c r="H22" s="347"/>
    </row>
    <row r="23" spans="1:17" ht="26.25" customHeight="1">
      <c r="A23" s="34">
        <v>1</v>
      </c>
      <c r="B23" s="348" t="s">
        <v>110</v>
      </c>
      <c r="C23" s="425"/>
      <c r="D23" s="425"/>
      <c r="E23" s="425"/>
      <c r="F23" s="425"/>
      <c r="G23" s="425"/>
      <c r="H23" s="426"/>
    </row>
    <row r="24" spans="1:17" ht="15.75">
      <c r="A24" s="1"/>
    </row>
    <row r="25" spans="1:17" ht="33.75" customHeight="1">
      <c r="A25" s="55" t="s">
        <v>6</v>
      </c>
      <c r="B25" s="367" t="s">
        <v>108</v>
      </c>
      <c r="C25" s="367"/>
      <c r="D25" s="367"/>
      <c r="E25" s="367"/>
      <c r="F25" s="367"/>
      <c r="G25" s="367"/>
      <c r="H25" s="367"/>
    </row>
    <row r="26" spans="1:17" ht="15.75">
      <c r="A26" s="36" t="s">
        <v>9</v>
      </c>
      <c r="B26" s="374" t="s">
        <v>32</v>
      </c>
      <c r="C26" s="374"/>
      <c r="D26" s="374"/>
      <c r="E26" s="374"/>
      <c r="F26" s="374"/>
      <c r="G26" s="374"/>
      <c r="H26" s="374"/>
    </row>
    <row r="27" spans="1:17" ht="15.75">
      <c r="A27" s="36"/>
      <c r="B27" s="35"/>
      <c r="C27" s="35"/>
      <c r="D27" s="35"/>
      <c r="E27" s="35"/>
      <c r="F27" s="35"/>
      <c r="G27" s="35"/>
      <c r="H27" s="35"/>
    </row>
    <row r="28" spans="1:17" ht="15.75">
      <c r="A28" s="34" t="s">
        <v>7</v>
      </c>
      <c r="B28" s="347" t="s">
        <v>8</v>
      </c>
      <c r="C28" s="347"/>
      <c r="D28" s="347"/>
      <c r="E28" s="347"/>
      <c r="F28" s="347"/>
      <c r="G28" s="347"/>
      <c r="H28" s="347"/>
    </row>
    <row r="29" spans="1:17" ht="31.5" customHeight="1">
      <c r="A29" s="34">
        <v>1</v>
      </c>
      <c r="B29" s="348" t="s">
        <v>109</v>
      </c>
      <c r="C29" s="349"/>
      <c r="D29" s="349"/>
      <c r="E29" s="349"/>
      <c r="F29" s="349"/>
      <c r="G29" s="349"/>
      <c r="H29" s="350"/>
    </row>
    <row r="30" spans="1:17" ht="15.75">
      <c r="A30" s="34"/>
      <c r="B30" s="420"/>
      <c r="C30" s="420"/>
      <c r="D30" s="420"/>
      <c r="E30" s="420"/>
      <c r="F30" s="420"/>
      <c r="G30" s="420"/>
      <c r="H30" s="420"/>
    </row>
    <row r="31" spans="1:17" ht="15.75">
      <c r="A31" s="43"/>
      <c r="B31" s="61"/>
      <c r="C31" s="61"/>
      <c r="D31" s="61"/>
      <c r="E31" s="61"/>
      <c r="F31" s="61"/>
      <c r="G31" s="61"/>
      <c r="H31" s="61"/>
    </row>
    <row r="32" spans="1:17" ht="15.75">
      <c r="A32" s="36" t="s">
        <v>15</v>
      </c>
      <c r="B32" s="377" t="s">
        <v>10</v>
      </c>
      <c r="C32" s="377"/>
      <c r="D32" s="377"/>
      <c r="E32" s="377"/>
      <c r="F32" s="35"/>
      <c r="G32" s="35"/>
      <c r="H32" s="35"/>
    </row>
    <row r="33" spans="1:11" ht="15.75">
      <c r="A33" s="1"/>
      <c r="E33" s="49"/>
      <c r="H33" s="49" t="s">
        <v>33</v>
      </c>
    </row>
    <row r="34" spans="1:11" ht="31.5" customHeight="1">
      <c r="A34" s="34" t="s">
        <v>7</v>
      </c>
      <c r="B34" s="355" t="s">
        <v>11</v>
      </c>
      <c r="C34" s="357"/>
      <c r="D34" s="34" t="s">
        <v>12</v>
      </c>
      <c r="E34" s="34" t="s">
        <v>13</v>
      </c>
      <c r="F34" s="347" t="s">
        <v>14</v>
      </c>
      <c r="G34" s="347"/>
      <c r="H34" s="347"/>
    </row>
    <row r="35" spans="1:11" ht="15.75">
      <c r="A35" s="34">
        <v>1</v>
      </c>
      <c r="B35" s="355">
        <v>2</v>
      </c>
      <c r="C35" s="357"/>
      <c r="D35" s="34">
        <v>3</v>
      </c>
      <c r="E35" s="34">
        <v>4</v>
      </c>
      <c r="F35" s="347">
        <v>5</v>
      </c>
      <c r="G35" s="347"/>
      <c r="H35" s="347"/>
    </row>
    <row r="36" spans="1:11" ht="30.75" customHeight="1">
      <c r="A36" s="34">
        <v>1</v>
      </c>
      <c r="B36" s="409" t="s">
        <v>113</v>
      </c>
      <c r="C36" s="410"/>
      <c r="D36" s="206">
        <v>0</v>
      </c>
      <c r="E36" s="206">
        <v>200000</v>
      </c>
      <c r="F36" s="411">
        <f>E36+D36</f>
        <v>200000</v>
      </c>
      <c r="G36" s="411"/>
      <c r="H36" s="411"/>
    </row>
    <row r="37" spans="1:11" ht="27.75" customHeight="1">
      <c r="A37" s="34">
        <v>2</v>
      </c>
      <c r="B37" s="460" t="s">
        <v>251</v>
      </c>
      <c r="C37" s="460"/>
      <c r="D37" s="206">
        <v>0</v>
      </c>
      <c r="E37" s="206">
        <v>1000000</v>
      </c>
      <c r="F37" s="411">
        <f>E37+D37</f>
        <v>1000000</v>
      </c>
      <c r="G37" s="411"/>
      <c r="H37" s="411"/>
      <c r="K37" s="50"/>
    </row>
    <row r="38" spans="1:11" ht="60" customHeight="1">
      <c r="A38" s="34">
        <v>3</v>
      </c>
      <c r="B38" s="460" t="s">
        <v>226</v>
      </c>
      <c r="C38" s="460"/>
      <c r="D38" s="206">
        <v>0</v>
      </c>
      <c r="E38" s="206">
        <v>1529900</v>
      </c>
      <c r="F38" s="411">
        <f t="shared" ref="F38:F39" si="0">E38+D38</f>
        <v>1529900</v>
      </c>
      <c r="G38" s="411"/>
      <c r="H38" s="411"/>
    </row>
    <row r="39" spans="1:11" ht="27" customHeight="1">
      <c r="A39" s="34">
        <v>4</v>
      </c>
      <c r="B39" s="460" t="s">
        <v>111</v>
      </c>
      <c r="C39" s="460"/>
      <c r="D39" s="206">
        <v>0</v>
      </c>
      <c r="E39" s="206">
        <v>2487800</v>
      </c>
      <c r="F39" s="411">
        <f t="shared" si="0"/>
        <v>2487800</v>
      </c>
      <c r="G39" s="411"/>
      <c r="H39" s="411"/>
    </row>
    <row r="40" spans="1:11" ht="15.75" customHeight="1">
      <c r="A40" s="396" t="s">
        <v>14</v>
      </c>
      <c r="B40" s="397"/>
      <c r="C40" s="398"/>
      <c r="D40" s="161">
        <f>SUM(D36:D36)</f>
        <v>0</v>
      </c>
      <c r="E40" s="161">
        <f>SUM(E36:E39)</f>
        <v>5217700</v>
      </c>
      <c r="F40" s="412">
        <f>SUM(F36:H39)</f>
        <v>5217700</v>
      </c>
      <c r="G40" s="413"/>
      <c r="H40" s="414"/>
    </row>
    <row r="41" spans="1:11" ht="15.75">
      <c r="A41" s="1"/>
    </row>
    <row r="42" spans="1:11" ht="15.75">
      <c r="A42" s="41" t="s">
        <v>18</v>
      </c>
      <c r="B42" s="374" t="s">
        <v>16</v>
      </c>
      <c r="C42" s="374"/>
      <c r="D42" s="374"/>
      <c r="E42" s="374"/>
      <c r="F42" s="374"/>
      <c r="G42" s="374"/>
      <c r="H42" s="374"/>
    </row>
    <row r="43" spans="1:11" ht="15.75">
      <c r="A43" s="1"/>
      <c r="E43" s="49"/>
      <c r="H43" s="49" t="s">
        <v>33</v>
      </c>
    </row>
    <row r="44" spans="1:11" ht="31.5" customHeight="1">
      <c r="A44" s="34" t="s">
        <v>7</v>
      </c>
      <c r="B44" s="355" t="s">
        <v>17</v>
      </c>
      <c r="C44" s="357"/>
      <c r="D44" s="34" t="s">
        <v>12</v>
      </c>
      <c r="E44" s="34" t="s">
        <v>13</v>
      </c>
      <c r="F44" s="347" t="s">
        <v>14</v>
      </c>
      <c r="G44" s="347"/>
      <c r="H44" s="347"/>
    </row>
    <row r="45" spans="1:11" ht="15.75">
      <c r="A45" s="34">
        <v>1</v>
      </c>
      <c r="B45" s="355">
        <v>2</v>
      </c>
      <c r="C45" s="357"/>
      <c r="D45" s="34">
        <v>3</v>
      </c>
      <c r="E45" s="34">
        <v>4</v>
      </c>
      <c r="F45" s="347">
        <v>5</v>
      </c>
      <c r="G45" s="347"/>
      <c r="H45" s="347"/>
    </row>
    <row r="46" spans="1:11" ht="52.5" customHeight="1">
      <c r="A46" s="34">
        <v>1</v>
      </c>
      <c r="B46" s="404" t="s">
        <v>112</v>
      </c>
      <c r="C46" s="405"/>
      <c r="D46" s="206">
        <v>0</v>
      </c>
      <c r="E46" s="206">
        <f>E40</f>
        <v>5217700</v>
      </c>
      <c r="F46" s="406">
        <f>E46+D46</f>
        <v>5217700</v>
      </c>
      <c r="G46" s="407"/>
      <c r="H46" s="408"/>
    </row>
    <row r="47" spans="1:11" ht="15.75" customHeight="1">
      <c r="A47" s="396" t="s">
        <v>14</v>
      </c>
      <c r="B47" s="397"/>
      <c r="C47" s="398"/>
      <c r="D47" s="207">
        <f>SUM(D46:D46)</f>
        <v>0</v>
      </c>
      <c r="E47" s="207">
        <f>SUM(E46:E46)</f>
        <v>5217700</v>
      </c>
      <c r="F47" s="399">
        <f>SUM(F46)</f>
        <v>5217700</v>
      </c>
      <c r="G47" s="400"/>
      <c r="H47" s="401"/>
    </row>
    <row r="48" spans="1:11" ht="15.75">
      <c r="A48" s="1"/>
      <c r="E48" s="50"/>
    </row>
    <row r="49" spans="1:12" ht="15.75">
      <c r="A49" s="36" t="s">
        <v>34</v>
      </c>
      <c r="B49" s="374" t="s">
        <v>19</v>
      </c>
      <c r="C49" s="374"/>
      <c r="D49" s="374"/>
      <c r="E49" s="374"/>
      <c r="F49" s="374"/>
      <c r="G49" s="374"/>
      <c r="H49" s="374"/>
    </row>
    <row r="50" spans="1:12" ht="15.75">
      <c r="A50" s="1"/>
    </row>
    <row r="51" spans="1:12" ht="46.5" customHeight="1">
      <c r="A51" s="34" t="s">
        <v>7</v>
      </c>
      <c r="B51" s="34" t="s">
        <v>20</v>
      </c>
      <c r="C51" s="34" t="s">
        <v>21</v>
      </c>
      <c r="D51" s="34" t="s">
        <v>22</v>
      </c>
      <c r="E51" s="34" t="s">
        <v>12</v>
      </c>
      <c r="F51" s="355" t="s">
        <v>13</v>
      </c>
      <c r="G51" s="357"/>
      <c r="H51" s="34" t="s">
        <v>14</v>
      </c>
    </row>
    <row r="52" spans="1:12" ht="15.75">
      <c r="A52" s="34">
        <v>1</v>
      </c>
      <c r="B52" s="34">
        <v>2</v>
      </c>
      <c r="C52" s="34">
        <v>3</v>
      </c>
      <c r="D52" s="34">
        <v>4</v>
      </c>
      <c r="E52" s="34">
        <v>5</v>
      </c>
      <c r="F52" s="355">
        <v>6</v>
      </c>
      <c r="G52" s="357"/>
      <c r="H52" s="34">
        <v>7</v>
      </c>
    </row>
    <row r="53" spans="1:12" ht="15.75">
      <c r="A53" s="34"/>
      <c r="B53" s="461" t="s">
        <v>176</v>
      </c>
      <c r="C53" s="462"/>
      <c r="D53" s="462"/>
      <c r="E53" s="462"/>
      <c r="F53" s="462"/>
      <c r="G53" s="463"/>
      <c r="H53" s="34"/>
    </row>
    <row r="54" spans="1:12" ht="17.25" customHeight="1">
      <c r="A54" s="34">
        <v>1</v>
      </c>
      <c r="B54" s="58" t="s">
        <v>23</v>
      </c>
      <c r="C54" s="72"/>
      <c r="D54" s="73"/>
      <c r="E54" s="51"/>
      <c r="F54" s="360"/>
      <c r="G54" s="361"/>
      <c r="H54" s="51"/>
    </row>
    <row r="55" spans="1:12" ht="30" customHeight="1">
      <c r="A55" s="34"/>
      <c r="B55" s="62" t="s">
        <v>114</v>
      </c>
      <c r="C55" s="68" t="s">
        <v>56</v>
      </c>
      <c r="D55" s="64" t="s">
        <v>77</v>
      </c>
      <c r="E55" s="51">
        <v>0</v>
      </c>
      <c r="F55" s="358">
        <f>E36</f>
        <v>200000</v>
      </c>
      <c r="G55" s="363"/>
      <c r="H55" s="208">
        <f t="shared" ref="H55" si="1">F55+E55</f>
        <v>200000</v>
      </c>
    </row>
    <row r="56" spans="1:12" ht="15.75">
      <c r="A56" s="34">
        <v>2</v>
      </c>
      <c r="B56" s="58" t="s">
        <v>24</v>
      </c>
      <c r="C56" s="34"/>
      <c r="D56" s="34"/>
      <c r="E56" s="34"/>
      <c r="F56" s="358"/>
      <c r="G56" s="363"/>
      <c r="H56" s="208"/>
      <c r="L56" s="63"/>
    </row>
    <row r="57" spans="1:12" ht="25.5">
      <c r="A57" s="34"/>
      <c r="B57" s="62" t="s">
        <v>115</v>
      </c>
      <c r="C57" s="64" t="s">
        <v>71</v>
      </c>
      <c r="D57" s="64"/>
      <c r="E57" s="224">
        <v>0</v>
      </c>
      <c r="F57" s="351">
        <v>4</v>
      </c>
      <c r="G57" s="352"/>
      <c r="H57" s="173">
        <f>E57+F57</f>
        <v>4</v>
      </c>
      <c r="L57" s="63"/>
    </row>
    <row r="58" spans="1:12" ht="15.75">
      <c r="A58" s="34">
        <v>3</v>
      </c>
      <c r="B58" s="58" t="s">
        <v>25</v>
      </c>
      <c r="C58" s="34"/>
      <c r="D58" s="34"/>
      <c r="E58" s="34"/>
      <c r="F58" s="358"/>
      <c r="G58" s="363"/>
      <c r="H58" s="208"/>
    </row>
    <row r="59" spans="1:12" ht="15.75">
      <c r="A59" s="34"/>
      <c r="B59" s="62" t="s">
        <v>116</v>
      </c>
      <c r="C59" s="64" t="s">
        <v>56</v>
      </c>
      <c r="D59" s="64" t="s">
        <v>79</v>
      </c>
      <c r="E59" s="202">
        <v>0</v>
      </c>
      <c r="F59" s="358">
        <f>F55/F57</f>
        <v>50000</v>
      </c>
      <c r="G59" s="363"/>
      <c r="H59" s="208">
        <f>E59+F59</f>
        <v>50000</v>
      </c>
    </row>
    <row r="60" spans="1:12" ht="15.75">
      <c r="A60" s="59">
        <v>4</v>
      </c>
      <c r="B60" s="58" t="s">
        <v>26</v>
      </c>
      <c r="C60" s="59"/>
      <c r="D60" s="59"/>
      <c r="E60" s="59"/>
      <c r="F60" s="343"/>
      <c r="G60" s="344"/>
      <c r="H60" s="172"/>
    </row>
    <row r="61" spans="1:12" ht="25.5">
      <c r="A61" s="4"/>
      <c r="B61" s="62" t="s">
        <v>117</v>
      </c>
      <c r="C61" s="64" t="s">
        <v>76</v>
      </c>
      <c r="D61" s="64" t="s">
        <v>75</v>
      </c>
      <c r="E61" s="224">
        <v>0</v>
      </c>
      <c r="F61" s="345">
        <v>100</v>
      </c>
      <c r="G61" s="345"/>
      <c r="H61" s="173">
        <v>100</v>
      </c>
    </row>
    <row r="62" spans="1:12" ht="15.75">
      <c r="A62" s="34"/>
      <c r="B62" s="457" t="s">
        <v>252</v>
      </c>
      <c r="C62" s="458"/>
      <c r="D62" s="458"/>
      <c r="E62" s="458"/>
      <c r="F62" s="458"/>
      <c r="G62" s="459"/>
      <c r="H62" s="34"/>
    </row>
    <row r="63" spans="1:12" ht="17.25" customHeight="1">
      <c r="A63" s="34">
        <v>1</v>
      </c>
      <c r="B63" s="58" t="s">
        <v>23</v>
      </c>
      <c r="C63" s="72"/>
      <c r="D63" s="73"/>
      <c r="E63" s="51"/>
      <c r="F63" s="360"/>
      <c r="G63" s="361"/>
      <c r="H63" s="51"/>
    </row>
    <row r="64" spans="1:12" ht="30" customHeight="1">
      <c r="A64" s="34"/>
      <c r="B64" s="62" t="s">
        <v>118</v>
      </c>
      <c r="C64" s="68" t="s">
        <v>56</v>
      </c>
      <c r="D64" s="64" t="s">
        <v>77</v>
      </c>
      <c r="E64" s="51">
        <v>0</v>
      </c>
      <c r="F64" s="358">
        <f>E37</f>
        <v>1000000</v>
      </c>
      <c r="G64" s="363"/>
      <c r="H64" s="208">
        <f>F64+E64</f>
        <v>1000000</v>
      </c>
    </row>
    <row r="65" spans="1:12" ht="15.75">
      <c r="A65" s="34">
        <v>2</v>
      </c>
      <c r="B65" s="58" t="s">
        <v>24</v>
      </c>
      <c r="C65" s="34"/>
      <c r="D65" s="34"/>
      <c r="E65" s="34"/>
      <c r="F65" s="355"/>
      <c r="G65" s="357"/>
      <c r="H65" s="34"/>
      <c r="L65" s="63"/>
    </row>
    <row r="66" spans="1:12" ht="25.5">
      <c r="A66" s="34"/>
      <c r="B66" s="62" t="s">
        <v>119</v>
      </c>
      <c r="C66" s="64" t="s">
        <v>120</v>
      </c>
      <c r="D66" s="64"/>
      <c r="E66" s="202">
        <v>0</v>
      </c>
      <c r="F66" s="355">
        <v>3.2</v>
      </c>
      <c r="G66" s="357"/>
      <c r="H66" s="34">
        <v>3.2</v>
      </c>
      <c r="L66" s="63"/>
    </row>
    <row r="67" spans="1:12" ht="15.75">
      <c r="A67" s="34">
        <v>3</v>
      </c>
      <c r="B67" s="58" t="s">
        <v>25</v>
      </c>
      <c r="C67" s="34"/>
      <c r="D67" s="34"/>
      <c r="E67" s="34"/>
      <c r="F67" s="355"/>
      <c r="G67" s="357"/>
      <c r="H67" s="34"/>
    </row>
    <row r="68" spans="1:12" ht="25.5">
      <c r="A68" s="34"/>
      <c r="B68" s="62" t="s">
        <v>122</v>
      </c>
      <c r="C68" s="64" t="s">
        <v>56</v>
      </c>
      <c r="D68" s="64" t="s">
        <v>79</v>
      </c>
      <c r="E68" s="202">
        <v>0</v>
      </c>
      <c r="F68" s="358">
        <f>F64/F66</f>
        <v>312500</v>
      </c>
      <c r="G68" s="363"/>
      <c r="H68" s="208">
        <f>H64/H66</f>
        <v>312500</v>
      </c>
    </row>
    <row r="69" spans="1:12" ht="15.75">
      <c r="A69" s="59">
        <v>4</v>
      </c>
      <c r="B69" s="58" t="s">
        <v>26</v>
      </c>
      <c r="C69" s="59"/>
      <c r="D69" s="59"/>
      <c r="E69" s="59"/>
      <c r="F69" s="388"/>
      <c r="G69" s="346"/>
      <c r="H69" s="59"/>
    </row>
    <row r="70" spans="1:12" ht="38.25">
      <c r="A70" s="4"/>
      <c r="B70" s="62" t="s">
        <v>123</v>
      </c>
      <c r="C70" s="64" t="s">
        <v>76</v>
      </c>
      <c r="D70" s="64" t="s">
        <v>75</v>
      </c>
      <c r="E70" s="224">
        <v>0</v>
      </c>
      <c r="F70" s="347">
        <v>100</v>
      </c>
      <c r="G70" s="347"/>
      <c r="H70" s="34">
        <v>100</v>
      </c>
    </row>
    <row r="71" spans="1:12" ht="42.75" customHeight="1">
      <c r="A71" s="187"/>
      <c r="B71" s="457" t="s">
        <v>227</v>
      </c>
      <c r="C71" s="458"/>
      <c r="D71" s="458"/>
      <c r="E71" s="458"/>
      <c r="F71" s="458"/>
      <c r="G71" s="459"/>
      <c r="H71" s="187"/>
    </row>
    <row r="72" spans="1:12" ht="17.25" customHeight="1">
      <c r="A72" s="187">
        <v>1</v>
      </c>
      <c r="B72" s="58" t="s">
        <v>23</v>
      </c>
      <c r="C72" s="72"/>
      <c r="D72" s="73"/>
      <c r="E72" s="189"/>
      <c r="F72" s="360"/>
      <c r="G72" s="361"/>
      <c r="H72" s="189"/>
    </row>
    <row r="73" spans="1:12" ht="16.5" customHeight="1">
      <c r="A73" s="187"/>
      <c r="B73" s="62" t="s">
        <v>216</v>
      </c>
      <c r="C73" s="68" t="s">
        <v>56</v>
      </c>
      <c r="D73" s="64" t="s">
        <v>77</v>
      </c>
      <c r="E73" s="189">
        <v>0</v>
      </c>
      <c r="F73" s="358">
        <f>E38</f>
        <v>1529900</v>
      </c>
      <c r="G73" s="363"/>
      <c r="H73" s="208">
        <f t="shared" ref="H73" si="2">F73+E73</f>
        <v>1529900</v>
      </c>
    </row>
    <row r="74" spans="1:12" ht="15.75">
      <c r="A74" s="187">
        <v>2</v>
      </c>
      <c r="B74" s="58" t="s">
        <v>24</v>
      </c>
      <c r="C74" s="187"/>
      <c r="D74" s="187"/>
      <c r="E74" s="187"/>
      <c r="F74" s="355"/>
      <c r="G74" s="357"/>
      <c r="H74" s="187"/>
      <c r="L74" s="63"/>
    </row>
    <row r="75" spans="1:12" ht="15.75">
      <c r="A75" s="187"/>
      <c r="B75" s="121" t="s">
        <v>217</v>
      </c>
      <c r="C75" s="122" t="s">
        <v>71</v>
      </c>
      <c r="D75" s="122" t="s">
        <v>100</v>
      </c>
      <c r="E75" s="202">
        <v>0</v>
      </c>
      <c r="F75" s="355">
        <v>1</v>
      </c>
      <c r="G75" s="357"/>
      <c r="H75" s="187">
        <f>E75+F75</f>
        <v>1</v>
      </c>
      <c r="L75" s="63"/>
    </row>
    <row r="76" spans="1:12" ht="15.75">
      <c r="A76" s="220"/>
      <c r="B76" s="123" t="s">
        <v>280</v>
      </c>
      <c r="C76" s="124" t="s">
        <v>281</v>
      </c>
      <c r="D76" s="124" t="s">
        <v>121</v>
      </c>
      <c r="E76" s="202">
        <v>0</v>
      </c>
      <c r="F76" s="355">
        <v>1.9</v>
      </c>
      <c r="G76" s="357"/>
      <c r="H76" s="220">
        <f>F76+E76</f>
        <v>1.9</v>
      </c>
      <c r="L76" s="63"/>
    </row>
    <row r="77" spans="1:12" ht="15.75">
      <c r="A77" s="187">
        <v>3</v>
      </c>
      <c r="B77" s="58" t="s">
        <v>25</v>
      </c>
      <c r="C77" s="187"/>
      <c r="D77" s="187"/>
      <c r="E77" s="187"/>
      <c r="F77" s="355"/>
      <c r="G77" s="357"/>
      <c r="H77" s="187"/>
    </row>
    <row r="78" spans="1:12" ht="25.5">
      <c r="A78" s="187"/>
      <c r="B78" s="62" t="s">
        <v>218</v>
      </c>
      <c r="C78" s="64" t="s">
        <v>56</v>
      </c>
      <c r="D78" s="64" t="s">
        <v>79</v>
      </c>
      <c r="E78" s="202">
        <v>0</v>
      </c>
      <c r="F78" s="358">
        <f>F73/F76</f>
        <v>805210.52631578955</v>
      </c>
      <c r="G78" s="363"/>
      <c r="H78" s="221">
        <f>E78+F78</f>
        <v>805210.52631578955</v>
      </c>
    </row>
    <row r="79" spans="1:12" ht="15.75">
      <c r="A79" s="59">
        <v>4</v>
      </c>
      <c r="B79" s="58" t="s">
        <v>26</v>
      </c>
      <c r="C79" s="59"/>
      <c r="D79" s="59"/>
      <c r="E79" s="59"/>
      <c r="F79" s="388"/>
      <c r="G79" s="346"/>
      <c r="H79" s="59"/>
    </row>
    <row r="80" spans="1:12" ht="15.75">
      <c r="A80" s="188"/>
      <c r="B80" s="62" t="s">
        <v>219</v>
      </c>
      <c r="C80" s="64" t="s">
        <v>76</v>
      </c>
      <c r="D80" s="64" t="s">
        <v>75</v>
      </c>
      <c r="E80" s="224">
        <v>0</v>
      </c>
      <c r="F80" s="347">
        <v>100</v>
      </c>
      <c r="G80" s="347"/>
      <c r="H80" s="187">
        <v>100</v>
      </c>
    </row>
    <row r="81" spans="1:12" ht="15.75">
      <c r="A81" s="187"/>
      <c r="B81" s="457" t="s">
        <v>220</v>
      </c>
      <c r="C81" s="458"/>
      <c r="D81" s="458"/>
      <c r="E81" s="458"/>
      <c r="F81" s="458"/>
      <c r="G81" s="459"/>
      <c r="H81" s="187"/>
    </row>
    <row r="82" spans="1:12" ht="17.25" customHeight="1">
      <c r="A82" s="187">
        <v>1</v>
      </c>
      <c r="B82" s="58" t="s">
        <v>23</v>
      </c>
      <c r="C82" s="72"/>
      <c r="D82" s="73"/>
      <c r="E82" s="189"/>
      <c r="F82" s="360"/>
      <c r="G82" s="361"/>
      <c r="H82" s="189"/>
    </row>
    <row r="83" spans="1:12" ht="31.5" customHeight="1">
      <c r="A83" s="187"/>
      <c r="B83" s="62" t="s">
        <v>221</v>
      </c>
      <c r="C83" s="68" t="s">
        <v>56</v>
      </c>
      <c r="D83" s="64" t="s">
        <v>77</v>
      </c>
      <c r="E83" s="189">
        <v>0</v>
      </c>
      <c r="F83" s="358">
        <f>E39</f>
        <v>2487800</v>
      </c>
      <c r="G83" s="363"/>
      <c r="H83" s="208">
        <f t="shared" ref="H83" si="3">F83+E83</f>
        <v>2487800</v>
      </c>
    </row>
    <row r="84" spans="1:12" ht="29.25" customHeight="1">
      <c r="A84" s="187"/>
      <c r="B84" s="62" t="s">
        <v>222</v>
      </c>
      <c r="C84" s="68" t="s">
        <v>120</v>
      </c>
      <c r="D84" s="64" t="s">
        <v>121</v>
      </c>
      <c r="E84" s="202">
        <v>0</v>
      </c>
      <c r="F84" s="360">
        <v>45.465000000000003</v>
      </c>
      <c r="G84" s="361"/>
      <c r="H84" s="145">
        <v>45.465000000000003</v>
      </c>
      <c r="I84" s="2">
        <v>28865633</v>
      </c>
      <c r="J84" s="2">
        <f>I84/H84</f>
        <v>634897.89948311879</v>
      </c>
    </row>
    <row r="85" spans="1:12" ht="15.75">
      <c r="A85" s="187">
        <v>2</v>
      </c>
      <c r="B85" s="58" t="s">
        <v>24</v>
      </c>
      <c r="C85" s="187"/>
      <c r="D85" s="187"/>
      <c r="E85" s="187"/>
      <c r="F85" s="355"/>
      <c r="G85" s="357"/>
      <c r="H85" s="187"/>
      <c r="L85" s="63"/>
    </row>
    <row r="86" spans="1:12" ht="25.5">
      <c r="A86" s="187"/>
      <c r="B86" s="62" t="s">
        <v>223</v>
      </c>
      <c r="C86" s="64" t="s">
        <v>120</v>
      </c>
      <c r="D86" s="64" t="s">
        <v>79</v>
      </c>
      <c r="E86" s="202">
        <v>0</v>
      </c>
      <c r="F86" s="355">
        <v>3.9180000000000001</v>
      </c>
      <c r="G86" s="357"/>
      <c r="H86" s="187">
        <v>3.9180000000000001</v>
      </c>
      <c r="I86" s="50"/>
      <c r="J86" s="2">
        <f>H83/J84</f>
        <v>3.9184253122043096</v>
      </c>
      <c r="L86" s="63"/>
    </row>
    <row r="87" spans="1:12" ht="15.75">
      <c r="A87" s="187">
        <v>3</v>
      </c>
      <c r="B87" s="58" t="s">
        <v>25</v>
      </c>
      <c r="C87" s="187"/>
      <c r="D87" s="187"/>
      <c r="E87" s="187"/>
      <c r="F87" s="355"/>
      <c r="G87" s="357"/>
      <c r="H87" s="187"/>
    </row>
    <row r="88" spans="1:12" ht="25.5">
      <c r="A88" s="187"/>
      <c r="B88" s="62" t="s">
        <v>224</v>
      </c>
      <c r="C88" s="64" t="s">
        <v>56</v>
      </c>
      <c r="D88" s="64" t="s">
        <v>79</v>
      </c>
      <c r="E88" s="202">
        <v>0</v>
      </c>
      <c r="F88" s="358">
        <f>F83/F86</f>
        <v>634966.8198060235</v>
      </c>
      <c r="G88" s="363"/>
      <c r="H88" s="208">
        <f>H83/H86</f>
        <v>634966.8198060235</v>
      </c>
    </row>
    <row r="89" spans="1:12" ht="15.75">
      <c r="A89" s="59">
        <v>4</v>
      </c>
      <c r="B89" s="58" t="s">
        <v>26</v>
      </c>
      <c r="C89" s="59"/>
      <c r="D89" s="59"/>
      <c r="E89" s="59"/>
      <c r="F89" s="355"/>
      <c r="G89" s="357"/>
      <c r="H89" s="59"/>
    </row>
    <row r="90" spans="1:12" ht="25.5">
      <c r="A90" s="188"/>
      <c r="B90" s="62" t="s">
        <v>225</v>
      </c>
      <c r="C90" s="64" t="s">
        <v>76</v>
      </c>
      <c r="D90" s="64" t="s">
        <v>75</v>
      </c>
      <c r="E90" s="202">
        <v>0</v>
      </c>
      <c r="F90" s="456">
        <f>H90</f>
        <v>8.6176179478719881</v>
      </c>
      <c r="G90" s="347"/>
      <c r="H90" s="204">
        <f>H86/H84*100</f>
        <v>8.6176179478719881</v>
      </c>
    </row>
    <row r="91" spans="1:12" ht="15.75">
      <c r="A91" s="1"/>
    </row>
    <row r="92" spans="1:12" ht="15.75" customHeight="1">
      <c r="A92" s="66"/>
      <c r="B92" s="66"/>
      <c r="C92" s="66"/>
      <c r="D92" s="41"/>
      <c r="F92" s="50"/>
    </row>
    <row r="93" spans="1:12" ht="32.25" customHeight="1">
      <c r="A93" s="371" t="s">
        <v>80</v>
      </c>
      <c r="B93" s="371"/>
      <c r="C93" s="65"/>
      <c r="D93" s="14"/>
      <c r="E93" s="5"/>
      <c r="F93" s="354" t="s">
        <v>185</v>
      </c>
      <c r="G93" s="354"/>
      <c r="H93" s="354"/>
    </row>
    <row r="94" spans="1:12" ht="15.75" customHeight="1">
      <c r="A94" s="3"/>
      <c r="B94" s="133"/>
      <c r="D94" s="15" t="s">
        <v>27</v>
      </c>
      <c r="F94" s="353" t="s">
        <v>36</v>
      </c>
      <c r="G94" s="353"/>
      <c r="H94" s="353"/>
    </row>
    <row r="95" spans="1:12">
      <c r="A95" s="209" t="s">
        <v>28</v>
      </c>
      <c r="B95" s="209"/>
    </row>
    <row r="96" spans="1:12">
      <c r="A96" s="210" t="s">
        <v>253</v>
      </c>
      <c r="B96" s="210"/>
      <c r="C96" s="210"/>
    </row>
    <row r="98" spans="1:8" ht="15.75">
      <c r="A98" s="359" t="s">
        <v>254</v>
      </c>
      <c r="B98" s="359"/>
      <c r="D98" s="14"/>
      <c r="F98" s="354" t="s">
        <v>255</v>
      </c>
      <c r="G98" s="354"/>
      <c r="H98" s="354"/>
    </row>
    <row r="99" spans="1:8">
      <c r="D99" s="15" t="s">
        <v>27</v>
      </c>
      <c r="F99" s="353" t="s">
        <v>36</v>
      </c>
      <c r="G99" s="353"/>
      <c r="H99" s="353"/>
    </row>
    <row r="101" spans="1:8">
      <c r="B101" s="211" t="s">
        <v>35</v>
      </c>
      <c r="C101" s="212">
        <f>H3</f>
        <v>44419</v>
      </c>
    </row>
    <row r="103" spans="1:8">
      <c r="B103" s="2" t="s">
        <v>256</v>
      </c>
    </row>
  </sheetData>
  <mergeCells count="108">
    <mergeCell ref="E1:H1"/>
    <mergeCell ref="E4:H4"/>
    <mergeCell ref="E5:H5"/>
    <mergeCell ref="E6:H6"/>
    <mergeCell ref="E7:H7"/>
    <mergeCell ref="A9:H9"/>
    <mergeCell ref="B14:C14"/>
    <mergeCell ref="D14:E14"/>
    <mergeCell ref="D15:E15"/>
    <mergeCell ref="M15:N15"/>
    <mergeCell ref="P15:Q15"/>
    <mergeCell ref="A10:H10"/>
    <mergeCell ref="B12:C12"/>
    <mergeCell ref="D12:E12"/>
    <mergeCell ref="M12:N12"/>
    <mergeCell ref="P12:Q12"/>
    <mergeCell ref="D13:E13"/>
    <mergeCell ref="M13:N13"/>
    <mergeCell ref="P13:Q13"/>
    <mergeCell ref="B13:C13"/>
    <mergeCell ref="B15:C15"/>
    <mergeCell ref="F40:H40"/>
    <mergeCell ref="F39:H39"/>
    <mergeCell ref="B42:H42"/>
    <mergeCell ref="B44:C44"/>
    <mergeCell ref="F44:H44"/>
    <mergeCell ref="E16:G16"/>
    <mergeCell ref="L16:N16"/>
    <mergeCell ref="O16:P16"/>
    <mergeCell ref="E17:F17"/>
    <mergeCell ref="L17:M17"/>
    <mergeCell ref="N17:P17"/>
    <mergeCell ref="F54:G54"/>
    <mergeCell ref="F55:G55"/>
    <mergeCell ref="F56:G56"/>
    <mergeCell ref="F57:G57"/>
    <mergeCell ref="B46:C46"/>
    <mergeCell ref="F46:H46"/>
    <mergeCell ref="B34:C34"/>
    <mergeCell ref="F34:H34"/>
    <mergeCell ref="B18:H18"/>
    <mergeCell ref="B19:H19"/>
    <mergeCell ref="B20:H20"/>
    <mergeCell ref="B22:H22"/>
    <mergeCell ref="B23:H23"/>
    <mergeCell ref="B25:H25"/>
    <mergeCell ref="B26:H26"/>
    <mergeCell ref="B28:H28"/>
    <mergeCell ref="B29:H29"/>
    <mergeCell ref="B30:H30"/>
    <mergeCell ref="B32:E32"/>
    <mergeCell ref="B35:C35"/>
    <mergeCell ref="F35:H35"/>
    <mergeCell ref="B36:C36"/>
    <mergeCell ref="F36:H36"/>
    <mergeCell ref="A40:C40"/>
    <mergeCell ref="B45:C45"/>
    <mergeCell ref="F45:H45"/>
    <mergeCell ref="F94:H94"/>
    <mergeCell ref="B37:C37"/>
    <mergeCell ref="B38:C38"/>
    <mergeCell ref="B39:C39"/>
    <mergeCell ref="F37:H37"/>
    <mergeCell ref="F38:H38"/>
    <mergeCell ref="F58:G58"/>
    <mergeCell ref="F59:G59"/>
    <mergeCell ref="F60:G60"/>
    <mergeCell ref="F61:G61"/>
    <mergeCell ref="A93:B93"/>
    <mergeCell ref="F93:H93"/>
    <mergeCell ref="F67:G67"/>
    <mergeCell ref="F68:G68"/>
    <mergeCell ref="F69:G69"/>
    <mergeCell ref="B53:G53"/>
    <mergeCell ref="A47:C47"/>
    <mergeCell ref="F70:G70"/>
    <mergeCell ref="F47:H47"/>
    <mergeCell ref="B49:H49"/>
    <mergeCell ref="F51:G51"/>
    <mergeCell ref="F52:G52"/>
    <mergeCell ref="F66:G66"/>
    <mergeCell ref="B62:G62"/>
    <mergeCell ref="F77:G77"/>
    <mergeCell ref="F78:G78"/>
    <mergeCell ref="F79:G79"/>
    <mergeCell ref="F80:G80"/>
    <mergeCell ref="B81:G81"/>
    <mergeCell ref="B71:G71"/>
    <mergeCell ref="F72:G72"/>
    <mergeCell ref="F73:G73"/>
    <mergeCell ref="F74:G74"/>
    <mergeCell ref="F75:G75"/>
    <mergeCell ref="F63:G63"/>
    <mergeCell ref="F64:G64"/>
    <mergeCell ref="F65:G65"/>
    <mergeCell ref="F76:G76"/>
    <mergeCell ref="A98:B98"/>
    <mergeCell ref="F98:H98"/>
    <mergeCell ref="F99:H99"/>
    <mergeCell ref="F87:G87"/>
    <mergeCell ref="F88:G88"/>
    <mergeCell ref="F89:G89"/>
    <mergeCell ref="F90:G90"/>
    <mergeCell ref="F82:G82"/>
    <mergeCell ref="F83:G83"/>
    <mergeCell ref="F84:G84"/>
    <mergeCell ref="F85:G85"/>
    <mergeCell ref="F86:G86"/>
  </mergeCells>
  <pageMargins left="0.39370078740157483" right="0.39370078740157483" top="0.51181102362204722" bottom="0.27559055118110237" header="0.31496062992125984" footer="0.31496062992125984"/>
  <pageSetup paperSize="9" scale="85" fitToHeight="4" orientation="landscape" verticalDpi="0" r:id="rId1"/>
  <rowBreaks count="1" manualBreakCount="1">
    <brk id="61" max="7" man="1"/>
  </rowBreaks>
</worksheet>
</file>

<file path=xl/worksheets/sheet16.xml><?xml version="1.0" encoding="utf-8"?>
<worksheet xmlns="http://schemas.openxmlformats.org/spreadsheetml/2006/main" xmlns:r="http://schemas.openxmlformats.org/officeDocument/2006/relationships">
  <sheetPr>
    <tabColor rgb="FFFF0000"/>
  </sheetPr>
  <dimension ref="A1:BG64"/>
  <sheetViews>
    <sheetView workbookViewId="0">
      <selection activeCell="B51" sqref="B51"/>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9" width="10.28515625" style="2" customWidth="1"/>
    <col min="10" max="10" width="11.140625" style="2" customWidth="1"/>
    <col min="11" max="39" width="10.28515625" style="2" customWidth="1"/>
    <col min="40" max="16384" width="21.5703125" style="2"/>
  </cols>
  <sheetData>
    <row r="1" spans="1:17" ht="48" customHeight="1">
      <c r="E1" s="372" t="s">
        <v>37</v>
      </c>
      <c r="F1" s="372"/>
      <c r="G1" s="372"/>
      <c r="H1" s="372"/>
    </row>
    <row r="2" spans="1:17" ht="15.75">
      <c r="A2" s="136"/>
      <c r="E2" s="136" t="s">
        <v>0</v>
      </c>
      <c r="L2" s="48"/>
      <c r="M2" s="48"/>
    </row>
    <row r="3" spans="1:17" ht="15.75">
      <c r="A3" s="136"/>
      <c r="B3" s="136"/>
      <c r="E3" s="140" t="s">
        <v>48</v>
      </c>
      <c r="F3" s="177" t="str">
        <f>'Проверка Всего'!$C$10</f>
        <v>112-р</v>
      </c>
      <c r="G3" s="142" t="s">
        <v>47</v>
      </c>
      <c r="H3" s="143">
        <f>'Проверка Всего'!$D$10</f>
        <v>44419</v>
      </c>
    </row>
    <row r="4" spans="1:17" ht="15" customHeight="1">
      <c r="A4" s="136"/>
      <c r="E4" s="353"/>
      <c r="F4" s="353"/>
      <c r="G4" s="353"/>
      <c r="H4" s="353"/>
    </row>
    <row r="5" spans="1:17" ht="33.75" customHeight="1">
      <c r="A5" s="136"/>
      <c r="B5" s="136"/>
      <c r="E5" s="373" t="s">
        <v>427</v>
      </c>
      <c r="F5" s="373"/>
      <c r="G5" s="373"/>
      <c r="H5" s="373"/>
    </row>
    <row r="6" spans="1:17" ht="15" customHeight="1">
      <c r="A6" s="136"/>
      <c r="E6" s="353" t="s">
        <v>1</v>
      </c>
      <c r="F6" s="353"/>
      <c r="G6" s="353"/>
      <c r="H6" s="353"/>
    </row>
    <row r="7" spans="1:17" ht="15.75">
      <c r="A7" s="136"/>
      <c r="E7" s="374"/>
      <c r="F7" s="374"/>
      <c r="G7" s="374"/>
      <c r="H7" s="374"/>
    </row>
    <row r="9" spans="1:17" ht="15.75">
      <c r="A9" s="370" t="s">
        <v>2</v>
      </c>
      <c r="B9" s="370"/>
      <c r="C9" s="370"/>
      <c r="D9" s="370"/>
      <c r="E9" s="370"/>
      <c r="F9" s="370"/>
      <c r="G9" s="370"/>
      <c r="H9" s="370"/>
    </row>
    <row r="10" spans="1:17" ht="15.75">
      <c r="A10" s="370" t="s">
        <v>230</v>
      </c>
      <c r="B10" s="370"/>
      <c r="C10" s="370"/>
      <c r="D10" s="370"/>
      <c r="E10" s="370"/>
      <c r="F10" s="370"/>
      <c r="G10" s="370"/>
      <c r="H10" s="370"/>
    </row>
    <row r="12" spans="1:17" ht="26.25" customHeight="1">
      <c r="A12" s="217" t="s">
        <v>38</v>
      </c>
      <c r="B12" s="382">
        <v>200000</v>
      </c>
      <c r="C12" s="382"/>
      <c r="D12" s="382" t="s">
        <v>427</v>
      </c>
      <c r="E12" s="382"/>
      <c r="F12" s="382"/>
      <c r="G12" s="18"/>
      <c r="H12" s="329">
        <v>40982291</v>
      </c>
      <c r="I12" s="26"/>
      <c r="J12" s="26"/>
      <c r="K12" s="26"/>
      <c r="L12" s="26"/>
      <c r="M12" s="383"/>
      <c r="N12" s="383"/>
      <c r="O12" s="26"/>
      <c r="P12" s="383"/>
      <c r="Q12" s="383"/>
    </row>
    <row r="13" spans="1:17" ht="27" customHeight="1">
      <c r="A13" s="27"/>
      <c r="B13" s="385" t="s">
        <v>42</v>
      </c>
      <c r="C13" s="385"/>
      <c r="D13" s="393" t="s">
        <v>1</v>
      </c>
      <c r="E13" s="393"/>
      <c r="F13" s="393"/>
      <c r="G13" s="19"/>
      <c r="H13" s="33" t="s">
        <v>39</v>
      </c>
      <c r="I13" s="31"/>
      <c r="J13" s="335"/>
      <c r="K13" s="335"/>
      <c r="L13" s="335"/>
      <c r="M13" s="384"/>
      <c r="N13" s="384"/>
      <c r="O13" s="27"/>
      <c r="P13" s="381"/>
      <c r="Q13" s="381"/>
    </row>
    <row r="14" spans="1:17" ht="29.25" customHeight="1">
      <c r="A14" s="218" t="s">
        <v>40</v>
      </c>
      <c r="B14" s="382">
        <v>210000</v>
      </c>
      <c r="C14" s="382"/>
      <c r="D14" s="382" t="s">
        <v>427</v>
      </c>
      <c r="E14" s="382"/>
      <c r="F14" s="382"/>
      <c r="G14" s="20"/>
      <c r="H14" s="329">
        <v>40982291</v>
      </c>
      <c r="I14" s="28"/>
      <c r="J14" s="28"/>
      <c r="K14" s="28"/>
      <c r="L14" s="28"/>
      <c r="M14" s="28"/>
      <c r="N14" s="28"/>
      <c r="O14" s="28"/>
      <c r="P14" s="28"/>
      <c r="Q14" s="28"/>
    </row>
    <row r="15" spans="1:17" ht="27" customHeight="1">
      <c r="A15" s="27"/>
      <c r="B15" s="385" t="s">
        <v>42</v>
      </c>
      <c r="C15" s="385"/>
      <c r="D15" s="385" t="s">
        <v>29</v>
      </c>
      <c r="E15" s="385"/>
      <c r="F15" s="385"/>
      <c r="G15" s="19"/>
      <c r="H15" s="33" t="s">
        <v>39</v>
      </c>
      <c r="I15" s="31"/>
      <c r="J15" s="27"/>
      <c r="K15" s="27"/>
      <c r="L15" s="27"/>
      <c r="M15" s="27"/>
      <c r="N15" s="27"/>
      <c r="O15" s="27"/>
      <c r="P15" s="27"/>
      <c r="Q15" s="27"/>
    </row>
    <row r="16" spans="1:17" ht="93" customHeight="1">
      <c r="A16" s="217" t="s">
        <v>41</v>
      </c>
      <c r="B16" s="250" t="s">
        <v>451</v>
      </c>
      <c r="C16" s="250" t="s">
        <v>449</v>
      </c>
      <c r="D16" s="250" t="s">
        <v>138</v>
      </c>
      <c r="E16" s="379" t="s">
        <v>450</v>
      </c>
      <c r="F16" s="379"/>
      <c r="G16" s="379"/>
      <c r="H16" s="250" t="s">
        <v>83</v>
      </c>
      <c r="I16" s="337"/>
      <c r="J16" s="27"/>
      <c r="K16" s="27"/>
      <c r="L16" s="27"/>
      <c r="M16" s="27"/>
      <c r="N16" s="27"/>
      <c r="O16" s="27"/>
      <c r="P16" s="27"/>
      <c r="Q16" s="27"/>
    </row>
    <row r="17" spans="1:59" ht="48.75" customHeight="1">
      <c r="B17" s="335" t="s">
        <v>42</v>
      </c>
      <c r="C17" s="332" t="s">
        <v>43</v>
      </c>
      <c r="D17" s="332" t="s">
        <v>44</v>
      </c>
      <c r="E17" s="385" t="s">
        <v>45</v>
      </c>
      <c r="F17" s="385"/>
      <c r="G17" s="332"/>
      <c r="H17" s="332" t="s">
        <v>46</v>
      </c>
      <c r="I17" s="32"/>
      <c r="J17" s="27"/>
      <c r="K17" s="27"/>
      <c r="L17" s="27"/>
      <c r="M17" s="27"/>
      <c r="N17" s="27"/>
      <c r="O17" s="27"/>
      <c r="P17" s="27"/>
      <c r="Q17" s="27"/>
    </row>
    <row r="18" spans="1:59" ht="33.75" customHeight="1">
      <c r="A18" s="135" t="s">
        <v>3</v>
      </c>
      <c r="B18" s="375" t="s">
        <v>456</v>
      </c>
      <c r="C18" s="375"/>
      <c r="D18" s="375"/>
      <c r="E18" s="375"/>
      <c r="F18" s="375"/>
      <c r="G18" s="375"/>
      <c r="H18" s="375"/>
    </row>
    <row r="19" spans="1:59" ht="132" customHeight="1">
      <c r="A19" s="135" t="s">
        <v>4</v>
      </c>
      <c r="B19" s="375" t="s">
        <v>452</v>
      </c>
      <c r="C19" s="375"/>
      <c r="D19" s="375"/>
      <c r="E19" s="375"/>
      <c r="F19" s="375"/>
      <c r="G19" s="375"/>
      <c r="H19" s="375"/>
    </row>
    <row r="20" spans="1:59" ht="22.5" customHeight="1">
      <c r="A20" s="118" t="s">
        <v>5</v>
      </c>
      <c r="B20" s="378" t="s">
        <v>30</v>
      </c>
      <c r="C20" s="378"/>
      <c r="D20" s="378"/>
      <c r="E20" s="378"/>
      <c r="F20" s="378"/>
      <c r="G20" s="378"/>
      <c r="H20" s="378"/>
    </row>
    <row r="21" spans="1:59" ht="15.75">
      <c r="A21" s="1"/>
    </row>
    <row r="22" spans="1:59" ht="15.75">
      <c r="A22" s="330" t="s">
        <v>7</v>
      </c>
      <c r="B22" s="347" t="s">
        <v>31</v>
      </c>
      <c r="C22" s="347"/>
      <c r="D22" s="347"/>
      <c r="E22" s="347"/>
      <c r="F22" s="347"/>
      <c r="G22" s="347"/>
      <c r="H22" s="347"/>
    </row>
    <row r="23" spans="1:59" s="32" customFormat="1" ht="34.5" customHeight="1">
      <c r="A23" s="330">
        <v>1</v>
      </c>
      <c r="B23" s="464" t="s">
        <v>455</v>
      </c>
      <c r="C23" s="465"/>
      <c r="D23" s="465"/>
      <c r="E23" s="465"/>
      <c r="F23" s="465"/>
      <c r="G23" s="465"/>
      <c r="H23" s="46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c r="AT23" s="76"/>
      <c r="AU23" s="76"/>
      <c r="AV23" s="76"/>
      <c r="AW23" s="76"/>
      <c r="AX23" s="76"/>
      <c r="AY23" s="76"/>
      <c r="AZ23" s="76"/>
      <c r="BA23" s="76"/>
      <c r="BB23" s="76"/>
      <c r="BC23" s="76"/>
      <c r="BD23" s="76"/>
      <c r="BE23" s="76"/>
      <c r="BF23" s="76"/>
      <c r="BG23" s="76"/>
    </row>
    <row r="24" spans="1:59" ht="15.75">
      <c r="A24" s="1"/>
    </row>
    <row r="25" spans="1:59" ht="33" customHeight="1">
      <c r="A25" s="55" t="s">
        <v>6</v>
      </c>
      <c r="B25" s="367" t="s">
        <v>182</v>
      </c>
      <c r="C25" s="367"/>
      <c r="D25" s="367"/>
      <c r="E25" s="367"/>
      <c r="F25" s="367"/>
      <c r="G25" s="367"/>
      <c r="H25" s="367"/>
    </row>
    <row r="26" spans="1:59" ht="15.75">
      <c r="A26" s="133" t="s">
        <v>9</v>
      </c>
      <c r="B26" s="374" t="s">
        <v>32</v>
      </c>
      <c r="C26" s="374"/>
      <c r="D26" s="374"/>
      <c r="E26" s="374"/>
      <c r="F26" s="374"/>
      <c r="G26" s="374"/>
      <c r="H26" s="374"/>
    </row>
    <row r="27" spans="1:59" ht="15.75">
      <c r="A27" s="133"/>
      <c r="B27" s="333"/>
      <c r="C27" s="333"/>
      <c r="D27" s="333"/>
      <c r="E27" s="333"/>
      <c r="F27" s="333"/>
      <c r="G27" s="333"/>
      <c r="H27" s="333"/>
    </row>
    <row r="28" spans="1:59" ht="15.75">
      <c r="A28" s="330" t="s">
        <v>7</v>
      </c>
      <c r="B28" s="347" t="s">
        <v>8</v>
      </c>
      <c r="C28" s="347"/>
      <c r="D28" s="347"/>
      <c r="E28" s="347"/>
      <c r="F28" s="347"/>
      <c r="G28" s="347"/>
      <c r="H28" s="347"/>
    </row>
    <row r="29" spans="1:59" ht="31.5" customHeight="1">
      <c r="A29" s="330">
        <v>1</v>
      </c>
      <c r="B29" s="420" t="s">
        <v>181</v>
      </c>
      <c r="C29" s="420"/>
      <c r="D29" s="420"/>
      <c r="E29" s="420"/>
      <c r="F29" s="420"/>
      <c r="G29" s="420"/>
      <c r="H29" s="420"/>
    </row>
    <row r="30" spans="1:59" ht="15.75">
      <c r="A30" s="330"/>
      <c r="B30" s="420"/>
      <c r="C30" s="420"/>
      <c r="D30" s="420"/>
      <c r="E30" s="420"/>
      <c r="F30" s="420"/>
      <c r="G30" s="420"/>
      <c r="H30" s="420"/>
    </row>
    <row r="31" spans="1:59" ht="15.75">
      <c r="A31" s="134"/>
      <c r="B31" s="61"/>
      <c r="C31" s="61"/>
      <c r="D31" s="61"/>
      <c r="E31" s="61"/>
      <c r="F31" s="61"/>
      <c r="G31" s="61"/>
      <c r="H31" s="61"/>
    </row>
    <row r="32" spans="1:59" ht="15.75">
      <c r="A32" s="133" t="s">
        <v>15</v>
      </c>
      <c r="B32" s="377" t="s">
        <v>10</v>
      </c>
      <c r="C32" s="377"/>
      <c r="D32" s="377"/>
      <c r="E32" s="377"/>
      <c r="F32" s="333"/>
      <c r="G32" s="333"/>
      <c r="H32" s="333"/>
    </row>
    <row r="33" spans="1:8" ht="15.75">
      <c r="A33" s="1"/>
      <c r="E33" s="49"/>
      <c r="H33" s="49" t="s">
        <v>33</v>
      </c>
    </row>
    <row r="34" spans="1:8" ht="31.5" customHeight="1">
      <c r="A34" s="330" t="s">
        <v>7</v>
      </c>
      <c r="B34" s="355" t="s">
        <v>11</v>
      </c>
      <c r="C34" s="357"/>
      <c r="D34" s="330" t="s">
        <v>12</v>
      </c>
      <c r="E34" s="330" t="s">
        <v>13</v>
      </c>
      <c r="F34" s="347" t="s">
        <v>14</v>
      </c>
      <c r="G34" s="347"/>
      <c r="H34" s="347"/>
    </row>
    <row r="35" spans="1:8" ht="15.75">
      <c r="A35" s="330">
        <v>1</v>
      </c>
      <c r="B35" s="355">
        <v>2</v>
      </c>
      <c r="C35" s="357"/>
      <c r="D35" s="330">
        <v>3</v>
      </c>
      <c r="E35" s="330">
        <v>4</v>
      </c>
      <c r="F35" s="347">
        <v>5</v>
      </c>
      <c r="G35" s="347"/>
      <c r="H35" s="347"/>
    </row>
    <row r="36" spans="1:8" ht="127.5" customHeight="1">
      <c r="A36" s="330">
        <v>1</v>
      </c>
      <c r="B36" s="409" t="s">
        <v>453</v>
      </c>
      <c r="C36" s="410"/>
      <c r="D36" s="331">
        <v>0</v>
      </c>
      <c r="E36" s="331">
        <v>49900</v>
      </c>
      <c r="F36" s="411">
        <f t="shared" ref="F36" si="0">E36+D36</f>
        <v>49900</v>
      </c>
      <c r="G36" s="411"/>
      <c r="H36" s="411"/>
    </row>
    <row r="37" spans="1:8" ht="15.75" customHeight="1">
      <c r="A37" s="396" t="s">
        <v>14</v>
      </c>
      <c r="B37" s="397"/>
      <c r="C37" s="398"/>
      <c r="D37" s="161">
        <f>SUM(D36:D36)</f>
        <v>0</v>
      </c>
      <c r="E37" s="161">
        <f>SUM(E36:E36)</f>
        <v>49900</v>
      </c>
      <c r="F37" s="412">
        <f>SUM(F36:H36)</f>
        <v>49900</v>
      </c>
      <c r="G37" s="413"/>
      <c r="H37" s="414"/>
    </row>
    <row r="38" spans="1:8" ht="15.75">
      <c r="A38" s="1"/>
    </row>
    <row r="39" spans="1:8" ht="15.75">
      <c r="A39" s="136" t="s">
        <v>18</v>
      </c>
      <c r="B39" s="374" t="s">
        <v>16</v>
      </c>
      <c r="C39" s="374"/>
      <c r="D39" s="374"/>
      <c r="E39" s="374"/>
      <c r="F39" s="374"/>
      <c r="G39" s="374"/>
      <c r="H39" s="374"/>
    </row>
    <row r="40" spans="1:8" ht="15.75">
      <c r="A40" s="1"/>
      <c r="E40" s="49"/>
      <c r="H40" s="49" t="s">
        <v>33</v>
      </c>
    </row>
    <row r="41" spans="1:8" ht="31.5" customHeight="1">
      <c r="A41" s="330" t="s">
        <v>7</v>
      </c>
      <c r="B41" s="355" t="s">
        <v>17</v>
      </c>
      <c r="C41" s="357"/>
      <c r="D41" s="330" t="s">
        <v>12</v>
      </c>
      <c r="E41" s="330" t="s">
        <v>13</v>
      </c>
      <c r="F41" s="347" t="s">
        <v>14</v>
      </c>
      <c r="G41" s="347"/>
      <c r="H41" s="347"/>
    </row>
    <row r="42" spans="1:8" ht="15.75">
      <c r="A42" s="330">
        <v>1</v>
      </c>
      <c r="B42" s="355">
        <v>2</v>
      </c>
      <c r="C42" s="357"/>
      <c r="D42" s="330">
        <v>3</v>
      </c>
      <c r="E42" s="330">
        <v>4</v>
      </c>
      <c r="F42" s="347">
        <v>5</v>
      </c>
      <c r="G42" s="347"/>
      <c r="H42" s="347"/>
    </row>
    <row r="43" spans="1:8" ht="39" customHeight="1">
      <c r="A43" s="330">
        <v>1</v>
      </c>
      <c r="B43" s="404" t="s">
        <v>261</v>
      </c>
      <c r="C43" s="405"/>
      <c r="D43" s="331">
        <f>D37</f>
        <v>0</v>
      </c>
      <c r="E43" s="331">
        <f>E37</f>
        <v>49900</v>
      </c>
      <c r="F43" s="406">
        <f>E43+D43</f>
        <v>49900</v>
      </c>
      <c r="G43" s="407"/>
      <c r="H43" s="408"/>
    </row>
    <row r="44" spans="1:8" ht="15.75" customHeight="1">
      <c r="A44" s="396" t="s">
        <v>14</v>
      </c>
      <c r="B44" s="397"/>
      <c r="C44" s="398"/>
      <c r="D44" s="336">
        <f>SUM(D43:D43)</f>
        <v>0</v>
      </c>
      <c r="E44" s="336">
        <f>SUM(E43:E43)</f>
        <v>49900</v>
      </c>
      <c r="F44" s="399">
        <f>SUM(F43:H43)</f>
        <v>49900</v>
      </c>
      <c r="G44" s="400"/>
      <c r="H44" s="401"/>
    </row>
    <row r="45" spans="1:8" ht="15.75">
      <c r="A45" s="1"/>
      <c r="E45" s="50"/>
    </row>
    <row r="46" spans="1:8" ht="15.75">
      <c r="A46" s="133" t="s">
        <v>34</v>
      </c>
      <c r="B46" s="374" t="s">
        <v>19</v>
      </c>
      <c r="C46" s="374"/>
      <c r="D46" s="374"/>
      <c r="E46" s="374"/>
      <c r="F46" s="374"/>
      <c r="G46" s="374"/>
      <c r="H46" s="374"/>
    </row>
    <row r="47" spans="1:8" ht="15.75">
      <c r="A47" s="1"/>
    </row>
    <row r="48" spans="1:8" ht="46.5" customHeight="1">
      <c r="A48" s="330" t="s">
        <v>7</v>
      </c>
      <c r="B48" s="330" t="s">
        <v>20</v>
      </c>
      <c r="C48" s="330" t="s">
        <v>21</v>
      </c>
      <c r="D48" s="330" t="s">
        <v>22</v>
      </c>
      <c r="E48" s="330" t="s">
        <v>12</v>
      </c>
      <c r="F48" s="355" t="s">
        <v>13</v>
      </c>
      <c r="G48" s="357"/>
      <c r="H48" s="330" t="s">
        <v>14</v>
      </c>
    </row>
    <row r="49" spans="1:8" ht="15.75">
      <c r="A49" s="330">
        <v>1</v>
      </c>
      <c r="B49" s="330">
        <v>2</v>
      </c>
      <c r="C49" s="330">
        <v>3</v>
      </c>
      <c r="D49" s="330">
        <v>4</v>
      </c>
      <c r="E49" s="330">
        <v>5</v>
      </c>
      <c r="F49" s="355">
        <v>6</v>
      </c>
      <c r="G49" s="357"/>
      <c r="H49" s="330">
        <v>7</v>
      </c>
    </row>
    <row r="50" spans="1:8" ht="17.25" customHeight="1">
      <c r="A50" s="330">
        <v>1</v>
      </c>
      <c r="B50" s="58" t="s">
        <v>23</v>
      </c>
      <c r="C50" s="72"/>
      <c r="D50" s="73"/>
      <c r="E50" s="338"/>
      <c r="F50" s="360"/>
      <c r="G50" s="361"/>
      <c r="H50" s="338"/>
    </row>
    <row r="51" spans="1:8" ht="33.75" customHeight="1">
      <c r="A51" s="330"/>
      <c r="B51" s="62" t="s">
        <v>454</v>
      </c>
      <c r="C51" s="72" t="s">
        <v>56</v>
      </c>
      <c r="D51" s="72" t="s">
        <v>132</v>
      </c>
      <c r="E51" s="328">
        <f>D37</f>
        <v>0</v>
      </c>
      <c r="F51" s="360">
        <f>E37</f>
        <v>49900</v>
      </c>
      <c r="G51" s="361"/>
      <c r="H51" s="328">
        <f t="shared" ref="H51" si="1">F51+E51</f>
        <v>49900</v>
      </c>
    </row>
    <row r="52" spans="1:8" ht="15.75">
      <c r="A52" s="1"/>
    </row>
    <row r="53" spans="1:8" ht="15.75" customHeight="1">
      <c r="A53" s="66"/>
      <c r="B53" s="66"/>
      <c r="C53" s="66"/>
      <c r="D53" s="136"/>
    </row>
    <row r="54" spans="1:8" ht="32.25" customHeight="1">
      <c r="A54" s="371" t="s">
        <v>80</v>
      </c>
      <c r="B54" s="371"/>
      <c r="C54" s="65"/>
      <c r="D54" s="14"/>
      <c r="E54" s="5"/>
      <c r="F54" s="354" t="s">
        <v>391</v>
      </c>
      <c r="G54" s="354"/>
      <c r="H54" s="354"/>
    </row>
    <row r="55" spans="1:8" ht="29.25" customHeight="1">
      <c r="A55" s="3"/>
      <c r="B55" s="2" t="s">
        <v>256</v>
      </c>
      <c r="D55" s="15" t="s">
        <v>27</v>
      </c>
      <c r="F55" s="353" t="s">
        <v>36</v>
      </c>
      <c r="G55" s="353"/>
      <c r="H55" s="353"/>
    </row>
    <row r="56" spans="1:8" ht="33.75" customHeight="1">
      <c r="A56" s="209" t="s">
        <v>28</v>
      </c>
      <c r="B56" s="209"/>
    </row>
    <row r="57" spans="1:8">
      <c r="A57" s="210" t="s">
        <v>253</v>
      </c>
      <c r="B57" s="210"/>
      <c r="C57" s="210"/>
    </row>
    <row r="59" spans="1:8" ht="15.75">
      <c r="A59" s="359" t="s">
        <v>254</v>
      </c>
      <c r="B59" s="359"/>
      <c r="D59" s="14"/>
      <c r="F59" s="354" t="s">
        <v>392</v>
      </c>
      <c r="G59" s="354"/>
      <c r="H59" s="354"/>
    </row>
    <row r="60" spans="1:8">
      <c r="D60" s="15" t="s">
        <v>27</v>
      </c>
      <c r="F60" s="353" t="s">
        <v>36</v>
      </c>
      <c r="G60" s="353"/>
      <c r="H60" s="353"/>
    </row>
    <row r="62" spans="1:8">
      <c r="B62" s="211" t="s">
        <v>35</v>
      </c>
      <c r="C62" s="212">
        <f>H3</f>
        <v>44419</v>
      </c>
    </row>
    <row r="64" spans="1:8">
      <c r="B64" s="2" t="s">
        <v>256</v>
      </c>
    </row>
  </sheetData>
  <mergeCells count="60">
    <mergeCell ref="A9:H9"/>
    <mergeCell ref="E1:H1"/>
    <mergeCell ref="E4:H4"/>
    <mergeCell ref="E5:H5"/>
    <mergeCell ref="E6:H6"/>
    <mergeCell ref="E7:H7"/>
    <mergeCell ref="A10:H10"/>
    <mergeCell ref="B12:C12"/>
    <mergeCell ref="M12:N12"/>
    <mergeCell ref="P12:Q12"/>
    <mergeCell ref="B13:C13"/>
    <mergeCell ref="M13:N13"/>
    <mergeCell ref="P13:Q13"/>
    <mergeCell ref="B25:H25"/>
    <mergeCell ref="E16:G16"/>
    <mergeCell ref="E17:F17"/>
    <mergeCell ref="B14:C14"/>
    <mergeCell ref="B15:C15"/>
    <mergeCell ref="B18:H18"/>
    <mergeCell ref="B19:H19"/>
    <mergeCell ref="B20:H20"/>
    <mergeCell ref="B22:H22"/>
    <mergeCell ref="B23:H23"/>
    <mergeCell ref="B35:C35"/>
    <mergeCell ref="F35:H35"/>
    <mergeCell ref="B36:C36"/>
    <mergeCell ref="F36:H36"/>
    <mergeCell ref="B26:H26"/>
    <mergeCell ref="B28:H28"/>
    <mergeCell ref="B29:H29"/>
    <mergeCell ref="B30:H30"/>
    <mergeCell ref="B32:E32"/>
    <mergeCell ref="B34:C34"/>
    <mergeCell ref="F34:H34"/>
    <mergeCell ref="A37:C37"/>
    <mergeCell ref="F37:H37"/>
    <mergeCell ref="B39:H39"/>
    <mergeCell ref="B41:C41"/>
    <mergeCell ref="F41:H41"/>
    <mergeCell ref="F44:H44"/>
    <mergeCell ref="B42:C42"/>
    <mergeCell ref="F42:H42"/>
    <mergeCell ref="B43:C43"/>
    <mergeCell ref="F43:H43"/>
    <mergeCell ref="F55:H55"/>
    <mergeCell ref="A59:B59"/>
    <mergeCell ref="F59:H59"/>
    <mergeCell ref="F60:H60"/>
    <mergeCell ref="D12:F12"/>
    <mergeCell ref="D14:F14"/>
    <mergeCell ref="D15:F15"/>
    <mergeCell ref="D13:F13"/>
    <mergeCell ref="B46:H46"/>
    <mergeCell ref="F48:G48"/>
    <mergeCell ref="F49:G49"/>
    <mergeCell ref="F50:G50"/>
    <mergeCell ref="F51:G51"/>
    <mergeCell ref="A54:B54"/>
    <mergeCell ref="F54:H54"/>
    <mergeCell ref="A44:C44"/>
  </mergeCells>
  <pageMargins left="0.39370078740157483" right="0.39370078740157483" top="0.51181102362204722" bottom="0.27559055118110237" header="0.31496062992125984" footer="0.31496062992125984"/>
  <pageSetup paperSize="9" scale="87" fitToHeight="3" orientation="landscape" verticalDpi="0" r:id="rId1"/>
  <rowBreaks count="1" manualBreakCount="1">
    <brk id="19" max="7" man="1"/>
  </rowBreaks>
</worksheet>
</file>

<file path=xl/worksheets/sheet17.xml><?xml version="1.0" encoding="utf-8"?>
<worksheet xmlns="http://schemas.openxmlformats.org/spreadsheetml/2006/main" xmlns:r="http://schemas.openxmlformats.org/officeDocument/2006/relationships">
  <sheetPr>
    <tabColor rgb="FFFF0000"/>
  </sheetPr>
  <dimension ref="A1:BG72"/>
  <sheetViews>
    <sheetView workbookViewId="0">
      <selection activeCell="B51" sqref="B51:C51"/>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9" width="10.28515625" style="2" customWidth="1"/>
    <col min="10" max="10" width="11.140625" style="2" customWidth="1"/>
    <col min="11" max="39" width="10.28515625" style="2" customWidth="1"/>
    <col min="40" max="16384" width="21.5703125" style="2"/>
  </cols>
  <sheetData>
    <row r="1" spans="1:17" ht="48" customHeight="1">
      <c r="E1" s="372" t="s">
        <v>37</v>
      </c>
      <c r="F1" s="372"/>
      <c r="G1" s="372"/>
      <c r="H1" s="372"/>
    </row>
    <row r="2" spans="1:17" ht="15.75">
      <c r="A2" s="136"/>
      <c r="E2" s="136" t="s">
        <v>0</v>
      </c>
      <c r="L2" s="48"/>
      <c r="M2" s="48"/>
    </row>
    <row r="3" spans="1:17" ht="15.75">
      <c r="A3" s="136"/>
      <c r="B3" s="136"/>
      <c r="E3" s="140" t="s">
        <v>48</v>
      </c>
      <c r="F3" s="175" t="str">
        <f>'Проверка Всего'!$C$10</f>
        <v>112-р</v>
      </c>
      <c r="G3" s="142" t="s">
        <v>47</v>
      </c>
      <c r="H3" s="143">
        <f>'Проверка Всего'!$D$10</f>
        <v>44419</v>
      </c>
    </row>
    <row r="4" spans="1:17" ht="15" customHeight="1">
      <c r="A4" s="136"/>
      <c r="E4" s="353"/>
      <c r="F4" s="353"/>
      <c r="G4" s="353"/>
      <c r="H4" s="353"/>
    </row>
    <row r="5" spans="1:17" ht="30.75" customHeight="1">
      <c r="A5" s="136"/>
      <c r="B5" s="136"/>
      <c r="E5" s="373" t="s">
        <v>427</v>
      </c>
      <c r="F5" s="373"/>
      <c r="G5" s="373"/>
      <c r="H5" s="373"/>
    </row>
    <row r="6" spans="1:17" ht="15" customHeight="1">
      <c r="A6" s="136"/>
      <c r="E6" s="353" t="s">
        <v>1</v>
      </c>
      <c r="F6" s="353"/>
      <c r="G6" s="353"/>
      <c r="H6" s="353"/>
    </row>
    <row r="7" spans="1:17" ht="15.75">
      <c r="A7" s="136"/>
      <c r="E7" s="374"/>
      <c r="F7" s="374"/>
      <c r="G7" s="374"/>
      <c r="H7" s="374"/>
    </row>
    <row r="9" spans="1:17" ht="15.75">
      <c r="A9" s="370" t="s">
        <v>2</v>
      </c>
      <c r="B9" s="370"/>
      <c r="C9" s="370"/>
      <c r="D9" s="370"/>
      <c r="E9" s="370"/>
      <c r="F9" s="370"/>
      <c r="G9" s="370"/>
      <c r="H9" s="370"/>
    </row>
    <row r="10" spans="1:17" ht="15.75">
      <c r="A10" s="370" t="s">
        <v>230</v>
      </c>
      <c r="B10" s="370"/>
      <c r="C10" s="370"/>
      <c r="D10" s="370"/>
      <c r="E10" s="370"/>
      <c r="F10" s="370"/>
      <c r="G10" s="370"/>
      <c r="H10" s="370"/>
    </row>
    <row r="12" spans="1:17" ht="26.25" customHeight="1">
      <c r="A12" s="217" t="s">
        <v>38</v>
      </c>
      <c r="B12" s="382">
        <v>200000</v>
      </c>
      <c r="C12" s="382"/>
      <c r="D12" s="382" t="s">
        <v>427</v>
      </c>
      <c r="E12" s="382"/>
      <c r="F12" s="382"/>
      <c r="G12" s="18"/>
      <c r="H12" s="203">
        <v>40982291</v>
      </c>
      <c r="I12" s="26"/>
      <c r="J12" s="26"/>
      <c r="K12" s="26"/>
      <c r="L12" s="26"/>
      <c r="M12" s="383"/>
      <c r="N12" s="383"/>
      <c r="O12" s="26"/>
      <c r="P12" s="383"/>
      <c r="Q12" s="383"/>
    </row>
    <row r="13" spans="1:17" ht="27" customHeight="1">
      <c r="A13" s="27"/>
      <c r="B13" s="385" t="s">
        <v>42</v>
      </c>
      <c r="C13" s="385"/>
      <c r="D13" s="393" t="s">
        <v>1</v>
      </c>
      <c r="E13" s="393"/>
      <c r="F13" s="393"/>
      <c r="G13" s="19"/>
      <c r="H13" s="33" t="s">
        <v>39</v>
      </c>
      <c r="I13" s="31"/>
      <c r="J13" s="131"/>
      <c r="K13" s="131"/>
      <c r="L13" s="131"/>
      <c r="M13" s="384"/>
      <c r="N13" s="384"/>
      <c r="O13" s="27"/>
      <c r="P13" s="381"/>
      <c r="Q13" s="381"/>
    </row>
    <row r="14" spans="1:17" ht="37.5" customHeight="1">
      <c r="A14" s="218" t="s">
        <v>40</v>
      </c>
      <c r="B14" s="382">
        <v>210000</v>
      </c>
      <c r="C14" s="382"/>
      <c r="D14" s="382" t="s">
        <v>427</v>
      </c>
      <c r="E14" s="382"/>
      <c r="F14" s="382"/>
      <c r="G14" s="20"/>
      <c r="H14" s="203">
        <v>40982291</v>
      </c>
      <c r="I14" s="28"/>
      <c r="J14" s="28"/>
      <c r="K14" s="28"/>
      <c r="L14" s="28"/>
      <c r="M14" s="28"/>
      <c r="N14" s="28"/>
      <c r="O14" s="28"/>
      <c r="P14" s="28"/>
      <c r="Q14" s="28"/>
    </row>
    <row r="15" spans="1:17" ht="27" customHeight="1">
      <c r="A15" s="27"/>
      <c r="B15" s="385" t="s">
        <v>42</v>
      </c>
      <c r="C15" s="385"/>
      <c r="D15" s="385" t="s">
        <v>29</v>
      </c>
      <c r="E15" s="385"/>
      <c r="F15" s="385"/>
      <c r="G15" s="19"/>
      <c r="H15" s="33" t="s">
        <v>39</v>
      </c>
      <c r="I15" s="31"/>
      <c r="J15" s="131"/>
      <c r="K15" s="131"/>
      <c r="L15" s="131"/>
      <c r="M15" s="380"/>
      <c r="N15" s="380"/>
      <c r="O15" s="27"/>
      <c r="P15" s="381"/>
      <c r="Q15" s="381"/>
    </row>
    <row r="16" spans="1:17" ht="24" customHeight="1">
      <c r="A16" s="217" t="s">
        <v>41</v>
      </c>
      <c r="B16" s="132" t="s">
        <v>180</v>
      </c>
      <c r="C16" s="132" t="s">
        <v>179</v>
      </c>
      <c r="D16" s="132" t="s">
        <v>138</v>
      </c>
      <c r="E16" s="379" t="s">
        <v>178</v>
      </c>
      <c r="F16" s="379"/>
      <c r="G16" s="379"/>
      <c r="H16" s="132" t="s">
        <v>83</v>
      </c>
      <c r="I16" s="129"/>
      <c r="J16" s="21"/>
      <c r="K16" s="129"/>
      <c r="L16" s="421"/>
      <c r="M16" s="421"/>
      <c r="N16" s="421"/>
      <c r="O16" s="421"/>
      <c r="P16" s="421"/>
      <c r="Q16" s="129"/>
    </row>
    <row r="17" spans="1:59" ht="48.75" customHeight="1">
      <c r="B17" s="131" t="s">
        <v>42</v>
      </c>
      <c r="C17" s="130" t="s">
        <v>43</v>
      </c>
      <c r="D17" s="130" t="s">
        <v>44</v>
      </c>
      <c r="E17" s="385" t="s">
        <v>45</v>
      </c>
      <c r="F17" s="385"/>
      <c r="G17" s="130"/>
      <c r="H17" s="130" t="s">
        <v>46</v>
      </c>
      <c r="I17" s="32"/>
      <c r="J17" s="131"/>
      <c r="K17" s="131"/>
      <c r="L17" s="380"/>
      <c r="M17" s="380"/>
      <c r="N17" s="380"/>
      <c r="O17" s="380"/>
      <c r="P17" s="380"/>
      <c r="Q17" s="27"/>
    </row>
    <row r="18" spans="1:59" ht="33.75" customHeight="1">
      <c r="A18" s="135" t="s">
        <v>3</v>
      </c>
      <c r="B18" s="375" t="s">
        <v>431</v>
      </c>
      <c r="C18" s="375"/>
      <c r="D18" s="375"/>
      <c r="E18" s="375"/>
      <c r="F18" s="375"/>
      <c r="G18" s="375"/>
      <c r="H18" s="375"/>
    </row>
    <row r="19" spans="1:59" ht="209.25" customHeight="1">
      <c r="A19" s="135" t="s">
        <v>4</v>
      </c>
      <c r="B19" s="375" t="s">
        <v>406</v>
      </c>
      <c r="C19" s="375"/>
      <c r="D19" s="375"/>
      <c r="E19" s="375"/>
      <c r="F19" s="375"/>
      <c r="G19" s="375"/>
      <c r="H19" s="375"/>
    </row>
    <row r="20" spans="1:59" ht="22.5" customHeight="1">
      <c r="A20" s="118" t="s">
        <v>5</v>
      </c>
      <c r="B20" s="378" t="s">
        <v>30</v>
      </c>
      <c r="C20" s="378"/>
      <c r="D20" s="378"/>
      <c r="E20" s="378"/>
      <c r="F20" s="378"/>
      <c r="G20" s="378"/>
      <c r="H20" s="378"/>
    </row>
    <row r="21" spans="1:59" ht="15.75">
      <c r="A21" s="1"/>
    </row>
    <row r="22" spans="1:59" ht="15.75">
      <c r="A22" s="127" t="s">
        <v>7</v>
      </c>
      <c r="B22" s="347" t="s">
        <v>31</v>
      </c>
      <c r="C22" s="347"/>
      <c r="D22" s="347"/>
      <c r="E22" s="347"/>
      <c r="F22" s="347"/>
      <c r="G22" s="347"/>
      <c r="H22" s="347"/>
    </row>
    <row r="23" spans="1:59" s="32" customFormat="1" ht="26.25" customHeight="1">
      <c r="A23" s="127">
        <v>1</v>
      </c>
      <c r="B23" s="464" t="s">
        <v>389</v>
      </c>
      <c r="C23" s="465"/>
      <c r="D23" s="465"/>
      <c r="E23" s="465"/>
      <c r="F23" s="465"/>
      <c r="G23" s="465"/>
      <c r="H23" s="46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c r="AT23" s="76"/>
      <c r="AU23" s="76"/>
      <c r="AV23" s="76"/>
      <c r="AW23" s="76"/>
      <c r="AX23" s="76"/>
      <c r="AY23" s="76"/>
      <c r="AZ23" s="76"/>
      <c r="BA23" s="76"/>
      <c r="BB23" s="76"/>
      <c r="BC23" s="76"/>
      <c r="BD23" s="76"/>
      <c r="BE23" s="76"/>
      <c r="BF23" s="76"/>
      <c r="BG23" s="76"/>
    </row>
    <row r="24" spans="1:59" ht="15.75">
      <c r="A24" s="1"/>
    </row>
    <row r="25" spans="1:59" ht="33" customHeight="1">
      <c r="A25" s="55" t="s">
        <v>6</v>
      </c>
      <c r="B25" s="367" t="s">
        <v>182</v>
      </c>
      <c r="C25" s="367"/>
      <c r="D25" s="367"/>
      <c r="E25" s="367"/>
      <c r="F25" s="367"/>
      <c r="G25" s="367"/>
      <c r="H25" s="367"/>
    </row>
    <row r="26" spans="1:59" ht="15.75">
      <c r="A26" s="133" t="s">
        <v>9</v>
      </c>
      <c r="B26" s="374" t="s">
        <v>32</v>
      </c>
      <c r="C26" s="374"/>
      <c r="D26" s="374"/>
      <c r="E26" s="374"/>
      <c r="F26" s="374"/>
      <c r="G26" s="374"/>
      <c r="H26" s="374"/>
    </row>
    <row r="27" spans="1:59" ht="15.75">
      <c r="A27" s="133"/>
      <c r="B27" s="128"/>
      <c r="C27" s="128"/>
      <c r="D27" s="128"/>
      <c r="E27" s="128"/>
      <c r="F27" s="128"/>
      <c r="G27" s="128"/>
      <c r="H27" s="128"/>
    </row>
    <row r="28" spans="1:59" ht="15.75">
      <c r="A28" s="127" t="s">
        <v>7</v>
      </c>
      <c r="B28" s="347" t="s">
        <v>8</v>
      </c>
      <c r="C28" s="347"/>
      <c r="D28" s="347"/>
      <c r="E28" s="347"/>
      <c r="F28" s="347"/>
      <c r="G28" s="347"/>
      <c r="H28" s="347"/>
    </row>
    <row r="29" spans="1:59" ht="31.5" customHeight="1">
      <c r="A29" s="127">
        <v>1</v>
      </c>
      <c r="B29" s="420" t="s">
        <v>181</v>
      </c>
      <c r="C29" s="420"/>
      <c r="D29" s="420"/>
      <c r="E29" s="420"/>
      <c r="F29" s="420"/>
      <c r="G29" s="420"/>
      <c r="H29" s="420"/>
    </row>
    <row r="30" spans="1:59" ht="15.75">
      <c r="A30" s="127"/>
      <c r="B30" s="420"/>
      <c r="C30" s="420"/>
      <c r="D30" s="420"/>
      <c r="E30" s="420"/>
      <c r="F30" s="420"/>
      <c r="G30" s="420"/>
      <c r="H30" s="420"/>
    </row>
    <row r="31" spans="1:59" ht="15.75">
      <c r="A31" s="134"/>
      <c r="B31" s="61"/>
      <c r="C31" s="61"/>
      <c r="D31" s="61"/>
      <c r="E31" s="61"/>
      <c r="F31" s="61"/>
      <c r="G31" s="61"/>
      <c r="H31" s="61"/>
    </row>
    <row r="32" spans="1:59" ht="15.75">
      <c r="A32" s="133" t="s">
        <v>15</v>
      </c>
      <c r="B32" s="377" t="s">
        <v>10</v>
      </c>
      <c r="C32" s="377"/>
      <c r="D32" s="377"/>
      <c r="E32" s="377"/>
      <c r="F32" s="128"/>
      <c r="G32" s="128"/>
      <c r="H32" s="128"/>
    </row>
    <row r="33" spans="1:8" ht="15.75">
      <c r="A33" s="1"/>
      <c r="E33" s="49"/>
      <c r="H33" s="49" t="s">
        <v>33</v>
      </c>
    </row>
    <row r="34" spans="1:8" ht="31.5" customHeight="1">
      <c r="A34" s="127" t="s">
        <v>7</v>
      </c>
      <c r="B34" s="355" t="s">
        <v>11</v>
      </c>
      <c r="C34" s="357"/>
      <c r="D34" s="127" t="s">
        <v>12</v>
      </c>
      <c r="E34" s="127" t="s">
        <v>13</v>
      </c>
      <c r="F34" s="347" t="s">
        <v>14</v>
      </c>
      <c r="G34" s="347"/>
      <c r="H34" s="347"/>
    </row>
    <row r="35" spans="1:8" ht="15.75">
      <c r="A35" s="127">
        <v>1</v>
      </c>
      <c r="B35" s="355">
        <v>2</v>
      </c>
      <c r="C35" s="357"/>
      <c r="D35" s="127">
        <v>3</v>
      </c>
      <c r="E35" s="127">
        <v>4</v>
      </c>
      <c r="F35" s="347">
        <v>5</v>
      </c>
      <c r="G35" s="347"/>
      <c r="H35" s="347"/>
    </row>
    <row r="36" spans="1:8" ht="47.25" customHeight="1">
      <c r="A36" s="155">
        <v>1</v>
      </c>
      <c r="B36" s="409" t="s">
        <v>213</v>
      </c>
      <c r="C36" s="410"/>
      <c r="D36" s="171">
        <v>3900</v>
      </c>
      <c r="E36" s="171">
        <v>0</v>
      </c>
      <c r="F36" s="411">
        <f t="shared" ref="F36" si="0">E36+D36</f>
        <v>3900</v>
      </c>
      <c r="G36" s="411"/>
      <c r="H36" s="411"/>
    </row>
    <row r="37" spans="1:8" ht="47.25" customHeight="1">
      <c r="A37" s="205">
        <v>2</v>
      </c>
      <c r="B37" s="409" t="s">
        <v>265</v>
      </c>
      <c r="C37" s="410"/>
      <c r="D37" s="206">
        <f>570400+6000+1130908</f>
        <v>1707308</v>
      </c>
      <c r="E37" s="206">
        <v>0</v>
      </c>
      <c r="F37" s="411">
        <f t="shared" ref="F37" si="1">E37+D37</f>
        <v>1707308</v>
      </c>
      <c r="G37" s="411"/>
      <c r="H37" s="411"/>
    </row>
    <row r="38" spans="1:8" ht="47.25" customHeight="1">
      <c r="A38" s="226">
        <v>3</v>
      </c>
      <c r="B38" s="409" t="s">
        <v>307</v>
      </c>
      <c r="C38" s="410"/>
      <c r="D38" s="233">
        <v>157433</v>
      </c>
      <c r="E38" s="233">
        <v>0</v>
      </c>
      <c r="F38" s="411">
        <f t="shared" ref="F38" si="2">E38+D38</f>
        <v>157433</v>
      </c>
      <c r="G38" s="411"/>
      <c r="H38" s="411"/>
    </row>
    <row r="39" spans="1:8" ht="47.25" customHeight="1">
      <c r="A39" s="226">
        <v>4</v>
      </c>
      <c r="B39" s="409" t="s">
        <v>308</v>
      </c>
      <c r="C39" s="410"/>
      <c r="D39" s="233">
        <f>500548+53925+119782</f>
        <v>674255</v>
      </c>
      <c r="E39" s="233">
        <v>0</v>
      </c>
      <c r="F39" s="411">
        <f t="shared" ref="F39" si="3">E39+D39</f>
        <v>674255</v>
      </c>
      <c r="G39" s="411"/>
      <c r="H39" s="411"/>
    </row>
    <row r="40" spans="1:8" ht="84.75" customHeight="1">
      <c r="A40" s="323">
        <v>5</v>
      </c>
      <c r="B40" s="409" t="s">
        <v>429</v>
      </c>
      <c r="C40" s="410"/>
      <c r="D40" s="324">
        <v>24500</v>
      </c>
      <c r="E40" s="324">
        <v>0</v>
      </c>
      <c r="F40" s="411">
        <f t="shared" ref="F40" si="4">E40+D40</f>
        <v>24500</v>
      </c>
      <c r="G40" s="411"/>
      <c r="H40" s="411"/>
    </row>
    <row r="41" spans="1:8" ht="69" customHeight="1">
      <c r="A41" s="327">
        <v>6</v>
      </c>
      <c r="B41" s="409" t="s">
        <v>432</v>
      </c>
      <c r="C41" s="410"/>
      <c r="D41" s="331">
        <v>500000</v>
      </c>
      <c r="E41" s="331">
        <v>0</v>
      </c>
      <c r="F41" s="411">
        <f t="shared" ref="F41" si="5">E41+D41</f>
        <v>500000</v>
      </c>
      <c r="G41" s="411"/>
      <c r="H41" s="411"/>
    </row>
    <row r="42" spans="1:8" ht="15.75" customHeight="1">
      <c r="A42" s="396" t="s">
        <v>14</v>
      </c>
      <c r="B42" s="397"/>
      <c r="C42" s="398"/>
      <c r="D42" s="161">
        <f>SUM(D36:D41)</f>
        <v>3067396</v>
      </c>
      <c r="E42" s="161">
        <f>SUM(E36:E41)</f>
        <v>0</v>
      </c>
      <c r="F42" s="412">
        <f>SUM(F36:H41)</f>
        <v>3067396</v>
      </c>
      <c r="G42" s="413"/>
      <c r="H42" s="414"/>
    </row>
    <row r="43" spans="1:8" ht="15.75">
      <c r="A43" s="1"/>
    </row>
    <row r="44" spans="1:8" ht="15.75">
      <c r="A44" s="136" t="s">
        <v>18</v>
      </c>
      <c r="B44" s="374" t="s">
        <v>16</v>
      </c>
      <c r="C44" s="374"/>
      <c r="D44" s="374"/>
      <c r="E44" s="374"/>
      <c r="F44" s="374"/>
      <c r="G44" s="374"/>
      <c r="H44" s="374"/>
    </row>
    <row r="45" spans="1:8" ht="15.75">
      <c r="A45" s="1"/>
      <c r="E45" s="49"/>
      <c r="H45" s="49" t="s">
        <v>33</v>
      </c>
    </row>
    <row r="46" spans="1:8" ht="31.5" customHeight="1">
      <c r="A46" s="127" t="s">
        <v>7</v>
      </c>
      <c r="B46" s="355" t="s">
        <v>17</v>
      </c>
      <c r="C46" s="357"/>
      <c r="D46" s="127" t="s">
        <v>12</v>
      </c>
      <c r="E46" s="127" t="s">
        <v>13</v>
      </c>
      <c r="F46" s="347" t="s">
        <v>14</v>
      </c>
      <c r="G46" s="347"/>
      <c r="H46" s="347"/>
    </row>
    <row r="47" spans="1:8" ht="15.75">
      <c r="A47" s="127">
        <v>1</v>
      </c>
      <c r="B47" s="355">
        <v>2</v>
      </c>
      <c r="C47" s="357"/>
      <c r="D47" s="127">
        <v>3</v>
      </c>
      <c r="E47" s="127">
        <v>4</v>
      </c>
      <c r="F47" s="347">
        <v>5</v>
      </c>
      <c r="G47" s="347"/>
      <c r="H47" s="347"/>
    </row>
    <row r="48" spans="1:8" ht="48" customHeight="1">
      <c r="A48" s="127">
        <v>1</v>
      </c>
      <c r="B48" s="439" t="s">
        <v>309</v>
      </c>
      <c r="C48" s="440"/>
      <c r="D48" s="171">
        <f>D38+D41</f>
        <v>657433</v>
      </c>
      <c r="E48" s="171">
        <v>0</v>
      </c>
      <c r="F48" s="406">
        <f>E48+D48</f>
        <v>657433</v>
      </c>
      <c r="G48" s="407"/>
      <c r="H48" s="408"/>
    </row>
    <row r="49" spans="1:8" ht="48" customHeight="1">
      <c r="A49" s="226">
        <v>2</v>
      </c>
      <c r="B49" s="439" t="s">
        <v>335</v>
      </c>
      <c r="C49" s="440"/>
      <c r="D49" s="233">
        <f>D37</f>
        <v>1707308</v>
      </c>
      <c r="E49" s="233">
        <v>0</v>
      </c>
      <c r="F49" s="406">
        <f t="shared" ref="F49:F50" si="6">E49+D49</f>
        <v>1707308</v>
      </c>
      <c r="G49" s="407"/>
      <c r="H49" s="408"/>
    </row>
    <row r="50" spans="1:8" ht="48" customHeight="1">
      <c r="A50" s="226">
        <v>3</v>
      </c>
      <c r="B50" s="439" t="s">
        <v>310</v>
      </c>
      <c r="C50" s="440"/>
      <c r="D50" s="233">
        <f>D39</f>
        <v>674255</v>
      </c>
      <c r="E50" s="233">
        <v>0</v>
      </c>
      <c r="F50" s="406">
        <f t="shared" si="6"/>
        <v>674255</v>
      </c>
      <c r="G50" s="407"/>
      <c r="H50" s="408"/>
    </row>
    <row r="51" spans="1:8" ht="48" customHeight="1">
      <c r="A51" s="323">
        <v>4</v>
      </c>
      <c r="B51" s="439" t="s">
        <v>430</v>
      </c>
      <c r="C51" s="440"/>
      <c r="D51" s="324">
        <v>24500</v>
      </c>
      <c r="E51" s="324">
        <v>0</v>
      </c>
      <c r="F51" s="406">
        <f t="shared" ref="F51" si="7">E51+D51</f>
        <v>24500</v>
      </c>
      <c r="G51" s="407"/>
      <c r="H51" s="408"/>
    </row>
    <row r="52" spans="1:8" ht="15.75" customHeight="1">
      <c r="A52" s="396" t="s">
        <v>14</v>
      </c>
      <c r="B52" s="397"/>
      <c r="C52" s="398"/>
      <c r="D52" s="170">
        <f>SUM(D48:D51)</f>
        <v>3063496</v>
      </c>
      <c r="E52" s="170">
        <f>SUM(E48:E48)</f>
        <v>0</v>
      </c>
      <c r="F52" s="399">
        <f>SUM(F48:H51)</f>
        <v>3063496</v>
      </c>
      <c r="G52" s="400"/>
      <c r="H52" s="401"/>
    </row>
    <row r="53" spans="1:8" ht="15.75">
      <c r="A53" s="1"/>
      <c r="E53" s="50"/>
    </row>
    <row r="54" spans="1:8" ht="15.75">
      <c r="A54" s="133" t="s">
        <v>34</v>
      </c>
      <c r="B54" s="374" t="s">
        <v>19</v>
      </c>
      <c r="C54" s="374"/>
      <c r="D54" s="374"/>
      <c r="E54" s="374"/>
      <c r="F54" s="374"/>
      <c r="G54" s="374"/>
      <c r="H54" s="374"/>
    </row>
    <row r="55" spans="1:8" ht="15.75">
      <c r="A55" s="1"/>
    </row>
    <row r="56" spans="1:8" ht="46.5" customHeight="1">
      <c r="A56" s="127" t="s">
        <v>7</v>
      </c>
      <c r="B56" s="127" t="s">
        <v>20</v>
      </c>
      <c r="C56" s="127" t="s">
        <v>21</v>
      </c>
      <c r="D56" s="127" t="s">
        <v>22</v>
      </c>
      <c r="E56" s="127" t="s">
        <v>12</v>
      </c>
      <c r="F56" s="355" t="s">
        <v>13</v>
      </c>
      <c r="G56" s="357"/>
      <c r="H56" s="127" t="s">
        <v>14</v>
      </c>
    </row>
    <row r="57" spans="1:8" ht="15.75">
      <c r="A57" s="127">
        <v>1</v>
      </c>
      <c r="B57" s="127">
        <v>2</v>
      </c>
      <c r="C57" s="127">
        <v>3</v>
      </c>
      <c r="D57" s="127">
        <v>4</v>
      </c>
      <c r="E57" s="127">
        <v>5</v>
      </c>
      <c r="F57" s="355">
        <v>6</v>
      </c>
      <c r="G57" s="357"/>
      <c r="H57" s="127">
        <v>7</v>
      </c>
    </row>
    <row r="58" spans="1:8" ht="17.25" customHeight="1">
      <c r="A58" s="127">
        <v>1</v>
      </c>
      <c r="B58" s="58" t="s">
        <v>23</v>
      </c>
      <c r="C58" s="72"/>
      <c r="D58" s="73"/>
      <c r="E58" s="51"/>
      <c r="F58" s="360"/>
      <c r="G58" s="361"/>
      <c r="H58" s="51"/>
    </row>
    <row r="59" spans="1:8" ht="33.75" customHeight="1">
      <c r="A59" s="127"/>
      <c r="B59" s="62" t="s">
        <v>212</v>
      </c>
      <c r="C59" s="72" t="s">
        <v>56</v>
      </c>
      <c r="D59" s="72" t="s">
        <v>132</v>
      </c>
      <c r="E59" s="163">
        <f>D42</f>
        <v>3067396</v>
      </c>
      <c r="F59" s="360">
        <v>0</v>
      </c>
      <c r="G59" s="361"/>
      <c r="H59" s="163">
        <f t="shared" ref="H59" si="8">F59+E59</f>
        <v>3067396</v>
      </c>
    </row>
    <row r="60" spans="1:8" ht="15.75">
      <c r="A60" s="1"/>
    </row>
    <row r="61" spans="1:8" ht="15.75" customHeight="1">
      <c r="A61" s="66"/>
      <c r="B61" s="66"/>
      <c r="C61" s="66"/>
      <c r="D61" s="136"/>
    </row>
    <row r="62" spans="1:8" ht="32.25" customHeight="1">
      <c r="A62" s="371" t="s">
        <v>80</v>
      </c>
      <c r="B62" s="371"/>
      <c r="C62" s="65"/>
      <c r="D62" s="14"/>
      <c r="E62" s="5"/>
      <c r="F62" s="354" t="s">
        <v>391</v>
      </c>
      <c r="G62" s="354"/>
      <c r="H62" s="354"/>
    </row>
    <row r="63" spans="1:8" ht="29.25" customHeight="1">
      <c r="A63" s="3"/>
      <c r="B63" s="2" t="s">
        <v>256</v>
      </c>
      <c r="D63" s="15" t="s">
        <v>27</v>
      </c>
      <c r="F63" s="353" t="s">
        <v>36</v>
      </c>
      <c r="G63" s="353"/>
      <c r="H63" s="353"/>
    </row>
    <row r="64" spans="1:8" ht="24" customHeight="1">
      <c r="A64" s="209" t="s">
        <v>28</v>
      </c>
      <c r="B64" s="209"/>
    </row>
    <row r="65" spans="1:8">
      <c r="A65" s="210" t="s">
        <v>253</v>
      </c>
      <c r="B65" s="210"/>
      <c r="C65" s="210"/>
    </row>
    <row r="67" spans="1:8" ht="15.75">
      <c r="A67" s="359" t="s">
        <v>254</v>
      </c>
      <c r="B67" s="359"/>
      <c r="D67" s="14"/>
      <c r="F67" s="354" t="s">
        <v>392</v>
      </c>
      <c r="G67" s="354"/>
      <c r="H67" s="354"/>
    </row>
    <row r="68" spans="1:8">
      <c r="D68" s="15" t="s">
        <v>27</v>
      </c>
      <c r="F68" s="353" t="s">
        <v>36</v>
      </c>
      <c r="G68" s="353"/>
      <c r="H68" s="353"/>
    </row>
    <row r="70" spans="1:8">
      <c r="B70" s="211" t="s">
        <v>35</v>
      </c>
      <c r="C70" s="212">
        <f>H3</f>
        <v>44419</v>
      </c>
    </row>
    <row r="72" spans="1:8">
      <c r="B72" s="2" t="s">
        <v>256</v>
      </c>
    </row>
  </sheetData>
  <mergeCells count="82">
    <mergeCell ref="A9:H9"/>
    <mergeCell ref="E1:H1"/>
    <mergeCell ref="E4:H4"/>
    <mergeCell ref="E5:H5"/>
    <mergeCell ref="E6:H6"/>
    <mergeCell ref="E7:H7"/>
    <mergeCell ref="P15:Q15"/>
    <mergeCell ref="A10:H10"/>
    <mergeCell ref="B12:C12"/>
    <mergeCell ref="M12:N12"/>
    <mergeCell ref="P12:Q12"/>
    <mergeCell ref="M13:N13"/>
    <mergeCell ref="P13:Q13"/>
    <mergeCell ref="B14:C14"/>
    <mergeCell ref="M15:N15"/>
    <mergeCell ref="B13:C13"/>
    <mergeCell ref="B15:C15"/>
    <mergeCell ref="D12:F12"/>
    <mergeCell ref="E16:G16"/>
    <mergeCell ref="L16:N16"/>
    <mergeCell ref="O16:P16"/>
    <mergeCell ref="E17:F17"/>
    <mergeCell ref="L17:M17"/>
    <mergeCell ref="N17:P17"/>
    <mergeCell ref="B26:H26"/>
    <mergeCell ref="B28:H28"/>
    <mergeCell ref="B29:H29"/>
    <mergeCell ref="B30:H30"/>
    <mergeCell ref="B32:E32"/>
    <mergeCell ref="B19:H19"/>
    <mergeCell ref="B20:H20"/>
    <mergeCell ref="B22:H22"/>
    <mergeCell ref="B23:H23"/>
    <mergeCell ref="B25:H25"/>
    <mergeCell ref="A67:B67"/>
    <mergeCell ref="F67:H67"/>
    <mergeCell ref="F68:H68"/>
    <mergeCell ref="F63:H63"/>
    <mergeCell ref="F58:G58"/>
    <mergeCell ref="F59:G59"/>
    <mergeCell ref="A62:B62"/>
    <mergeCell ref="F62:H62"/>
    <mergeCell ref="F56:G56"/>
    <mergeCell ref="F57:G57"/>
    <mergeCell ref="B48:C48"/>
    <mergeCell ref="F48:H48"/>
    <mergeCell ref="A52:C52"/>
    <mergeCell ref="B54:H54"/>
    <mergeCell ref="F51:H51"/>
    <mergeCell ref="B51:C51"/>
    <mergeCell ref="F52:H52"/>
    <mergeCell ref="B49:C49"/>
    <mergeCell ref="B50:C50"/>
    <mergeCell ref="F49:H49"/>
    <mergeCell ref="F50:H50"/>
    <mergeCell ref="B40:C40"/>
    <mergeCell ref="F40:H40"/>
    <mergeCell ref="B41:C41"/>
    <mergeCell ref="F41:H41"/>
    <mergeCell ref="A42:C42"/>
    <mergeCell ref="F42:H42"/>
    <mergeCell ref="B44:H44"/>
    <mergeCell ref="B46:C46"/>
    <mergeCell ref="F46:H46"/>
    <mergeCell ref="B47:C47"/>
    <mergeCell ref="F47:H47"/>
    <mergeCell ref="D14:F14"/>
    <mergeCell ref="D15:F15"/>
    <mergeCell ref="D13:F13"/>
    <mergeCell ref="B39:C39"/>
    <mergeCell ref="F39:H39"/>
    <mergeCell ref="B35:C35"/>
    <mergeCell ref="F35:H35"/>
    <mergeCell ref="F37:H37"/>
    <mergeCell ref="B37:C37"/>
    <mergeCell ref="B36:C36"/>
    <mergeCell ref="F36:H36"/>
    <mergeCell ref="B38:C38"/>
    <mergeCell ref="F38:H38"/>
    <mergeCell ref="B34:C34"/>
    <mergeCell ref="F34:H34"/>
    <mergeCell ref="B18:H18"/>
  </mergeCells>
  <pageMargins left="0.39370078740157483" right="0.39370078740157483" top="0.51181102362204722" bottom="0.27559055118110237" header="0.31496062992125984" footer="0.31496062992125984"/>
  <pageSetup paperSize="9" scale="78" fitToHeight="3" orientation="landscape" verticalDpi="0" r:id="rId1"/>
  <rowBreaks count="2" manualBreakCount="2">
    <brk id="21" max="7" man="1"/>
    <brk id="43" max="7" man="1"/>
  </rowBreaks>
</worksheet>
</file>

<file path=xl/worksheets/sheet18.xml><?xml version="1.0" encoding="utf-8"?>
<worksheet xmlns="http://schemas.openxmlformats.org/spreadsheetml/2006/main" xmlns:r="http://schemas.openxmlformats.org/officeDocument/2006/relationships">
  <dimension ref="A1:BG73"/>
  <sheetViews>
    <sheetView topLeftCell="A30" workbookViewId="0">
      <selection activeCell="B41" sqref="B41:C41"/>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9" width="10.28515625" style="2" customWidth="1"/>
    <col min="10" max="10" width="11.140625" style="2" customWidth="1"/>
    <col min="11" max="39" width="10.28515625" style="2" customWidth="1"/>
    <col min="40" max="16384" width="21.5703125" style="2"/>
  </cols>
  <sheetData>
    <row r="1" spans="1:17" ht="48" customHeight="1">
      <c r="E1" s="372" t="s">
        <v>37</v>
      </c>
      <c r="F1" s="372"/>
      <c r="G1" s="372"/>
      <c r="H1" s="372"/>
    </row>
    <row r="2" spans="1:17" ht="15.75">
      <c r="A2" s="136"/>
      <c r="E2" s="136" t="s">
        <v>0</v>
      </c>
      <c r="L2" s="48"/>
      <c r="M2" s="48"/>
    </row>
    <row r="3" spans="1:17" ht="15.75">
      <c r="A3" s="136"/>
      <c r="B3" s="136"/>
      <c r="E3" s="140" t="s">
        <v>48</v>
      </c>
      <c r="F3" s="177" t="str">
        <f>'Проверка Всего'!C10</f>
        <v>112-р</v>
      </c>
      <c r="G3" s="142" t="s">
        <v>47</v>
      </c>
      <c r="H3" s="143">
        <f>'Проверка Всего'!D10</f>
        <v>44419</v>
      </c>
    </row>
    <row r="4" spans="1:17" ht="15" customHeight="1">
      <c r="A4" s="136"/>
      <c r="E4" s="353"/>
      <c r="F4" s="353"/>
      <c r="G4" s="353"/>
      <c r="H4" s="353"/>
    </row>
    <row r="5" spans="1:17" ht="15.75">
      <c r="A5" s="136"/>
      <c r="B5" s="136"/>
      <c r="E5" s="424" t="s">
        <v>49</v>
      </c>
      <c r="F5" s="424"/>
      <c r="G5" s="424"/>
      <c r="H5" s="424"/>
    </row>
    <row r="6" spans="1:17" ht="15" customHeight="1">
      <c r="A6" s="136"/>
      <c r="E6" s="353" t="s">
        <v>1</v>
      </c>
      <c r="F6" s="353"/>
      <c r="G6" s="353"/>
      <c r="H6" s="353"/>
    </row>
    <row r="7" spans="1:17" ht="15.75">
      <c r="A7" s="136"/>
      <c r="E7" s="374"/>
      <c r="F7" s="374"/>
      <c r="G7" s="374"/>
      <c r="H7" s="374"/>
    </row>
    <row r="9" spans="1:17" ht="15.75">
      <c r="A9" s="370" t="s">
        <v>2</v>
      </c>
      <c r="B9" s="370"/>
      <c r="C9" s="370"/>
      <c r="D9" s="370"/>
      <c r="E9" s="370"/>
      <c r="F9" s="370"/>
      <c r="G9" s="370"/>
      <c r="H9" s="370"/>
    </row>
    <row r="10" spans="1:17" ht="15.75">
      <c r="A10" s="370" t="s">
        <v>230</v>
      </c>
      <c r="B10" s="370"/>
      <c r="C10" s="370"/>
      <c r="D10" s="370"/>
      <c r="E10" s="370"/>
      <c r="F10" s="370"/>
      <c r="G10" s="370"/>
      <c r="H10" s="370"/>
    </row>
    <row r="12" spans="1:17" ht="26.25" customHeight="1">
      <c r="A12" s="231" t="s">
        <v>38</v>
      </c>
      <c r="B12" s="382">
        <v>200000</v>
      </c>
      <c r="C12" s="382"/>
      <c r="D12" s="382" t="s">
        <v>49</v>
      </c>
      <c r="E12" s="382"/>
      <c r="F12" s="18"/>
      <c r="G12" s="18"/>
      <c r="H12" s="242">
        <v>40982291</v>
      </c>
      <c r="I12" s="26"/>
      <c r="J12" s="26"/>
      <c r="K12" s="26"/>
      <c r="L12" s="26"/>
      <c r="M12" s="383"/>
      <c r="N12" s="383"/>
      <c r="O12" s="26"/>
      <c r="P12" s="383"/>
      <c r="Q12" s="383"/>
    </row>
    <row r="13" spans="1:17" ht="36.75" customHeight="1">
      <c r="A13" s="19"/>
      <c r="B13" s="385" t="s">
        <v>42</v>
      </c>
      <c r="C13" s="385"/>
      <c r="D13" s="422" t="s">
        <v>1</v>
      </c>
      <c r="E13" s="422"/>
      <c r="F13" s="19"/>
      <c r="G13" s="19"/>
      <c r="H13" s="33" t="s">
        <v>39</v>
      </c>
      <c r="I13" s="31"/>
      <c r="J13" s="232"/>
      <c r="K13" s="232"/>
      <c r="L13" s="232"/>
      <c r="M13" s="384"/>
      <c r="N13" s="384"/>
      <c r="O13" s="27"/>
      <c r="P13" s="381"/>
      <c r="Q13" s="381"/>
    </row>
    <row r="14" spans="1:17" ht="20.25" customHeight="1">
      <c r="A14" s="251" t="s">
        <v>40</v>
      </c>
      <c r="B14" s="382">
        <v>210000</v>
      </c>
      <c r="C14" s="382"/>
      <c r="D14" s="382" t="s">
        <v>49</v>
      </c>
      <c r="E14" s="382"/>
      <c r="F14" s="20"/>
      <c r="G14" s="20"/>
      <c r="H14" s="242">
        <v>40982291</v>
      </c>
      <c r="I14" s="28"/>
      <c r="J14" s="28"/>
      <c r="K14" s="28"/>
      <c r="L14" s="28"/>
      <c r="M14" s="28"/>
      <c r="N14" s="28"/>
      <c r="O14" s="28"/>
      <c r="P14" s="28"/>
      <c r="Q14" s="28"/>
    </row>
    <row r="15" spans="1:17" ht="38.25" customHeight="1">
      <c r="A15" s="19"/>
      <c r="B15" s="385" t="s">
        <v>42</v>
      </c>
      <c r="C15" s="385"/>
      <c r="D15" s="423" t="s">
        <v>29</v>
      </c>
      <c r="E15" s="423"/>
      <c r="F15" s="19"/>
      <c r="G15" s="19"/>
      <c r="H15" s="33" t="s">
        <v>39</v>
      </c>
      <c r="I15" s="31"/>
      <c r="J15" s="232"/>
      <c r="K15" s="232"/>
      <c r="L15" s="232"/>
      <c r="M15" s="380"/>
      <c r="N15" s="380"/>
      <c r="O15" s="27"/>
      <c r="P15" s="381"/>
      <c r="Q15" s="381"/>
    </row>
    <row r="16" spans="1:17" ht="50.25" customHeight="1">
      <c r="A16" s="235" t="s">
        <v>41</v>
      </c>
      <c r="B16" s="166" t="s">
        <v>302</v>
      </c>
      <c r="C16" s="166" t="s">
        <v>303</v>
      </c>
      <c r="D16" s="166" t="s">
        <v>138</v>
      </c>
      <c r="E16" s="379" t="s">
        <v>304</v>
      </c>
      <c r="F16" s="379"/>
      <c r="G16" s="379"/>
      <c r="H16" s="166" t="s">
        <v>83</v>
      </c>
      <c r="I16" s="235"/>
      <c r="J16" s="21"/>
      <c r="K16" s="256"/>
      <c r="L16" s="421"/>
      <c r="M16" s="421"/>
      <c r="N16" s="421"/>
      <c r="O16" s="421"/>
      <c r="P16" s="421"/>
      <c r="Q16" s="235"/>
    </row>
    <row r="17" spans="1:59" ht="48.75" customHeight="1">
      <c r="B17" s="232" t="s">
        <v>42</v>
      </c>
      <c r="C17" s="228" t="s">
        <v>43</v>
      </c>
      <c r="D17" s="228" t="s">
        <v>44</v>
      </c>
      <c r="E17" s="385" t="s">
        <v>45</v>
      </c>
      <c r="F17" s="385"/>
      <c r="G17" s="228"/>
      <c r="H17" s="228" t="s">
        <v>46</v>
      </c>
      <c r="I17" s="32"/>
      <c r="J17" s="232"/>
      <c r="K17" s="232"/>
      <c r="L17" s="380"/>
      <c r="M17" s="380"/>
      <c r="N17" s="380"/>
      <c r="O17" s="380"/>
      <c r="P17" s="380"/>
      <c r="Q17" s="27"/>
    </row>
    <row r="18" spans="1:59" ht="33.75" customHeight="1">
      <c r="A18" s="135" t="s">
        <v>3</v>
      </c>
      <c r="B18" s="375" t="s">
        <v>365</v>
      </c>
      <c r="C18" s="375"/>
      <c r="D18" s="375"/>
      <c r="E18" s="375"/>
      <c r="F18" s="375"/>
      <c r="G18" s="375"/>
      <c r="H18" s="375"/>
    </row>
    <row r="19" spans="1:59" ht="290.25" customHeight="1">
      <c r="B19" s="375" t="s">
        <v>405</v>
      </c>
      <c r="C19" s="375"/>
      <c r="D19" s="375"/>
      <c r="E19" s="375"/>
      <c r="F19" s="375"/>
      <c r="G19" s="375"/>
      <c r="H19" s="375"/>
    </row>
    <row r="20" spans="1:59" ht="22.5" customHeight="1">
      <c r="A20" s="118" t="s">
        <v>5</v>
      </c>
      <c r="B20" s="378" t="s">
        <v>30</v>
      </c>
      <c r="C20" s="378"/>
      <c r="D20" s="378"/>
      <c r="E20" s="378"/>
      <c r="F20" s="378"/>
      <c r="G20" s="378"/>
      <c r="H20" s="378"/>
    </row>
    <row r="21" spans="1:59" ht="15.75">
      <c r="A21" s="135" t="s">
        <v>4</v>
      </c>
    </row>
    <row r="22" spans="1:59" ht="15.75">
      <c r="A22" s="230" t="s">
        <v>7</v>
      </c>
      <c r="B22" s="347" t="s">
        <v>31</v>
      </c>
      <c r="C22" s="347"/>
      <c r="D22" s="347"/>
      <c r="E22" s="347"/>
      <c r="F22" s="347"/>
      <c r="G22" s="347"/>
      <c r="H22" s="347"/>
    </row>
    <row r="23" spans="1:59" s="32" customFormat="1" ht="26.25" customHeight="1">
      <c r="A23" s="230">
        <v>1</v>
      </c>
      <c r="B23" s="428" t="s">
        <v>181</v>
      </c>
      <c r="C23" s="429"/>
      <c r="D23" s="429"/>
      <c r="E23" s="429"/>
      <c r="F23" s="429"/>
      <c r="G23" s="429"/>
      <c r="H23" s="430"/>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c r="AT23" s="76"/>
      <c r="AU23" s="76"/>
      <c r="AV23" s="76"/>
      <c r="AW23" s="76"/>
      <c r="AX23" s="76"/>
      <c r="AY23" s="76"/>
      <c r="AZ23" s="76"/>
      <c r="BA23" s="76"/>
      <c r="BB23" s="76"/>
      <c r="BC23" s="76"/>
      <c r="BD23" s="76"/>
      <c r="BE23" s="76"/>
      <c r="BF23" s="76"/>
      <c r="BG23" s="76"/>
    </row>
    <row r="24" spans="1:59" ht="15.75">
      <c r="A24" s="1"/>
    </row>
    <row r="25" spans="1:59" ht="33" customHeight="1">
      <c r="A25" s="55" t="s">
        <v>6</v>
      </c>
      <c r="B25" s="367" t="s">
        <v>182</v>
      </c>
      <c r="C25" s="367"/>
      <c r="D25" s="367"/>
      <c r="E25" s="367"/>
      <c r="F25" s="367"/>
      <c r="G25" s="367"/>
      <c r="H25" s="367"/>
    </row>
    <row r="26" spans="1:59" ht="15.75">
      <c r="A26" s="133" t="s">
        <v>9</v>
      </c>
      <c r="B26" s="374" t="s">
        <v>32</v>
      </c>
      <c r="C26" s="374"/>
      <c r="D26" s="374"/>
      <c r="E26" s="374"/>
      <c r="F26" s="374"/>
      <c r="G26" s="374"/>
      <c r="H26" s="374"/>
    </row>
    <row r="27" spans="1:59" ht="15.75">
      <c r="A27" s="133"/>
      <c r="B27" s="229"/>
      <c r="C27" s="229"/>
      <c r="D27" s="229"/>
      <c r="E27" s="229"/>
      <c r="F27" s="229"/>
      <c r="G27" s="229"/>
      <c r="H27" s="229"/>
    </row>
    <row r="28" spans="1:59" ht="15.75">
      <c r="A28" s="230" t="s">
        <v>7</v>
      </c>
      <c r="B28" s="347" t="s">
        <v>8</v>
      </c>
      <c r="C28" s="347"/>
      <c r="D28" s="347"/>
      <c r="E28" s="347"/>
      <c r="F28" s="347"/>
      <c r="G28" s="347"/>
      <c r="H28" s="347"/>
    </row>
    <row r="29" spans="1:59" ht="18" customHeight="1">
      <c r="A29" s="230">
        <v>1</v>
      </c>
      <c r="B29" s="420" t="s">
        <v>305</v>
      </c>
      <c r="C29" s="420"/>
      <c r="D29" s="420"/>
      <c r="E29" s="420"/>
      <c r="F29" s="420"/>
      <c r="G29" s="420"/>
      <c r="H29" s="420"/>
    </row>
    <row r="30" spans="1:59" ht="15.75">
      <c r="A30" s="230">
        <v>2</v>
      </c>
      <c r="B30" s="420" t="s">
        <v>320</v>
      </c>
      <c r="C30" s="420"/>
      <c r="D30" s="420"/>
      <c r="E30" s="420"/>
      <c r="F30" s="420"/>
      <c r="G30" s="420"/>
      <c r="H30" s="420"/>
    </row>
    <row r="31" spans="1:59" ht="15.75">
      <c r="A31" s="134"/>
      <c r="B31" s="61"/>
      <c r="C31" s="61"/>
      <c r="D31" s="61"/>
      <c r="E31" s="61"/>
      <c r="F31" s="61"/>
      <c r="G31" s="61"/>
      <c r="H31" s="61"/>
    </row>
    <row r="32" spans="1:59" ht="15.75">
      <c r="A32" s="133" t="s">
        <v>15</v>
      </c>
      <c r="B32" s="377" t="s">
        <v>10</v>
      </c>
      <c r="C32" s="377"/>
      <c r="D32" s="377"/>
      <c r="E32" s="377"/>
      <c r="F32" s="229"/>
      <c r="G32" s="229"/>
      <c r="H32" s="229"/>
    </row>
    <row r="33" spans="1:8" ht="15.75">
      <c r="A33" s="1"/>
      <c r="E33" s="49"/>
      <c r="H33" s="49" t="s">
        <v>33</v>
      </c>
    </row>
    <row r="34" spans="1:8" ht="31.5" customHeight="1">
      <c r="A34" s="230" t="s">
        <v>7</v>
      </c>
      <c r="B34" s="355" t="s">
        <v>11</v>
      </c>
      <c r="C34" s="357"/>
      <c r="D34" s="230" t="s">
        <v>12</v>
      </c>
      <c r="E34" s="230" t="s">
        <v>13</v>
      </c>
      <c r="F34" s="347" t="s">
        <v>14</v>
      </c>
      <c r="G34" s="347"/>
      <c r="H34" s="347"/>
    </row>
    <row r="35" spans="1:8" ht="15.75">
      <c r="A35" s="230">
        <v>1</v>
      </c>
      <c r="B35" s="355">
        <v>2</v>
      </c>
      <c r="C35" s="357"/>
      <c r="D35" s="230">
        <v>3</v>
      </c>
      <c r="E35" s="230">
        <v>4</v>
      </c>
      <c r="F35" s="347">
        <v>5</v>
      </c>
      <c r="G35" s="347"/>
      <c r="H35" s="347"/>
    </row>
    <row r="36" spans="1:8" ht="108.75" customHeight="1">
      <c r="A36" s="230">
        <v>1</v>
      </c>
      <c r="B36" s="409" t="s">
        <v>306</v>
      </c>
      <c r="C36" s="410"/>
      <c r="D36" s="233">
        <v>0</v>
      </c>
      <c r="E36" s="233">
        <f>5525200</f>
        <v>5525200</v>
      </c>
      <c r="F36" s="411">
        <f>E36+D36</f>
        <v>5525200</v>
      </c>
      <c r="G36" s="411"/>
      <c r="H36" s="411"/>
    </row>
    <row r="37" spans="1:8" ht="57.75" customHeight="1">
      <c r="A37" s="230">
        <v>2</v>
      </c>
      <c r="B37" s="409" t="s">
        <v>316</v>
      </c>
      <c r="C37" s="410"/>
      <c r="D37" s="233">
        <v>200000</v>
      </c>
      <c r="E37" s="233">
        <v>0</v>
      </c>
      <c r="F37" s="411">
        <f>E37+D37</f>
        <v>200000</v>
      </c>
      <c r="G37" s="411"/>
      <c r="H37" s="411"/>
    </row>
    <row r="38" spans="1:8" ht="54.75" customHeight="1">
      <c r="A38" s="226">
        <v>3</v>
      </c>
      <c r="B38" s="409" t="s">
        <v>315</v>
      </c>
      <c r="C38" s="410"/>
      <c r="D38" s="233">
        <v>200000</v>
      </c>
      <c r="E38" s="233">
        <v>0</v>
      </c>
      <c r="F38" s="411">
        <f>E38+D38</f>
        <v>200000</v>
      </c>
      <c r="G38" s="411"/>
      <c r="H38" s="411"/>
    </row>
    <row r="39" spans="1:8" ht="77.25" customHeight="1">
      <c r="A39" s="238">
        <v>4</v>
      </c>
      <c r="B39" s="409" t="s">
        <v>317</v>
      </c>
      <c r="C39" s="410"/>
      <c r="D39" s="239">
        <v>200000</v>
      </c>
      <c r="E39" s="239">
        <v>0</v>
      </c>
      <c r="F39" s="411">
        <f t="shared" ref="F39:F40" si="0">E39+D39</f>
        <v>200000</v>
      </c>
      <c r="G39" s="411"/>
      <c r="H39" s="411"/>
    </row>
    <row r="40" spans="1:8" ht="81.75" customHeight="1">
      <c r="A40" s="238">
        <v>5</v>
      </c>
      <c r="B40" s="409" t="s">
        <v>318</v>
      </c>
      <c r="C40" s="410"/>
      <c r="D40" s="239">
        <f>23400-1400</f>
        <v>22000</v>
      </c>
      <c r="E40" s="239">
        <f>700000-150000</f>
        <v>550000</v>
      </c>
      <c r="F40" s="411">
        <f t="shared" si="0"/>
        <v>572000</v>
      </c>
      <c r="G40" s="411"/>
      <c r="H40" s="411"/>
    </row>
    <row r="41" spans="1:8" ht="93.75" customHeight="1">
      <c r="A41" s="296">
        <v>6</v>
      </c>
      <c r="B41" s="409" t="s">
        <v>363</v>
      </c>
      <c r="C41" s="410"/>
      <c r="D41" s="300">
        <v>20000</v>
      </c>
      <c r="E41" s="300">
        <v>0</v>
      </c>
      <c r="F41" s="411">
        <f t="shared" ref="F41" si="1">E41+D41</f>
        <v>20000</v>
      </c>
      <c r="G41" s="411"/>
      <c r="H41" s="411"/>
    </row>
    <row r="42" spans="1:8" ht="15.75" customHeight="1">
      <c r="A42" s="396" t="s">
        <v>14</v>
      </c>
      <c r="B42" s="397"/>
      <c r="C42" s="398"/>
      <c r="D42" s="161">
        <f>SUM(D36:D41)</f>
        <v>642000</v>
      </c>
      <c r="E42" s="161">
        <f>SUM(E36:E41)</f>
        <v>6075200</v>
      </c>
      <c r="F42" s="412">
        <f>SUM(F36:H41)</f>
        <v>6717200</v>
      </c>
      <c r="G42" s="413"/>
      <c r="H42" s="414"/>
    </row>
    <row r="43" spans="1:8" ht="15.75">
      <c r="A43" s="1"/>
    </row>
    <row r="44" spans="1:8" ht="15.75">
      <c r="A44" s="136" t="s">
        <v>18</v>
      </c>
      <c r="B44" s="374" t="s">
        <v>16</v>
      </c>
      <c r="C44" s="374"/>
      <c r="D44" s="374"/>
      <c r="E44" s="374"/>
      <c r="F44" s="374"/>
      <c r="G44" s="374"/>
      <c r="H44" s="374"/>
    </row>
    <row r="45" spans="1:8" ht="15.75">
      <c r="A45" s="1"/>
      <c r="E45" s="49"/>
      <c r="H45" s="49" t="s">
        <v>33</v>
      </c>
    </row>
    <row r="46" spans="1:8" ht="31.5" customHeight="1">
      <c r="A46" s="230" t="s">
        <v>7</v>
      </c>
      <c r="B46" s="355" t="s">
        <v>17</v>
      </c>
      <c r="C46" s="357"/>
      <c r="D46" s="230" t="s">
        <v>12</v>
      </c>
      <c r="E46" s="230" t="s">
        <v>13</v>
      </c>
      <c r="F46" s="347" t="s">
        <v>14</v>
      </c>
      <c r="G46" s="347"/>
      <c r="H46" s="347"/>
    </row>
    <row r="47" spans="1:8" ht="15.75">
      <c r="A47" s="230">
        <v>1</v>
      </c>
      <c r="B47" s="355">
        <v>2</v>
      </c>
      <c r="C47" s="357"/>
      <c r="D47" s="230">
        <v>3</v>
      </c>
      <c r="E47" s="230">
        <v>4</v>
      </c>
      <c r="F47" s="347">
        <v>5</v>
      </c>
      <c r="G47" s="347"/>
      <c r="H47" s="347"/>
    </row>
    <row r="48" spans="1:8" ht="48.75" customHeight="1">
      <c r="A48" s="230">
        <v>1</v>
      </c>
      <c r="B48" s="439" t="s">
        <v>112</v>
      </c>
      <c r="C48" s="440"/>
      <c r="D48" s="233">
        <v>0</v>
      </c>
      <c r="E48" s="233">
        <f>E36</f>
        <v>5525200</v>
      </c>
      <c r="F48" s="406">
        <f>E48+D48</f>
        <v>5525200</v>
      </c>
      <c r="G48" s="407"/>
      <c r="H48" s="408"/>
    </row>
    <row r="49" spans="1:8" ht="60.75" customHeight="1">
      <c r="A49" s="226">
        <v>2</v>
      </c>
      <c r="B49" s="439" t="s">
        <v>336</v>
      </c>
      <c r="C49" s="440"/>
      <c r="D49" s="233">
        <f>D37</f>
        <v>200000</v>
      </c>
      <c r="E49" s="233">
        <v>0</v>
      </c>
      <c r="F49" s="406">
        <f>E49+D49</f>
        <v>200000</v>
      </c>
      <c r="G49" s="407"/>
      <c r="H49" s="408"/>
    </row>
    <row r="50" spans="1:8" ht="57" customHeight="1">
      <c r="A50" s="226">
        <v>3</v>
      </c>
      <c r="B50" s="439" t="s">
        <v>388</v>
      </c>
      <c r="C50" s="440"/>
      <c r="D50" s="233">
        <f>D38</f>
        <v>200000</v>
      </c>
      <c r="E50" s="233">
        <v>0</v>
      </c>
      <c r="F50" s="406">
        <f>E50+D50</f>
        <v>200000</v>
      </c>
      <c r="G50" s="407"/>
      <c r="H50" s="408"/>
    </row>
    <row r="51" spans="1:8" ht="49.5" customHeight="1">
      <c r="A51" s="241">
        <v>4</v>
      </c>
      <c r="B51" s="439" t="s">
        <v>337</v>
      </c>
      <c r="C51" s="440"/>
      <c r="D51" s="239">
        <f>D39+D40</f>
        <v>222000</v>
      </c>
      <c r="E51" s="239">
        <f>E39+E40</f>
        <v>550000</v>
      </c>
      <c r="F51" s="406">
        <f>E51+D51</f>
        <v>772000</v>
      </c>
      <c r="G51" s="407"/>
      <c r="H51" s="408"/>
    </row>
    <row r="52" spans="1:8" ht="49.5" customHeight="1">
      <c r="A52" s="296">
        <v>5</v>
      </c>
      <c r="B52" s="439" t="s">
        <v>364</v>
      </c>
      <c r="C52" s="440"/>
      <c r="D52" s="300">
        <v>20000</v>
      </c>
      <c r="E52" s="300">
        <v>0</v>
      </c>
      <c r="F52" s="406">
        <f>E52+D52</f>
        <v>20000</v>
      </c>
      <c r="G52" s="407"/>
      <c r="H52" s="408"/>
    </row>
    <row r="53" spans="1:8" ht="15.75" customHeight="1">
      <c r="A53" s="396" t="s">
        <v>14</v>
      </c>
      <c r="B53" s="397"/>
      <c r="C53" s="398"/>
      <c r="D53" s="234">
        <f>SUM(D48:D52)</f>
        <v>642000</v>
      </c>
      <c r="E53" s="234">
        <f>SUM(E48:E52)</f>
        <v>6075200</v>
      </c>
      <c r="F53" s="399">
        <f>SUM(F48:H52)</f>
        <v>6717200</v>
      </c>
      <c r="G53" s="400"/>
      <c r="H53" s="401"/>
    </row>
    <row r="54" spans="1:8" ht="15.75">
      <c r="A54" s="1"/>
      <c r="E54" s="50"/>
    </row>
    <row r="55" spans="1:8" ht="15.75">
      <c r="A55" s="133" t="s">
        <v>34</v>
      </c>
      <c r="B55" s="374" t="s">
        <v>19</v>
      </c>
      <c r="C55" s="374"/>
      <c r="D55" s="374"/>
      <c r="E55" s="374"/>
      <c r="F55" s="374"/>
      <c r="G55" s="374"/>
      <c r="H55" s="374"/>
    </row>
    <row r="56" spans="1:8" ht="15.75">
      <c r="A56" s="1"/>
    </row>
    <row r="57" spans="1:8" ht="46.5" customHeight="1">
      <c r="A57" s="230" t="s">
        <v>7</v>
      </c>
      <c r="B57" s="230" t="s">
        <v>20</v>
      </c>
      <c r="C57" s="230" t="s">
        <v>21</v>
      </c>
      <c r="D57" s="230" t="s">
        <v>22</v>
      </c>
      <c r="E57" s="230" t="s">
        <v>12</v>
      </c>
      <c r="F57" s="355" t="s">
        <v>13</v>
      </c>
      <c r="G57" s="357"/>
      <c r="H57" s="230" t="s">
        <v>14</v>
      </c>
    </row>
    <row r="58" spans="1:8" ht="15.75">
      <c r="A58" s="230">
        <v>1</v>
      </c>
      <c r="B58" s="230">
        <v>2</v>
      </c>
      <c r="C58" s="230">
        <v>3</v>
      </c>
      <c r="D58" s="230">
        <v>4</v>
      </c>
      <c r="E58" s="230">
        <v>5</v>
      </c>
      <c r="F58" s="355">
        <v>6</v>
      </c>
      <c r="G58" s="357"/>
      <c r="H58" s="230">
        <v>7</v>
      </c>
    </row>
    <row r="59" spans="1:8" ht="17.25" customHeight="1">
      <c r="A59" s="230">
        <v>1</v>
      </c>
      <c r="B59" s="58" t="s">
        <v>23</v>
      </c>
      <c r="C59" s="72"/>
      <c r="D59" s="73"/>
      <c r="E59" s="236"/>
      <c r="F59" s="360"/>
      <c r="G59" s="361"/>
      <c r="H59" s="236"/>
    </row>
    <row r="60" spans="1:8" ht="66" customHeight="1">
      <c r="A60" s="230"/>
      <c r="B60" s="62" t="s">
        <v>319</v>
      </c>
      <c r="C60" s="72" t="s">
        <v>56</v>
      </c>
      <c r="D60" s="72" t="s">
        <v>132</v>
      </c>
      <c r="E60" s="236">
        <f>D42</f>
        <v>642000</v>
      </c>
      <c r="F60" s="360">
        <f>E42</f>
        <v>6075200</v>
      </c>
      <c r="G60" s="361"/>
      <c r="H60" s="236">
        <f t="shared" ref="H60" si="2">F60+E60</f>
        <v>6717200</v>
      </c>
    </row>
    <row r="61" spans="1:8" ht="15.75">
      <c r="A61" s="1"/>
    </row>
    <row r="62" spans="1:8" ht="15.75" customHeight="1">
      <c r="A62" s="66"/>
      <c r="B62" s="66"/>
      <c r="C62" s="66"/>
      <c r="D62" s="136"/>
    </row>
    <row r="63" spans="1:8" ht="32.25" customHeight="1">
      <c r="A63" s="371" t="s">
        <v>80</v>
      </c>
      <c r="B63" s="371"/>
      <c r="C63" s="65"/>
      <c r="D63" s="14"/>
      <c r="E63" s="5"/>
      <c r="F63" s="354" t="s">
        <v>185</v>
      </c>
      <c r="G63" s="354"/>
      <c r="H63" s="354"/>
    </row>
    <row r="64" spans="1:8" ht="15.75" customHeight="1">
      <c r="A64" s="3"/>
      <c r="B64" s="133"/>
      <c r="D64" s="15" t="s">
        <v>27</v>
      </c>
      <c r="F64" s="353" t="s">
        <v>36</v>
      </c>
      <c r="G64" s="353"/>
      <c r="H64" s="353"/>
    </row>
    <row r="65" spans="1:8">
      <c r="A65" s="209" t="s">
        <v>28</v>
      </c>
      <c r="B65" s="209"/>
    </row>
    <row r="66" spans="1:8">
      <c r="A66" s="210" t="s">
        <v>253</v>
      </c>
      <c r="B66" s="210"/>
      <c r="C66" s="210"/>
    </row>
    <row r="68" spans="1:8" ht="15.75">
      <c r="A68" s="359" t="s">
        <v>254</v>
      </c>
      <c r="B68" s="359"/>
      <c r="D68" s="14"/>
      <c r="F68" s="354" t="s">
        <v>255</v>
      </c>
      <c r="G68" s="354"/>
      <c r="H68" s="354"/>
    </row>
    <row r="69" spans="1:8">
      <c r="D69" s="15" t="s">
        <v>27</v>
      </c>
      <c r="F69" s="353" t="s">
        <v>36</v>
      </c>
      <c r="G69" s="353"/>
      <c r="H69" s="353"/>
    </row>
    <row r="71" spans="1:8">
      <c r="B71" s="211" t="s">
        <v>35</v>
      </c>
      <c r="C71" s="212">
        <v>44334</v>
      </c>
    </row>
    <row r="73" spans="1:8">
      <c r="B73" s="2" t="s">
        <v>256</v>
      </c>
    </row>
  </sheetData>
  <mergeCells count="84">
    <mergeCell ref="F69:H69"/>
    <mergeCell ref="B39:C39"/>
    <mergeCell ref="B40:C40"/>
    <mergeCell ref="F39:H39"/>
    <mergeCell ref="F40:H40"/>
    <mergeCell ref="B51:C51"/>
    <mergeCell ref="F51:H51"/>
    <mergeCell ref="B47:C47"/>
    <mergeCell ref="F47:H47"/>
    <mergeCell ref="B48:C48"/>
    <mergeCell ref="F48:H48"/>
    <mergeCell ref="B49:C49"/>
    <mergeCell ref="F49:H49"/>
    <mergeCell ref="F64:H64"/>
    <mergeCell ref="B50:C50"/>
    <mergeCell ref="F50:H50"/>
    <mergeCell ref="A9:H9"/>
    <mergeCell ref="B13:C13"/>
    <mergeCell ref="B15:C15"/>
    <mergeCell ref="A68:B68"/>
    <mergeCell ref="F68:H68"/>
    <mergeCell ref="E16:G16"/>
    <mergeCell ref="B34:C34"/>
    <mergeCell ref="F34:H34"/>
    <mergeCell ref="B18:H18"/>
    <mergeCell ref="B19:H19"/>
    <mergeCell ref="B20:H20"/>
    <mergeCell ref="B22:H22"/>
    <mergeCell ref="B23:H23"/>
    <mergeCell ref="B25:H25"/>
    <mergeCell ref="B26:H26"/>
    <mergeCell ref="B28:H28"/>
    <mergeCell ref="E1:H1"/>
    <mergeCell ref="E4:H4"/>
    <mergeCell ref="E5:H5"/>
    <mergeCell ref="E6:H6"/>
    <mergeCell ref="E7:H7"/>
    <mergeCell ref="P15:Q15"/>
    <mergeCell ref="A10:H10"/>
    <mergeCell ref="B12:C12"/>
    <mergeCell ref="D12:E12"/>
    <mergeCell ref="M12:N12"/>
    <mergeCell ref="P12:Q12"/>
    <mergeCell ref="D13:E13"/>
    <mergeCell ref="M13:N13"/>
    <mergeCell ref="P13:Q13"/>
    <mergeCell ref="B14:C14"/>
    <mergeCell ref="D14:E14"/>
    <mergeCell ref="D15:E15"/>
    <mergeCell ref="M15:N15"/>
    <mergeCell ref="L16:N16"/>
    <mergeCell ref="O16:P16"/>
    <mergeCell ref="E17:F17"/>
    <mergeCell ref="L17:M17"/>
    <mergeCell ref="N17:P17"/>
    <mergeCell ref="B29:H29"/>
    <mergeCell ref="B30:H30"/>
    <mergeCell ref="B32:E32"/>
    <mergeCell ref="B46:C46"/>
    <mergeCell ref="F46:H46"/>
    <mergeCell ref="B35:C35"/>
    <mergeCell ref="F35:H35"/>
    <mergeCell ref="B36:C36"/>
    <mergeCell ref="F36:H36"/>
    <mergeCell ref="B37:C37"/>
    <mergeCell ref="F37:H37"/>
    <mergeCell ref="B38:C38"/>
    <mergeCell ref="F38:H38"/>
    <mergeCell ref="A42:C42"/>
    <mergeCell ref="F42:H42"/>
    <mergeCell ref="B44:H44"/>
    <mergeCell ref="F60:G60"/>
    <mergeCell ref="A63:B63"/>
    <mergeCell ref="F63:H63"/>
    <mergeCell ref="A53:C53"/>
    <mergeCell ref="F53:H53"/>
    <mergeCell ref="B55:H55"/>
    <mergeCell ref="F57:G57"/>
    <mergeCell ref="F58:G58"/>
    <mergeCell ref="B41:C41"/>
    <mergeCell ref="F41:H41"/>
    <mergeCell ref="B52:C52"/>
    <mergeCell ref="F52:H52"/>
    <mergeCell ref="F59:G59"/>
  </mergeCells>
  <pageMargins left="0.19685039370078741" right="0.15748031496062992" top="0.51181102362204722" bottom="0.27559055118110237" header="0.31496062992125984" footer="0.31496062992125984"/>
  <pageSetup paperSize="9" scale="62" fitToHeight="2" orientation="landscape" verticalDpi="0" r:id="rId1"/>
  <rowBreaks count="1" manualBreakCount="1">
    <brk id="31" max="7" man="1"/>
  </rowBreaks>
</worksheet>
</file>

<file path=xl/worksheets/sheet2.xml><?xml version="1.0" encoding="utf-8"?>
<worksheet xmlns="http://schemas.openxmlformats.org/spreadsheetml/2006/main" xmlns:r="http://schemas.openxmlformats.org/officeDocument/2006/relationships">
  <sheetPr>
    <tabColor rgb="FFFF0000"/>
  </sheetPr>
  <dimension ref="A1:R92"/>
  <sheetViews>
    <sheetView tabSelected="1" topLeftCell="A4" workbookViewId="0">
      <selection activeCell="D36" sqref="D36"/>
    </sheetView>
  </sheetViews>
  <sheetFormatPr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6.5703125" style="2" customWidth="1"/>
    <col min="9" max="39" width="10.28515625" style="2" customWidth="1"/>
    <col min="40" max="16384" width="9.140625" style="2"/>
  </cols>
  <sheetData>
    <row r="1" spans="1:17" ht="48" customHeight="1">
      <c r="E1" s="372" t="s">
        <v>37</v>
      </c>
      <c r="F1" s="372"/>
      <c r="G1" s="372"/>
      <c r="H1" s="372"/>
    </row>
    <row r="2" spans="1:17" ht="15.75">
      <c r="A2" s="16"/>
      <c r="E2" s="16" t="s">
        <v>0</v>
      </c>
      <c r="L2" s="48"/>
      <c r="M2" s="48"/>
    </row>
    <row r="3" spans="1:17" ht="15.75">
      <c r="A3" s="16"/>
      <c r="B3" s="16"/>
      <c r="E3" s="140" t="s">
        <v>48</v>
      </c>
      <c r="F3" s="177" t="str">
        <f>'Проверка Всего'!$C$10</f>
        <v>112-р</v>
      </c>
      <c r="G3" s="142" t="s">
        <v>47</v>
      </c>
      <c r="H3" s="143">
        <f>'Проверка Всего'!$D$10</f>
        <v>44419</v>
      </c>
    </row>
    <row r="4" spans="1:17" ht="15" customHeight="1">
      <c r="A4" s="16"/>
      <c r="E4" s="353"/>
      <c r="F4" s="353"/>
      <c r="G4" s="353"/>
      <c r="H4" s="353"/>
    </row>
    <row r="5" spans="1:17" ht="32.25" customHeight="1">
      <c r="A5" s="16"/>
      <c r="B5" s="16"/>
      <c r="E5" s="373" t="s">
        <v>427</v>
      </c>
      <c r="F5" s="373"/>
      <c r="G5" s="373"/>
      <c r="H5" s="373"/>
    </row>
    <row r="6" spans="1:17" ht="15" customHeight="1">
      <c r="A6" s="16"/>
      <c r="E6" s="353" t="s">
        <v>1</v>
      </c>
      <c r="F6" s="353"/>
      <c r="G6" s="353"/>
      <c r="H6" s="353"/>
    </row>
    <row r="7" spans="1:17" ht="15.75">
      <c r="A7" s="16"/>
      <c r="E7" s="374"/>
      <c r="F7" s="374"/>
      <c r="G7" s="374"/>
      <c r="H7" s="374"/>
    </row>
    <row r="9" spans="1:17" ht="15.75">
      <c r="A9" s="370" t="s">
        <v>2</v>
      </c>
      <c r="B9" s="370"/>
      <c r="C9" s="370"/>
      <c r="D9" s="370"/>
      <c r="E9" s="370"/>
      <c r="F9" s="370"/>
      <c r="G9" s="370"/>
      <c r="H9" s="370"/>
    </row>
    <row r="10" spans="1:17" ht="15.75">
      <c r="A10" s="370" t="s">
        <v>230</v>
      </c>
      <c r="B10" s="370"/>
      <c r="C10" s="370"/>
      <c r="D10" s="370"/>
      <c r="E10" s="370"/>
      <c r="F10" s="370"/>
      <c r="G10" s="370"/>
      <c r="H10" s="370"/>
    </row>
    <row r="12" spans="1:17" ht="26.25" customHeight="1">
      <c r="A12" s="217" t="s">
        <v>38</v>
      </c>
      <c r="B12" s="382">
        <v>200000</v>
      </c>
      <c r="C12" s="382"/>
      <c r="D12" s="382" t="s">
        <v>427</v>
      </c>
      <c r="E12" s="382"/>
      <c r="F12" s="382"/>
      <c r="G12" s="18"/>
      <c r="H12" s="22">
        <v>40982291</v>
      </c>
      <c r="I12" s="26"/>
      <c r="J12" s="26"/>
      <c r="K12" s="26"/>
      <c r="L12" s="26"/>
      <c r="M12" s="383"/>
      <c r="N12" s="383"/>
      <c r="O12" s="26"/>
      <c r="P12" s="383"/>
      <c r="Q12" s="383"/>
    </row>
    <row r="13" spans="1:17" ht="27" customHeight="1">
      <c r="A13" s="27"/>
      <c r="B13" s="385" t="s">
        <v>42</v>
      </c>
      <c r="C13" s="385"/>
      <c r="D13" s="393" t="s">
        <v>1</v>
      </c>
      <c r="E13" s="393"/>
      <c r="F13" s="393"/>
      <c r="G13" s="19"/>
      <c r="H13" s="33" t="s">
        <v>39</v>
      </c>
      <c r="I13" s="31"/>
      <c r="J13" s="25"/>
      <c r="K13" s="25"/>
      <c r="L13" s="25"/>
      <c r="M13" s="384"/>
      <c r="N13" s="384"/>
      <c r="O13" s="27"/>
      <c r="P13" s="381"/>
      <c r="Q13" s="381"/>
    </row>
    <row r="14" spans="1:17" ht="30.75" customHeight="1">
      <c r="A14" s="218" t="s">
        <v>40</v>
      </c>
      <c r="B14" s="382">
        <v>210000</v>
      </c>
      <c r="C14" s="382"/>
      <c r="D14" s="382" t="s">
        <v>427</v>
      </c>
      <c r="E14" s="382"/>
      <c r="F14" s="382"/>
      <c r="G14" s="20"/>
      <c r="H14" s="22">
        <v>40982291</v>
      </c>
      <c r="I14" s="28"/>
      <c r="J14" s="28"/>
      <c r="K14" s="28"/>
      <c r="L14" s="28"/>
      <c r="M14" s="28"/>
      <c r="N14" s="28"/>
      <c r="O14" s="28"/>
      <c r="P14" s="28"/>
      <c r="Q14" s="28"/>
    </row>
    <row r="15" spans="1:17" ht="25.5" customHeight="1">
      <c r="A15" s="27"/>
      <c r="B15" s="385" t="s">
        <v>42</v>
      </c>
      <c r="C15" s="385"/>
      <c r="D15" s="385" t="s">
        <v>29</v>
      </c>
      <c r="E15" s="385"/>
      <c r="F15" s="385"/>
      <c r="G15" s="19"/>
      <c r="H15" s="33" t="s">
        <v>39</v>
      </c>
      <c r="I15" s="31"/>
      <c r="J15" s="25"/>
      <c r="K15" s="25"/>
      <c r="L15" s="25"/>
      <c r="M15" s="380"/>
      <c r="N15" s="380"/>
      <c r="O15" s="27"/>
      <c r="P15" s="381"/>
      <c r="Q15" s="381"/>
    </row>
    <row r="16" spans="1:17" ht="75.75" customHeight="1">
      <c r="A16" s="217" t="s">
        <v>41</v>
      </c>
      <c r="B16" s="54" t="s">
        <v>58</v>
      </c>
      <c r="C16" s="54" t="s">
        <v>84</v>
      </c>
      <c r="D16" s="54" t="s">
        <v>85</v>
      </c>
      <c r="E16" s="379" t="s">
        <v>59</v>
      </c>
      <c r="F16" s="379"/>
      <c r="G16" s="379"/>
      <c r="H16" s="54" t="s">
        <v>83</v>
      </c>
      <c r="I16" s="30"/>
      <c r="J16" s="21"/>
      <c r="K16" s="30"/>
      <c r="L16" s="285"/>
      <c r="M16" s="21"/>
      <c r="N16" s="21"/>
      <c r="O16" s="21"/>
      <c r="P16" s="21"/>
      <c r="Q16" s="30"/>
    </row>
    <row r="17" spans="1:17" ht="45" customHeight="1">
      <c r="B17" s="25" t="s">
        <v>42</v>
      </c>
      <c r="C17" s="24" t="s">
        <v>43</v>
      </c>
      <c r="D17" s="24" t="s">
        <v>44</v>
      </c>
      <c r="E17" s="385" t="s">
        <v>45</v>
      </c>
      <c r="F17" s="385"/>
      <c r="G17" s="24"/>
      <c r="H17" s="24" t="s">
        <v>46</v>
      </c>
      <c r="I17" s="32"/>
      <c r="J17" s="25"/>
      <c r="K17" s="25"/>
      <c r="L17" s="27"/>
      <c r="M17" s="27"/>
      <c r="N17" s="27"/>
      <c r="O17" s="27"/>
      <c r="P17" s="27"/>
      <c r="Q17" s="27"/>
    </row>
    <row r="18" spans="1:17" ht="42" customHeight="1">
      <c r="A18" s="17" t="s">
        <v>3</v>
      </c>
      <c r="B18" s="375" t="s">
        <v>428</v>
      </c>
      <c r="C18" s="375"/>
      <c r="D18" s="375"/>
      <c r="E18" s="375"/>
      <c r="F18" s="375"/>
      <c r="G18" s="375"/>
      <c r="H18" s="375"/>
    </row>
    <row r="19" spans="1:17" ht="228.75" customHeight="1">
      <c r="A19" s="17" t="s">
        <v>4</v>
      </c>
      <c r="B19" s="375" t="s">
        <v>404</v>
      </c>
      <c r="C19" s="375"/>
      <c r="D19" s="375"/>
      <c r="E19" s="375"/>
      <c r="F19" s="375"/>
      <c r="G19" s="375"/>
      <c r="H19" s="375"/>
    </row>
    <row r="20" spans="1:17" ht="26.25" customHeight="1">
      <c r="A20" s="118" t="s">
        <v>5</v>
      </c>
      <c r="B20" s="378" t="s">
        <v>30</v>
      </c>
      <c r="C20" s="378"/>
      <c r="D20" s="378"/>
      <c r="E20" s="378"/>
      <c r="F20" s="378"/>
      <c r="G20" s="378"/>
      <c r="H20" s="378"/>
    </row>
    <row r="21" spans="1:17" ht="15.75">
      <c r="A21" s="1"/>
    </row>
    <row r="22" spans="1:17" ht="15.75">
      <c r="A22" s="11" t="s">
        <v>7</v>
      </c>
      <c r="B22" s="347" t="s">
        <v>31</v>
      </c>
      <c r="C22" s="347"/>
      <c r="D22" s="347"/>
      <c r="E22" s="347"/>
      <c r="F22" s="347"/>
      <c r="G22" s="347"/>
      <c r="H22" s="347"/>
    </row>
    <row r="23" spans="1:17" ht="15.75">
      <c r="A23" s="11">
        <v>1</v>
      </c>
      <c r="B23" s="348" t="s">
        <v>61</v>
      </c>
      <c r="C23" s="349"/>
      <c r="D23" s="349"/>
      <c r="E23" s="349"/>
      <c r="F23" s="349"/>
      <c r="G23" s="349"/>
      <c r="H23" s="350"/>
    </row>
    <row r="24" spans="1:17" ht="15.75">
      <c r="A24" s="1"/>
    </row>
    <row r="25" spans="1:17" ht="33.75" customHeight="1">
      <c r="A25" s="55" t="s">
        <v>6</v>
      </c>
      <c r="B25" s="367" t="s">
        <v>62</v>
      </c>
      <c r="C25" s="367"/>
      <c r="D25" s="367"/>
      <c r="E25" s="367"/>
      <c r="F25" s="367"/>
      <c r="G25" s="367"/>
      <c r="H25" s="367"/>
    </row>
    <row r="26" spans="1:17" ht="15.75">
      <c r="A26" s="13" t="s">
        <v>9</v>
      </c>
      <c r="B26" s="374" t="s">
        <v>32</v>
      </c>
      <c r="C26" s="374"/>
      <c r="D26" s="374"/>
      <c r="E26" s="374"/>
      <c r="F26" s="374"/>
      <c r="G26" s="374"/>
      <c r="H26" s="374"/>
    </row>
    <row r="27" spans="1:17" ht="15.75">
      <c r="A27" s="13"/>
      <c r="B27" s="12"/>
      <c r="C27" s="12"/>
      <c r="D27" s="12"/>
      <c r="E27" s="12"/>
      <c r="F27" s="12"/>
      <c r="G27" s="12"/>
      <c r="H27" s="12"/>
    </row>
    <row r="28" spans="1:17" ht="15.75">
      <c r="A28" s="11" t="s">
        <v>7</v>
      </c>
      <c r="B28" s="347" t="s">
        <v>8</v>
      </c>
      <c r="C28" s="347"/>
      <c r="D28" s="347"/>
      <c r="E28" s="347"/>
      <c r="F28" s="347"/>
      <c r="G28" s="347"/>
      <c r="H28" s="347"/>
    </row>
    <row r="29" spans="1:17" ht="15.75">
      <c r="A29" s="258">
        <v>1</v>
      </c>
      <c r="B29" s="376" t="s">
        <v>60</v>
      </c>
      <c r="C29" s="376"/>
      <c r="D29" s="376"/>
      <c r="E29" s="376"/>
      <c r="F29" s="376"/>
      <c r="G29" s="376"/>
      <c r="H29" s="376"/>
    </row>
    <row r="30" spans="1:17" ht="15.75">
      <c r="A30" s="258">
        <v>2</v>
      </c>
      <c r="B30" s="348" t="s">
        <v>331</v>
      </c>
      <c r="C30" s="349"/>
      <c r="D30" s="349"/>
      <c r="E30" s="349"/>
      <c r="F30" s="349"/>
      <c r="G30" s="349"/>
      <c r="H30" s="350"/>
    </row>
    <row r="31" spans="1:17" ht="15.75">
      <c r="A31" s="13"/>
      <c r="B31" s="12"/>
      <c r="C31" s="12"/>
      <c r="D31" s="12"/>
      <c r="E31" s="12"/>
      <c r="F31" s="12"/>
      <c r="G31" s="12"/>
      <c r="H31" s="12"/>
    </row>
    <row r="32" spans="1:17" ht="15.75">
      <c r="A32" s="13" t="s">
        <v>15</v>
      </c>
      <c r="B32" s="377" t="s">
        <v>10</v>
      </c>
      <c r="C32" s="377"/>
      <c r="D32" s="377"/>
      <c r="E32" s="377"/>
      <c r="F32" s="12"/>
      <c r="G32" s="12"/>
      <c r="H32" s="12"/>
    </row>
    <row r="33" spans="1:8" ht="15.75">
      <c r="A33" s="1"/>
      <c r="E33" s="49"/>
      <c r="H33" s="49" t="s">
        <v>33</v>
      </c>
    </row>
    <row r="34" spans="1:8" ht="31.5" customHeight="1">
      <c r="A34" s="11" t="s">
        <v>7</v>
      </c>
      <c r="B34" s="355" t="s">
        <v>11</v>
      </c>
      <c r="C34" s="357"/>
      <c r="D34" s="11" t="s">
        <v>12</v>
      </c>
      <c r="E34" s="11" t="s">
        <v>13</v>
      </c>
      <c r="F34" s="347" t="s">
        <v>14</v>
      </c>
      <c r="G34" s="347"/>
      <c r="H34" s="347"/>
    </row>
    <row r="35" spans="1:8" ht="15.75">
      <c r="A35" s="11">
        <v>1</v>
      </c>
      <c r="B35" s="355">
        <v>2</v>
      </c>
      <c r="C35" s="357"/>
      <c r="D35" s="11">
        <v>3</v>
      </c>
      <c r="E35" s="11">
        <v>4</v>
      </c>
      <c r="F35" s="347">
        <v>5</v>
      </c>
      <c r="G35" s="347"/>
      <c r="H35" s="347"/>
    </row>
    <row r="36" spans="1:8" ht="42.75" customHeight="1">
      <c r="A36" s="11">
        <v>1</v>
      </c>
      <c r="B36" s="364" t="s">
        <v>186</v>
      </c>
      <c r="C36" s="365"/>
      <c r="D36" s="160">
        <f>7876200+302100+5500+28000+15000+4650+15000+5000-23400+89800-9800+12750+80000-13000</f>
        <v>8387800</v>
      </c>
      <c r="E36" s="160">
        <f>100</f>
        <v>100</v>
      </c>
      <c r="F36" s="366">
        <f>D36+E36</f>
        <v>8387900</v>
      </c>
      <c r="G36" s="366"/>
      <c r="H36" s="366"/>
    </row>
    <row r="37" spans="1:8" ht="40.5" customHeight="1">
      <c r="A37" s="151">
        <v>2</v>
      </c>
      <c r="B37" s="364" t="s">
        <v>399</v>
      </c>
      <c r="C37" s="365"/>
      <c r="D37" s="160">
        <v>0</v>
      </c>
      <c r="E37" s="160">
        <f>70000+30000-50100+18100</f>
        <v>68000</v>
      </c>
      <c r="F37" s="366">
        <f>D37+E37</f>
        <v>68000</v>
      </c>
      <c r="G37" s="366"/>
      <c r="H37" s="366"/>
    </row>
    <row r="38" spans="1:8" ht="33" customHeight="1">
      <c r="A38" s="197">
        <v>3</v>
      </c>
      <c r="B38" s="364" t="s">
        <v>246</v>
      </c>
      <c r="C38" s="365"/>
      <c r="D38" s="199">
        <v>23400</v>
      </c>
      <c r="E38" s="199">
        <v>700000</v>
      </c>
      <c r="F38" s="366">
        <f>D38+E38</f>
        <v>723400</v>
      </c>
      <c r="G38" s="366"/>
      <c r="H38" s="366"/>
    </row>
    <row r="39" spans="1:8" ht="41.25" customHeight="1">
      <c r="A39" s="257">
        <v>4</v>
      </c>
      <c r="B39" s="364" t="s">
        <v>423</v>
      </c>
      <c r="C39" s="365"/>
      <c r="D39" s="259">
        <v>0</v>
      </c>
      <c r="E39" s="259">
        <f>18000+15000+13000+49500+32000+60000</f>
        <v>187500</v>
      </c>
      <c r="F39" s="366">
        <f>D39+E39</f>
        <v>187500</v>
      </c>
      <c r="G39" s="366"/>
      <c r="H39" s="366"/>
    </row>
    <row r="40" spans="1:8" ht="15.75" customHeight="1">
      <c r="A40" s="396" t="s">
        <v>14</v>
      </c>
      <c r="B40" s="397"/>
      <c r="C40" s="398"/>
      <c r="D40" s="161">
        <f>SUM(D36:D39)</f>
        <v>8411200</v>
      </c>
      <c r="E40" s="161">
        <f>SUM(E36:E39)</f>
        <v>955600</v>
      </c>
      <c r="F40" s="387">
        <f>SUM(F36:H39)</f>
        <v>9366800</v>
      </c>
      <c r="G40" s="387"/>
      <c r="H40" s="387"/>
    </row>
    <row r="41" spans="1:8" ht="15.75">
      <c r="A41" s="1"/>
    </row>
    <row r="42" spans="1:8" ht="15.75">
      <c r="A42" s="1"/>
    </row>
    <row r="43" spans="1:8" ht="15.75">
      <c r="A43" s="16" t="s">
        <v>18</v>
      </c>
      <c r="B43" s="374" t="s">
        <v>16</v>
      </c>
      <c r="C43" s="374"/>
      <c r="D43" s="374"/>
      <c r="E43" s="374"/>
      <c r="F43" s="374"/>
      <c r="G43" s="374"/>
      <c r="H43" s="374"/>
    </row>
    <row r="44" spans="1:8" ht="15.75">
      <c r="A44" s="1"/>
      <c r="E44" s="49"/>
      <c r="H44" s="49" t="s">
        <v>33</v>
      </c>
    </row>
    <row r="45" spans="1:8" ht="31.5" customHeight="1">
      <c r="A45" s="11" t="s">
        <v>7</v>
      </c>
      <c r="B45" s="355" t="s">
        <v>17</v>
      </c>
      <c r="C45" s="357"/>
      <c r="D45" s="11" t="s">
        <v>12</v>
      </c>
      <c r="E45" s="11" t="s">
        <v>13</v>
      </c>
      <c r="F45" s="347" t="s">
        <v>14</v>
      </c>
      <c r="G45" s="347"/>
      <c r="H45" s="347"/>
    </row>
    <row r="46" spans="1:8" ht="15.75">
      <c r="A46" s="11">
        <v>1</v>
      </c>
      <c r="B46" s="355">
        <v>2</v>
      </c>
      <c r="C46" s="357"/>
      <c r="D46" s="11">
        <v>3</v>
      </c>
      <c r="E46" s="11">
        <v>4</v>
      </c>
      <c r="F46" s="347">
        <v>5</v>
      </c>
      <c r="G46" s="347"/>
      <c r="H46" s="347"/>
    </row>
    <row r="47" spans="1:8" ht="24.75" customHeight="1">
      <c r="A47" s="11">
        <v>1</v>
      </c>
      <c r="B47" s="394" t="s">
        <v>137</v>
      </c>
      <c r="C47" s="395"/>
      <c r="D47" s="51" t="s">
        <v>137</v>
      </c>
      <c r="E47" s="51" t="s">
        <v>137</v>
      </c>
      <c r="F47" s="389" t="s">
        <v>137</v>
      </c>
      <c r="G47" s="389"/>
      <c r="H47" s="389"/>
    </row>
    <row r="48" spans="1:8" ht="15.75" customHeight="1">
      <c r="A48" s="396" t="s">
        <v>14</v>
      </c>
      <c r="B48" s="397"/>
      <c r="C48" s="398"/>
      <c r="D48" s="53">
        <f>SUM(D47:D47)</f>
        <v>0</v>
      </c>
      <c r="E48" s="53">
        <f>SUM(E47:E47)</f>
        <v>0</v>
      </c>
      <c r="F48" s="390">
        <f>SUM(F47)</f>
        <v>0</v>
      </c>
      <c r="G48" s="391"/>
      <c r="H48" s="392"/>
    </row>
    <row r="49" spans="1:9" ht="15.75">
      <c r="A49" s="1"/>
      <c r="E49" s="50"/>
    </row>
    <row r="50" spans="1:9" ht="15.75">
      <c r="A50" s="13" t="s">
        <v>34</v>
      </c>
      <c r="B50" s="374" t="s">
        <v>19</v>
      </c>
      <c r="C50" s="374"/>
      <c r="D50" s="374"/>
      <c r="E50" s="374"/>
      <c r="F50" s="374"/>
      <c r="G50" s="374"/>
      <c r="H50" s="374"/>
    </row>
    <row r="51" spans="1:9" ht="15.75">
      <c r="A51" s="1"/>
    </row>
    <row r="52" spans="1:9" ht="46.5" customHeight="1">
      <c r="A52" s="11" t="s">
        <v>7</v>
      </c>
      <c r="B52" s="11" t="s">
        <v>20</v>
      </c>
      <c r="C52" s="11" t="s">
        <v>21</v>
      </c>
      <c r="D52" s="11" t="s">
        <v>22</v>
      </c>
      <c r="E52" s="11" t="s">
        <v>12</v>
      </c>
      <c r="F52" s="355" t="s">
        <v>13</v>
      </c>
      <c r="G52" s="357"/>
      <c r="H52" s="11" t="s">
        <v>14</v>
      </c>
    </row>
    <row r="53" spans="1:9" ht="15.75">
      <c r="A53" s="11">
        <v>1</v>
      </c>
      <c r="B53" s="11">
        <v>2</v>
      </c>
      <c r="C53" s="11">
        <v>3</v>
      </c>
      <c r="D53" s="11">
        <v>4</v>
      </c>
      <c r="E53" s="11">
        <v>5</v>
      </c>
      <c r="F53" s="355">
        <v>6</v>
      </c>
      <c r="G53" s="357"/>
      <c r="H53" s="11">
        <v>7</v>
      </c>
    </row>
    <row r="54" spans="1:9" ht="37.5" customHeight="1">
      <c r="A54" s="214"/>
      <c r="B54" s="355" t="s">
        <v>266</v>
      </c>
      <c r="C54" s="356"/>
      <c r="D54" s="356"/>
      <c r="E54" s="356"/>
      <c r="F54" s="356"/>
      <c r="G54" s="357"/>
      <c r="H54" s="214"/>
    </row>
    <row r="55" spans="1:9" ht="15.75">
      <c r="A55" s="11">
        <v>1</v>
      </c>
      <c r="B55" s="58" t="s">
        <v>23</v>
      </c>
      <c r="C55" s="11"/>
      <c r="D55" s="11"/>
      <c r="E55" s="11"/>
      <c r="F55" s="355"/>
      <c r="G55" s="357"/>
      <c r="H55" s="11"/>
    </row>
    <row r="56" spans="1:9" ht="15.75">
      <c r="A56" s="11"/>
      <c r="B56" s="46" t="s">
        <v>63</v>
      </c>
      <c r="C56" s="11" t="s">
        <v>64</v>
      </c>
      <c r="D56" s="11" t="s">
        <v>65</v>
      </c>
      <c r="E56" s="11">
        <f>26.5+1</f>
        <v>27.5</v>
      </c>
      <c r="F56" s="360">
        <v>0</v>
      </c>
      <c r="G56" s="361"/>
      <c r="H56" s="11">
        <f>E56+F56</f>
        <v>27.5</v>
      </c>
    </row>
    <row r="57" spans="1:9" ht="15.75">
      <c r="A57" s="11">
        <v>2</v>
      </c>
      <c r="B57" s="58" t="s">
        <v>24</v>
      </c>
      <c r="C57" s="11"/>
      <c r="D57" s="11"/>
      <c r="E57" s="11"/>
      <c r="F57" s="355"/>
      <c r="G57" s="357"/>
      <c r="H57" s="11"/>
    </row>
    <row r="58" spans="1:9" ht="26.25">
      <c r="A58" s="4"/>
      <c r="B58" s="47" t="s">
        <v>66</v>
      </c>
      <c r="C58" s="11" t="s">
        <v>72</v>
      </c>
      <c r="D58" s="60" t="s">
        <v>70</v>
      </c>
      <c r="E58" s="11">
        <v>837</v>
      </c>
      <c r="F58" s="351">
        <v>0</v>
      </c>
      <c r="G58" s="352"/>
      <c r="H58" s="200">
        <f>E58+F58</f>
        <v>837</v>
      </c>
      <c r="I58" s="2" t="s">
        <v>249</v>
      </c>
    </row>
    <row r="59" spans="1:9" ht="26.25">
      <c r="A59" s="4"/>
      <c r="B59" s="47" t="s">
        <v>67</v>
      </c>
      <c r="C59" s="11" t="s">
        <v>72</v>
      </c>
      <c r="D59" s="60" t="s">
        <v>70</v>
      </c>
      <c r="E59" s="11">
        <v>472</v>
      </c>
      <c r="F59" s="351">
        <v>0</v>
      </c>
      <c r="G59" s="352"/>
      <c r="H59" s="200">
        <f>E59+F59</f>
        <v>472</v>
      </c>
      <c r="I59" s="2" t="s">
        <v>248</v>
      </c>
    </row>
    <row r="60" spans="1:9" ht="15.75">
      <c r="A60" s="11">
        <v>3</v>
      </c>
      <c r="B60" s="58" t="s">
        <v>25</v>
      </c>
      <c r="C60" s="11"/>
      <c r="D60" s="11"/>
      <c r="E60" s="11"/>
      <c r="F60" s="355"/>
      <c r="G60" s="357"/>
      <c r="H60" s="200"/>
    </row>
    <row r="61" spans="1:9" ht="39">
      <c r="A61" s="11"/>
      <c r="B61" s="47" t="s">
        <v>68</v>
      </c>
      <c r="C61" s="11" t="s">
        <v>72</v>
      </c>
      <c r="D61" s="11" t="s">
        <v>75</v>
      </c>
      <c r="E61" s="11">
        <v>32</v>
      </c>
      <c r="F61" s="351">
        <v>0</v>
      </c>
      <c r="G61" s="352"/>
      <c r="H61" s="201">
        <f>E61+F61</f>
        <v>32</v>
      </c>
    </row>
    <row r="62" spans="1:9" ht="26.25">
      <c r="A62" s="11"/>
      <c r="B62" s="47" t="s">
        <v>69</v>
      </c>
      <c r="C62" s="11" t="s">
        <v>56</v>
      </c>
      <c r="D62" s="214" t="s">
        <v>79</v>
      </c>
      <c r="E62" s="202">
        <f>(D40-D38)/H56</f>
        <v>305010.90909090912</v>
      </c>
      <c r="F62" s="360">
        <f>E36/E56</f>
        <v>3.6363636363636362</v>
      </c>
      <c r="G62" s="361"/>
      <c r="H62" s="51">
        <f>F62+E62</f>
        <v>305014.54545454547</v>
      </c>
    </row>
    <row r="63" spans="1:9" ht="15.75">
      <c r="A63" s="59">
        <v>4</v>
      </c>
      <c r="B63" s="58" t="s">
        <v>26</v>
      </c>
      <c r="C63" s="59"/>
      <c r="D63" s="59"/>
      <c r="E63" s="59"/>
      <c r="F63" s="388"/>
      <c r="G63" s="346"/>
      <c r="H63" s="59"/>
    </row>
    <row r="64" spans="1:9" ht="39">
      <c r="A64" s="4"/>
      <c r="B64" s="198" t="s">
        <v>247</v>
      </c>
      <c r="C64" s="11" t="s">
        <v>76</v>
      </c>
      <c r="D64" s="11" t="s">
        <v>74</v>
      </c>
      <c r="E64" s="11">
        <v>100</v>
      </c>
      <c r="F64" s="351">
        <v>0</v>
      </c>
      <c r="G64" s="352"/>
      <c r="H64" s="11">
        <v>100</v>
      </c>
    </row>
    <row r="65" spans="1:18" ht="28.5" customHeight="1">
      <c r="A65" s="214"/>
      <c r="B65" s="355" t="s">
        <v>267</v>
      </c>
      <c r="C65" s="356"/>
      <c r="D65" s="356"/>
      <c r="E65" s="356"/>
      <c r="F65" s="356"/>
      <c r="G65" s="357"/>
      <c r="H65" s="214"/>
    </row>
    <row r="66" spans="1:18" ht="15.75">
      <c r="A66" s="214">
        <v>1</v>
      </c>
      <c r="B66" s="58" t="s">
        <v>23</v>
      </c>
      <c r="C66" s="214"/>
      <c r="D66" s="214"/>
      <c r="E66" s="214"/>
      <c r="F66" s="355"/>
      <c r="G66" s="357"/>
      <c r="H66" s="214"/>
    </row>
    <row r="67" spans="1:18" ht="51">
      <c r="A67" s="214"/>
      <c r="B67" s="198" t="s">
        <v>269</v>
      </c>
      <c r="C67" s="214" t="s">
        <v>56</v>
      </c>
      <c r="D67" s="312" t="s">
        <v>401</v>
      </c>
      <c r="E67" s="202">
        <v>0</v>
      </c>
      <c r="F67" s="358">
        <f>E37</f>
        <v>68000</v>
      </c>
      <c r="G67" s="357"/>
      <c r="H67" s="215">
        <f>F67+E67</f>
        <v>68000</v>
      </c>
    </row>
    <row r="68" spans="1:18" ht="26.25">
      <c r="A68" s="214"/>
      <c r="B68" s="281" t="s">
        <v>268</v>
      </c>
      <c r="C68" s="214" t="s">
        <v>56</v>
      </c>
      <c r="D68" s="214" t="s">
        <v>77</v>
      </c>
      <c r="E68" s="253">
        <v>23400</v>
      </c>
      <c r="F68" s="343">
        <f>E38</f>
        <v>700000</v>
      </c>
      <c r="G68" s="346"/>
      <c r="H68" s="172">
        <f>F68+E68</f>
        <v>723400</v>
      </c>
    </row>
    <row r="69" spans="1:18" ht="57" customHeight="1">
      <c r="A69" s="265"/>
      <c r="B69" s="198" t="s">
        <v>332</v>
      </c>
      <c r="C69" s="59" t="s">
        <v>56</v>
      </c>
      <c r="D69" s="284" t="s">
        <v>425</v>
      </c>
      <c r="E69" s="267">
        <v>0</v>
      </c>
      <c r="F69" s="362">
        <f>E39</f>
        <v>187500</v>
      </c>
      <c r="G69" s="347"/>
      <c r="H69" s="266">
        <f>F69+E69</f>
        <v>187500</v>
      </c>
    </row>
    <row r="70" spans="1:18" ht="15.75">
      <c r="A70" s="214">
        <v>2</v>
      </c>
      <c r="B70" s="282" t="s">
        <v>24</v>
      </c>
      <c r="C70" s="214"/>
      <c r="D70" s="214"/>
      <c r="E70" s="283"/>
      <c r="F70" s="368"/>
      <c r="G70" s="369"/>
      <c r="H70" s="283"/>
    </row>
    <row r="71" spans="1:18" ht="58.5" customHeight="1">
      <c r="A71" s="188"/>
      <c r="B71" s="198" t="s">
        <v>400</v>
      </c>
      <c r="C71" s="214" t="s">
        <v>271</v>
      </c>
      <c r="D71" s="319" t="s">
        <v>279</v>
      </c>
      <c r="E71" s="268">
        <v>0</v>
      </c>
      <c r="F71" s="355">
        <v>4</v>
      </c>
      <c r="G71" s="357"/>
      <c r="H71" s="200">
        <f>E71+F71</f>
        <v>4</v>
      </c>
    </row>
    <row r="72" spans="1:18" ht="29.25" customHeight="1">
      <c r="A72" s="188"/>
      <c r="B72" s="198" t="s">
        <v>270</v>
      </c>
      <c r="C72" s="214" t="s">
        <v>271</v>
      </c>
      <c r="D72" s="319" t="s">
        <v>279</v>
      </c>
      <c r="E72" s="268">
        <v>0</v>
      </c>
      <c r="F72" s="355">
        <v>1</v>
      </c>
      <c r="G72" s="357"/>
      <c r="H72" s="200">
        <f>E72+F72</f>
        <v>1</v>
      </c>
    </row>
    <row r="73" spans="1:18" ht="70.5" customHeight="1">
      <c r="A73" s="188"/>
      <c r="B73" s="198" t="s">
        <v>424</v>
      </c>
      <c r="C73" s="264" t="s">
        <v>271</v>
      </c>
      <c r="D73" s="165" t="s">
        <v>425</v>
      </c>
      <c r="E73" s="268">
        <v>0</v>
      </c>
      <c r="F73" s="355">
        <v>13</v>
      </c>
      <c r="G73" s="357"/>
      <c r="H73" s="200">
        <f>E73+F73</f>
        <v>13</v>
      </c>
    </row>
    <row r="74" spans="1:18" ht="15.75">
      <c r="A74" s="214">
        <v>3</v>
      </c>
      <c r="B74" s="58" t="s">
        <v>25</v>
      </c>
      <c r="C74" s="214"/>
      <c r="D74" s="214"/>
      <c r="E74" s="214"/>
      <c r="F74" s="355"/>
      <c r="G74" s="357"/>
      <c r="H74" s="200"/>
    </row>
    <row r="75" spans="1:18" ht="39">
      <c r="A75" s="214"/>
      <c r="B75" s="198" t="s">
        <v>272</v>
      </c>
      <c r="C75" s="214" t="s">
        <v>56</v>
      </c>
      <c r="D75" s="214" t="s">
        <v>79</v>
      </c>
      <c r="E75" s="202">
        <v>0</v>
      </c>
      <c r="F75" s="358">
        <f>F67/F71</f>
        <v>17000</v>
      </c>
      <c r="G75" s="363"/>
      <c r="H75" s="222">
        <f>E75+F75</f>
        <v>17000</v>
      </c>
    </row>
    <row r="76" spans="1:18" ht="39">
      <c r="A76" s="214"/>
      <c r="B76" s="198" t="s">
        <v>273</v>
      </c>
      <c r="C76" s="214" t="s">
        <v>56</v>
      </c>
      <c r="D76" s="214" t="s">
        <v>79</v>
      </c>
      <c r="E76" s="202">
        <f>E68/F72</f>
        <v>23400</v>
      </c>
      <c r="F76" s="358">
        <f>F68/F72</f>
        <v>700000</v>
      </c>
      <c r="G76" s="363"/>
      <c r="H76" s="219">
        <f>F76+E76</f>
        <v>723400</v>
      </c>
    </row>
    <row r="77" spans="1:18" ht="28.5" customHeight="1">
      <c r="A77" s="59"/>
      <c r="B77" s="198" t="s">
        <v>333</v>
      </c>
      <c r="C77" s="264" t="s">
        <v>56</v>
      </c>
      <c r="D77" s="264" t="s">
        <v>79</v>
      </c>
      <c r="E77" s="253">
        <v>0</v>
      </c>
      <c r="F77" s="358">
        <f>F69/F73</f>
        <v>14423.076923076924</v>
      </c>
      <c r="G77" s="363"/>
      <c r="H77" s="266">
        <f>F77+E77</f>
        <v>14423.076923076924</v>
      </c>
    </row>
    <row r="78" spans="1:18" ht="15.75">
      <c r="A78" s="59">
        <v>4</v>
      </c>
      <c r="B78" s="58" t="s">
        <v>26</v>
      </c>
      <c r="C78" s="59"/>
      <c r="D78" s="59"/>
      <c r="E78" s="59"/>
      <c r="F78" s="343"/>
      <c r="G78" s="344"/>
      <c r="H78" s="172"/>
    </row>
    <row r="79" spans="1:18" ht="40.5" customHeight="1">
      <c r="A79" s="188"/>
      <c r="B79" s="198" t="s">
        <v>334</v>
      </c>
      <c r="C79" s="214" t="s">
        <v>76</v>
      </c>
      <c r="D79" s="214" t="s">
        <v>74</v>
      </c>
      <c r="E79" s="268">
        <v>0</v>
      </c>
      <c r="F79" s="345">
        <v>100</v>
      </c>
      <c r="G79" s="345"/>
      <c r="H79" s="268">
        <v>100</v>
      </c>
    </row>
    <row r="80" spans="1:18" ht="51.75">
      <c r="A80" s="188"/>
      <c r="B80" s="198" t="s">
        <v>277</v>
      </c>
      <c r="C80" s="264" t="s">
        <v>56</v>
      </c>
      <c r="D80" s="264" t="s">
        <v>79</v>
      </c>
      <c r="E80" s="267">
        <v>0</v>
      </c>
      <c r="F80" s="362">
        <v>24000</v>
      </c>
      <c r="G80" s="362"/>
      <c r="H80" s="266">
        <f>F80+E80</f>
        <v>24000</v>
      </c>
      <c r="I80" s="2" t="s">
        <v>275</v>
      </c>
      <c r="O80" s="2">
        <f>20947/100*8.9</f>
        <v>1864.2830000000001</v>
      </c>
      <c r="P80" s="2" t="s">
        <v>276</v>
      </c>
      <c r="Q80" s="50">
        <f>O80*25</f>
        <v>46607.075000000004</v>
      </c>
      <c r="R80" s="2" t="s">
        <v>56</v>
      </c>
    </row>
    <row r="81" spans="1:18" ht="15.75" customHeight="1">
      <c r="A81" s="90"/>
      <c r="B81" s="90"/>
      <c r="C81" s="90"/>
      <c r="D81" s="74"/>
      <c r="E81" s="32"/>
      <c r="F81" s="386"/>
      <c r="G81" s="386"/>
      <c r="H81" s="32"/>
      <c r="I81" s="2" t="s">
        <v>274</v>
      </c>
      <c r="O81" s="2">
        <f>20947/100*7.8</f>
        <v>1633.866</v>
      </c>
      <c r="P81" s="2" t="s">
        <v>276</v>
      </c>
      <c r="Q81" s="50">
        <f>O81*25</f>
        <v>40846.65</v>
      </c>
      <c r="R81" s="2" t="s">
        <v>56</v>
      </c>
    </row>
    <row r="82" spans="1:18" ht="32.25" customHeight="1">
      <c r="A82" s="371" t="s">
        <v>80</v>
      </c>
      <c r="B82" s="371"/>
      <c r="C82" s="65"/>
      <c r="D82" s="14"/>
      <c r="E82" s="5"/>
      <c r="F82" s="354" t="s">
        <v>391</v>
      </c>
      <c r="G82" s="354"/>
      <c r="H82" s="354"/>
      <c r="Q82" s="50">
        <f>Q80-Q81</f>
        <v>5760.4250000000029</v>
      </c>
    </row>
    <row r="83" spans="1:18" ht="26.25" customHeight="1">
      <c r="A83" s="3"/>
      <c r="B83" s="315" t="s">
        <v>256</v>
      </c>
      <c r="D83" s="15" t="s">
        <v>27</v>
      </c>
      <c r="F83" s="353" t="s">
        <v>36</v>
      </c>
      <c r="G83" s="353"/>
      <c r="H83" s="353"/>
      <c r="N83" s="2" t="s">
        <v>278</v>
      </c>
      <c r="Q83" s="2">
        <f>9457+8758</f>
        <v>18215</v>
      </c>
    </row>
    <row r="84" spans="1:18" ht="30" customHeight="1">
      <c r="A84" s="209" t="s">
        <v>28</v>
      </c>
      <c r="B84" s="209"/>
      <c r="Q84" s="50">
        <f>Q83+Q82</f>
        <v>23975.425000000003</v>
      </c>
    </row>
    <row r="85" spans="1:18">
      <c r="A85" s="210" t="s">
        <v>253</v>
      </c>
      <c r="B85" s="210"/>
      <c r="C85" s="210"/>
    </row>
    <row r="87" spans="1:18" ht="15.75">
      <c r="A87" s="359" t="s">
        <v>254</v>
      </c>
      <c r="B87" s="359"/>
      <c r="D87" s="14"/>
      <c r="F87" s="354" t="s">
        <v>392</v>
      </c>
      <c r="G87" s="354"/>
      <c r="H87" s="354"/>
    </row>
    <row r="88" spans="1:18">
      <c r="D88" s="15" t="s">
        <v>27</v>
      </c>
      <c r="F88" s="353" t="s">
        <v>36</v>
      </c>
      <c r="G88" s="353"/>
      <c r="H88" s="353"/>
    </row>
    <row r="90" spans="1:18">
      <c r="B90" s="211" t="s">
        <v>35</v>
      </c>
      <c r="C90" s="212">
        <f>H3</f>
        <v>44419</v>
      </c>
    </row>
    <row r="92" spans="1:18">
      <c r="B92" s="2" t="s">
        <v>256</v>
      </c>
    </row>
  </sheetData>
  <mergeCells count="94">
    <mergeCell ref="F73:G73"/>
    <mergeCell ref="F77:G77"/>
    <mergeCell ref="F35:H35"/>
    <mergeCell ref="F36:H36"/>
    <mergeCell ref="B50:H50"/>
    <mergeCell ref="F52:G52"/>
    <mergeCell ref="F53:G53"/>
    <mergeCell ref="B47:C47"/>
    <mergeCell ref="A48:C48"/>
    <mergeCell ref="B36:C36"/>
    <mergeCell ref="B45:C45"/>
    <mergeCell ref="B46:C46"/>
    <mergeCell ref="A40:C40"/>
    <mergeCell ref="F61:G61"/>
    <mergeCell ref="B43:H43"/>
    <mergeCell ref="D14:F14"/>
    <mergeCell ref="D13:F13"/>
    <mergeCell ref="D15:F15"/>
    <mergeCell ref="E17:F17"/>
    <mergeCell ref="F34:H34"/>
    <mergeCell ref="F81:G81"/>
    <mergeCell ref="F69:G69"/>
    <mergeCell ref="B37:C37"/>
    <mergeCell ref="F37:H37"/>
    <mergeCell ref="F38:H38"/>
    <mergeCell ref="B38:C38"/>
    <mergeCell ref="F40:H40"/>
    <mergeCell ref="F63:G63"/>
    <mergeCell ref="F47:H47"/>
    <mergeCell ref="F48:H48"/>
    <mergeCell ref="F55:G55"/>
    <mergeCell ref="F56:G56"/>
    <mergeCell ref="F57:G57"/>
    <mergeCell ref="F59:G59"/>
    <mergeCell ref="M15:N15"/>
    <mergeCell ref="P15:Q15"/>
    <mergeCell ref="A10:H10"/>
    <mergeCell ref="B12:C12"/>
    <mergeCell ref="M12:N12"/>
    <mergeCell ref="P12:Q12"/>
    <mergeCell ref="M13:N13"/>
    <mergeCell ref="P13:Q13"/>
    <mergeCell ref="B14:C14"/>
    <mergeCell ref="B13:C13"/>
    <mergeCell ref="B15:C15"/>
    <mergeCell ref="D12:F12"/>
    <mergeCell ref="A9:H9"/>
    <mergeCell ref="A82:B82"/>
    <mergeCell ref="E1:H1"/>
    <mergeCell ref="E4:H4"/>
    <mergeCell ref="E5:H5"/>
    <mergeCell ref="E6:H6"/>
    <mergeCell ref="E7:H7"/>
    <mergeCell ref="B18:H18"/>
    <mergeCell ref="B26:H26"/>
    <mergeCell ref="B28:H28"/>
    <mergeCell ref="B29:H29"/>
    <mergeCell ref="B32:E32"/>
    <mergeCell ref="B19:H19"/>
    <mergeCell ref="B20:H20"/>
    <mergeCell ref="F60:G60"/>
    <mergeCell ref="E16:G16"/>
    <mergeCell ref="F88:H88"/>
    <mergeCell ref="F87:H87"/>
    <mergeCell ref="B54:G54"/>
    <mergeCell ref="B65:G65"/>
    <mergeCell ref="F66:G66"/>
    <mergeCell ref="F67:G67"/>
    <mergeCell ref="A87:B87"/>
    <mergeCell ref="F64:G64"/>
    <mergeCell ref="F82:H82"/>
    <mergeCell ref="F83:H83"/>
    <mergeCell ref="F62:G62"/>
    <mergeCell ref="F80:G80"/>
    <mergeCell ref="F76:G76"/>
    <mergeCell ref="F72:G72"/>
    <mergeCell ref="F74:G74"/>
    <mergeCell ref="F75:G75"/>
    <mergeCell ref="F78:G78"/>
    <mergeCell ref="F79:G79"/>
    <mergeCell ref="F68:G68"/>
    <mergeCell ref="B22:H22"/>
    <mergeCell ref="B23:H23"/>
    <mergeCell ref="F58:G58"/>
    <mergeCell ref="B30:H30"/>
    <mergeCell ref="B39:C39"/>
    <mergeCell ref="F39:H39"/>
    <mergeCell ref="B25:H25"/>
    <mergeCell ref="B34:C34"/>
    <mergeCell ref="B35:C35"/>
    <mergeCell ref="F70:G70"/>
    <mergeCell ref="F71:G71"/>
    <mergeCell ref="F45:H45"/>
    <mergeCell ref="F46:H46"/>
  </mergeCells>
  <pageMargins left="0.39370078740157483" right="0.39370078740157483" top="0.51181102362204722" bottom="0.27559055118110237" header="0.31496062992125984" footer="0.31496062992125984"/>
  <pageSetup paperSize="9" scale="77" fitToHeight="4" orientation="landscape" verticalDpi="0" r:id="rId1"/>
  <rowBreaks count="2" manualBreakCount="2">
    <brk id="19" max="7" man="1"/>
    <brk id="49" max="7" man="1"/>
  </rowBreaks>
</worksheet>
</file>

<file path=xl/worksheets/sheet3.xml><?xml version="1.0" encoding="utf-8"?>
<worksheet xmlns="http://schemas.openxmlformats.org/spreadsheetml/2006/main" xmlns:r="http://schemas.openxmlformats.org/officeDocument/2006/relationships">
  <dimension ref="A1:Q73"/>
  <sheetViews>
    <sheetView topLeftCell="A25" workbookViewId="0">
      <selection activeCell="B37" sqref="B37:C37"/>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72" t="s">
        <v>37</v>
      </c>
      <c r="F1" s="372"/>
      <c r="G1" s="372"/>
      <c r="H1" s="372"/>
    </row>
    <row r="2" spans="1:17">
      <c r="F2" s="48"/>
      <c r="G2" s="48"/>
      <c r="H2" s="48"/>
    </row>
    <row r="3" spans="1:17" ht="15.75">
      <c r="A3" s="136"/>
      <c r="E3" s="136" t="s">
        <v>0</v>
      </c>
      <c r="L3" s="48"/>
      <c r="M3" s="48"/>
    </row>
    <row r="4" spans="1:17" ht="15.75">
      <c r="A4" s="136"/>
      <c r="B4" s="136"/>
      <c r="E4" s="140" t="s">
        <v>48</v>
      </c>
      <c r="F4" s="141" t="str">
        <f>'Проверка Всего'!$C$10</f>
        <v>112-р</v>
      </c>
      <c r="G4" s="142" t="s">
        <v>47</v>
      </c>
      <c r="H4" s="143">
        <f>'Проверка Всего'!$D$10</f>
        <v>44419</v>
      </c>
    </row>
    <row r="5" spans="1:17" ht="15" customHeight="1">
      <c r="A5" s="136"/>
      <c r="E5" s="353"/>
      <c r="F5" s="353"/>
      <c r="G5" s="353"/>
      <c r="H5" s="353"/>
    </row>
    <row r="6" spans="1:17" ht="15.75">
      <c r="A6" s="136"/>
      <c r="B6" s="136"/>
      <c r="E6" s="424" t="s">
        <v>49</v>
      </c>
      <c r="F6" s="424"/>
      <c r="G6" s="424"/>
      <c r="H6" s="424"/>
    </row>
    <row r="7" spans="1:17" ht="15" customHeight="1">
      <c r="A7" s="136"/>
      <c r="E7" s="353" t="s">
        <v>1</v>
      </c>
      <c r="F7" s="353"/>
      <c r="G7" s="353"/>
      <c r="H7" s="353"/>
    </row>
    <row r="8" spans="1:17" ht="15.75">
      <c r="A8" s="136"/>
      <c r="E8" s="374"/>
      <c r="F8" s="374"/>
      <c r="G8" s="374"/>
      <c r="H8" s="374"/>
    </row>
    <row r="10" spans="1:17" ht="15.75">
      <c r="A10" s="370" t="s">
        <v>2</v>
      </c>
      <c r="B10" s="370"/>
      <c r="C10" s="370"/>
      <c r="D10" s="370"/>
      <c r="E10" s="370"/>
      <c r="F10" s="370"/>
      <c r="G10" s="370"/>
      <c r="H10" s="370"/>
    </row>
    <row r="11" spans="1:17" ht="15.75">
      <c r="A11" s="370" t="s">
        <v>230</v>
      </c>
      <c r="B11" s="370"/>
      <c r="C11" s="370"/>
      <c r="D11" s="370"/>
      <c r="E11" s="370"/>
      <c r="F11" s="370"/>
      <c r="G11" s="370"/>
      <c r="H11" s="370"/>
    </row>
    <row r="13" spans="1:17" ht="26.25" customHeight="1">
      <c r="A13" s="217" t="s">
        <v>38</v>
      </c>
      <c r="B13" s="382">
        <v>200000</v>
      </c>
      <c r="C13" s="382"/>
      <c r="D13" s="382" t="s">
        <v>49</v>
      </c>
      <c r="E13" s="382"/>
      <c r="F13" s="18"/>
      <c r="G13" s="18"/>
      <c r="H13" s="271">
        <v>40982291</v>
      </c>
      <c r="I13" s="26"/>
      <c r="J13" s="26"/>
      <c r="K13" s="26"/>
      <c r="L13" s="26"/>
      <c r="M13" s="383"/>
      <c r="N13" s="383"/>
      <c r="O13" s="26"/>
      <c r="P13" s="383"/>
      <c r="Q13" s="383"/>
    </row>
    <row r="14" spans="1:17" ht="27" customHeight="1">
      <c r="A14" s="27"/>
      <c r="B14" s="385" t="s">
        <v>42</v>
      </c>
      <c r="C14" s="385"/>
      <c r="D14" s="422" t="s">
        <v>1</v>
      </c>
      <c r="E14" s="422"/>
      <c r="F14" s="19"/>
      <c r="G14" s="19"/>
      <c r="H14" s="33" t="s">
        <v>39</v>
      </c>
      <c r="I14" s="31"/>
      <c r="J14" s="276"/>
      <c r="K14" s="276"/>
      <c r="L14" s="276"/>
      <c r="M14" s="384"/>
      <c r="N14" s="384"/>
      <c r="O14" s="27"/>
      <c r="P14" s="381"/>
      <c r="Q14" s="381"/>
    </row>
    <row r="15" spans="1:17" ht="20.25" customHeight="1">
      <c r="A15" s="218" t="s">
        <v>40</v>
      </c>
      <c r="B15" s="382">
        <v>210000</v>
      </c>
      <c r="C15" s="382"/>
      <c r="D15" s="382" t="s">
        <v>49</v>
      </c>
      <c r="E15" s="382"/>
      <c r="F15" s="20"/>
      <c r="G15" s="20"/>
      <c r="H15" s="271">
        <v>40982291</v>
      </c>
      <c r="I15" s="28"/>
      <c r="J15" s="28"/>
      <c r="K15" s="28"/>
      <c r="L15" s="28"/>
      <c r="M15" s="28"/>
      <c r="N15" s="28"/>
      <c r="O15" s="28"/>
      <c r="P15" s="28"/>
      <c r="Q15" s="28"/>
    </row>
    <row r="16" spans="1:17" ht="28.5" customHeight="1">
      <c r="A16" s="27"/>
      <c r="B16" s="385" t="s">
        <v>42</v>
      </c>
      <c r="C16" s="385"/>
      <c r="D16" s="423" t="s">
        <v>29</v>
      </c>
      <c r="E16" s="423"/>
      <c r="F16" s="19"/>
      <c r="G16" s="19"/>
      <c r="H16" s="33" t="s">
        <v>39</v>
      </c>
      <c r="I16" s="31"/>
      <c r="J16" s="276"/>
      <c r="K16" s="276"/>
      <c r="L16" s="276"/>
      <c r="M16" s="380"/>
      <c r="N16" s="380"/>
      <c r="O16" s="27"/>
      <c r="P16" s="381"/>
      <c r="Q16" s="381"/>
    </row>
    <row r="17" spans="1:17" ht="46.5" customHeight="1">
      <c r="A17" s="217" t="s">
        <v>41</v>
      </c>
      <c r="B17" s="250" t="s">
        <v>342</v>
      </c>
      <c r="C17" s="250" t="s">
        <v>340</v>
      </c>
      <c r="D17" s="250" t="s">
        <v>341</v>
      </c>
      <c r="E17" s="379" t="s">
        <v>339</v>
      </c>
      <c r="F17" s="379"/>
      <c r="G17" s="379"/>
      <c r="H17" s="250" t="s">
        <v>83</v>
      </c>
      <c r="I17" s="278"/>
      <c r="J17" s="21"/>
      <c r="K17" s="278"/>
      <c r="L17" s="421"/>
      <c r="M17" s="421"/>
      <c r="N17" s="421"/>
      <c r="O17" s="421"/>
      <c r="P17" s="421"/>
      <c r="Q17" s="278"/>
    </row>
    <row r="18" spans="1:17" ht="56.25" customHeight="1">
      <c r="B18" s="276" t="s">
        <v>42</v>
      </c>
      <c r="C18" s="274" t="s">
        <v>43</v>
      </c>
      <c r="D18" s="274" t="s">
        <v>44</v>
      </c>
      <c r="E18" s="385" t="s">
        <v>45</v>
      </c>
      <c r="F18" s="385"/>
      <c r="G18" s="274"/>
      <c r="H18" s="274" t="s">
        <v>46</v>
      </c>
      <c r="I18" s="32"/>
      <c r="J18" s="276"/>
      <c r="K18" s="276"/>
      <c r="L18" s="380"/>
      <c r="M18" s="380"/>
      <c r="N18" s="380"/>
      <c r="O18" s="380"/>
      <c r="P18" s="380"/>
      <c r="Q18" s="27"/>
    </row>
    <row r="19" spans="1:17" ht="42" customHeight="1">
      <c r="A19" s="135" t="s">
        <v>3</v>
      </c>
      <c r="B19" s="375" t="s">
        <v>343</v>
      </c>
      <c r="C19" s="375"/>
      <c r="D19" s="375"/>
      <c r="E19" s="375"/>
      <c r="F19" s="375"/>
      <c r="G19" s="375"/>
      <c r="H19" s="375"/>
    </row>
    <row r="20" spans="1:17" ht="237" customHeight="1">
      <c r="A20" s="135" t="s">
        <v>4</v>
      </c>
      <c r="B20" s="375" t="s">
        <v>416</v>
      </c>
      <c r="C20" s="375"/>
      <c r="D20" s="375"/>
      <c r="E20" s="375"/>
      <c r="F20" s="375"/>
      <c r="G20" s="375"/>
      <c r="H20" s="375"/>
    </row>
    <row r="21" spans="1:17" ht="24" customHeight="1">
      <c r="A21" s="118" t="s">
        <v>5</v>
      </c>
      <c r="B21" s="378" t="s">
        <v>30</v>
      </c>
      <c r="C21" s="378"/>
      <c r="D21" s="378"/>
      <c r="E21" s="378"/>
      <c r="F21" s="378"/>
      <c r="G21" s="378"/>
      <c r="H21" s="378"/>
    </row>
    <row r="22" spans="1:17" ht="15.75">
      <c r="A22" s="1"/>
    </row>
    <row r="23" spans="1:17" ht="15.75">
      <c r="A23" s="272" t="s">
        <v>7</v>
      </c>
      <c r="B23" s="347" t="s">
        <v>31</v>
      </c>
      <c r="C23" s="347"/>
      <c r="D23" s="347"/>
      <c r="E23" s="347"/>
      <c r="F23" s="347"/>
      <c r="G23" s="347"/>
      <c r="H23" s="347"/>
    </row>
    <row r="24" spans="1:17" ht="31.5" customHeight="1">
      <c r="A24" s="272">
        <v>1</v>
      </c>
      <c r="B24" s="415" t="s">
        <v>349</v>
      </c>
      <c r="C24" s="416"/>
      <c r="D24" s="416"/>
      <c r="E24" s="416"/>
      <c r="F24" s="416"/>
      <c r="G24" s="416"/>
      <c r="H24" s="417"/>
    </row>
    <row r="25" spans="1:17" ht="15.75">
      <c r="A25" s="1"/>
    </row>
    <row r="26" spans="1:17" ht="31.5" customHeight="1">
      <c r="A26" s="55" t="s">
        <v>6</v>
      </c>
      <c r="B26" s="367" t="s">
        <v>348</v>
      </c>
      <c r="C26" s="367"/>
      <c r="D26" s="367"/>
      <c r="E26" s="367"/>
      <c r="F26" s="367"/>
      <c r="G26" s="367"/>
      <c r="H26" s="367"/>
    </row>
    <row r="27" spans="1:17" ht="15.75">
      <c r="A27" s="133" t="s">
        <v>9</v>
      </c>
      <c r="B27" s="374" t="s">
        <v>32</v>
      </c>
      <c r="C27" s="374"/>
      <c r="D27" s="374"/>
      <c r="E27" s="374"/>
      <c r="F27" s="374"/>
      <c r="G27" s="374"/>
      <c r="H27" s="374"/>
    </row>
    <row r="28" spans="1:17" ht="15.75">
      <c r="A28" s="133"/>
      <c r="B28" s="275"/>
      <c r="C28" s="275"/>
      <c r="D28" s="275"/>
      <c r="E28" s="275"/>
      <c r="F28" s="275"/>
      <c r="G28" s="275"/>
      <c r="H28" s="275"/>
    </row>
    <row r="29" spans="1:17" ht="15.75">
      <c r="A29" s="272" t="s">
        <v>7</v>
      </c>
      <c r="B29" s="347" t="s">
        <v>8</v>
      </c>
      <c r="C29" s="347"/>
      <c r="D29" s="347"/>
      <c r="E29" s="347"/>
      <c r="F29" s="347"/>
      <c r="G29" s="347"/>
      <c r="H29" s="347"/>
    </row>
    <row r="30" spans="1:17" ht="38.25" customHeight="1">
      <c r="A30" s="272">
        <v>1</v>
      </c>
      <c r="B30" s="415" t="s">
        <v>351</v>
      </c>
      <c r="C30" s="418"/>
      <c r="D30" s="418"/>
      <c r="E30" s="418"/>
      <c r="F30" s="418"/>
      <c r="G30" s="418"/>
      <c r="H30" s="419"/>
      <c r="K30" s="74"/>
      <c r="L30" s="286"/>
      <c r="M30" s="286"/>
      <c r="N30" s="286"/>
      <c r="O30" s="286"/>
      <c r="P30" s="286"/>
      <c r="Q30" s="286"/>
    </row>
    <row r="31" spans="1:17" ht="15.75">
      <c r="A31" s="272"/>
      <c r="B31" s="420"/>
      <c r="C31" s="420"/>
      <c r="D31" s="420"/>
      <c r="E31" s="420"/>
      <c r="F31" s="420"/>
      <c r="G31" s="420"/>
      <c r="H31" s="420"/>
    </row>
    <row r="32" spans="1:17" ht="15.75">
      <c r="A32" s="134"/>
      <c r="B32" s="61"/>
      <c r="C32" s="61"/>
      <c r="D32" s="61"/>
      <c r="E32" s="61"/>
      <c r="F32" s="61"/>
      <c r="G32" s="61"/>
      <c r="H32" s="61"/>
    </row>
    <row r="33" spans="1:8" ht="15.75">
      <c r="A33" s="133" t="s">
        <v>15</v>
      </c>
      <c r="B33" s="377" t="s">
        <v>10</v>
      </c>
      <c r="C33" s="377"/>
      <c r="D33" s="377"/>
      <c r="E33" s="377"/>
      <c r="F33" s="275"/>
      <c r="G33" s="275"/>
      <c r="H33" s="275"/>
    </row>
    <row r="34" spans="1:8" ht="15.75">
      <c r="A34" s="1"/>
      <c r="E34" s="49"/>
      <c r="H34" s="49" t="s">
        <v>33</v>
      </c>
    </row>
    <row r="35" spans="1:8" ht="31.5" customHeight="1">
      <c r="A35" s="272" t="s">
        <v>7</v>
      </c>
      <c r="B35" s="355" t="s">
        <v>11</v>
      </c>
      <c r="C35" s="357"/>
      <c r="D35" s="272" t="s">
        <v>12</v>
      </c>
      <c r="E35" s="272" t="s">
        <v>13</v>
      </c>
      <c r="F35" s="347" t="s">
        <v>14</v>
      </c>
      <c r="G35" s="347"/>
      <c r="H35" s="347"/>
    </row>
    <row r="36" spans="1:8" ht="15.75">
      <c r="A36" s="272">
        <v>1</v>
      </c>
      <c r="B36" s="355">
        <v>2</v>
      </c>
      <c r="C36" s="357"/>
      <c r="D36" s="272">
        <v>3</v>
      </c>
      <c r="E36" s="272">
        <v>4</v>
      </c>
      <c r="F36" s="347">
        <v>5</v>
      </c>
      <c r="G36" s="347"/>
      <c r="H36" s="347"/>
    </row>
    <row r="37" spans="1:8" ht="30.75" customHeight="1">
      <c r="A37" s="272">
        <v>1</v>
      </c>
      <c r="B37" s="409" t="s">
        <v>339</v>
      </c>
      <c r="C37" s="410"/>
      <c r="D37" s="273">
        <v>1293</v>
      </c>
      <c r="E37" s="273">
        <v>0</v>
      </c>
      <c r="F37" s="411">
        <f>E37+D37</f>
        <v>1293</v>
      </c>
      <c r="G37" s="411"/>
      <c r="H37" s="411"/>
    </row>
    <row r="38" spans="1:8" ht="15.75" customHeight="1">
      <c r="A38" s="396" t="s">
        <v>14</v>
      </c>
      <c r="B38" s="397"/>
      <c r="C38" s="398"/>
      <c r="D38" s="161">
        <f>SUM(D37:D37)</f>
        <v>1293</v>
      </c>
      <c r="E38" s="161">
        <f>SUM(E37:E37)</f>
        <v>0</v>
      </c>
      <c r="F38" s="412">
        <f>SUM(F37:H37)</f>
        <v>1293</v>
      </c>
      <c r="G38" s="413"/>
      <c r="H38" s="414"/>
    </row>
    <row r="39" spans="1:8" ht="15.75">
      <c r="A39" s="1"/>
    </row>
    <row r="40" spans="1:8" ht="15.75">
      <c r="A40" s="1"/>
    </row>
    <row r="41" spans="1:8" ht="15.75">
      <c r="A41" s="136" t="s">
        <v>18</v>
      </c>
      <c r="B41" s="374" t="s">
        <v>16</v>
      </c>
      <c r="C41" s="374"/>
      <c r="D41" s="374"/>
      <c r="E41" s="374"/>
      <c r="F41" s="374"/>
      <c r="G41" s="374"/>
      <c r="H41" s="374"/>
    </row>
    <row r="42" spans="1:8" ht="15.75">
      <c r="A42" s="1"/>
    </row>
    <row r="43" spans="1:8" ht="15.75">
      <c r="A43" s="1"/>
      <c r="E43" s="49"/>
      <c r="H43" s="49" t="s">
        <v>33</v>
      </c>
    </row>
    <row r="44" spans="1:8" ht="31.5" customHeight="1">
      <c r="A44" s="272" t="s">
        <v>7</v>
      </c>
      <c r="B44" s="355" t="s">
        <v>17</v>
      </c>
      <c r="C44" s="357"/>
      <c r="D44" s="272" t="s">
        <v>12</v>
      </c>
      <c r="E44" s="272" t="s">
        <v>13</v>
      </c>
      <c r="F44" s="347" t="s">
        <v>14</v>
      </c>
      <c r="G44" s="347"/>
      <c r="H44" s="347"/>
    </row>
    <row r="45" spans="1:8" ht="15.75">
      <c r="A45" s="272">
        <v>1</v>
      </c>
      <c r="B45" s="355">
        <v>2</v>
      </c>
      <c r="C45" s="357"/>
      <c r="D45" s="272">
        <v>3</v>
      </c>
      <c r="E45" s="272">
        <v>4</v>
      </c>
      <c r="F45" s="347">
        <v>5</v>
      </c>
      <c r="G45" s="347"/>
      <c r="H45" s="347"/>
    </row>
    <row r="46" spans="1:8" ht="46.5" customHeight="1">
      <c r="A46" s="272">
        <v>1</v>
      </c>
      <c r="B46" s="404" t="s">
        <v>345</v>
      </c>
      <c r="C46" s="405"/>
      <c r="D46" s="273">
        <f>D38</f>
        <v>1293</v>
      </c>
      <c r="E46" s="273">
        <v>0</v>
      </c>
      <c r="F46" s="406">
        <f>E46+D46</f>
        <v>1293</v>
      </c>
      <c r="G46" s="407"/>
      <c r="H46" s="408"/>
    </row>
    <row r="47" spans="1:8" ht="15.75" customHeight="1">
      <c r="A47" s="396" t="s">
        <v>14</v>
      </c>
      <c r="B47" s="397"/>
      <c r="C47" s="398"/>
      <c r="D47" s="277">
        <f>SUM(D46:D46)</f>
        <v>1293</v>
      </c>
      <c r="E47" s="277">
        <f>SUM(E46:E46)</f>
        <v>0</v>
      </c>
      <c r="F47" s="399">
        <f>SUM(F46)</f>
        <v>1293</v>
      </c>
      <c r="G47" s="400"/>
      <c r="H47" s="401"/>
    </row>
    <row r="48" spans="1:8" ht="15.75">
      <c r="A48" s="1"/>
      <c r="E48" s="50"/>
    </row>
    <row r="49" spans="1:12" ht="15.75">
      <c r="A49" s="133" t="s">
        <v>34</v>
      </c>
      <c r="B49" s="374" t="s">
        <v>19</v>
      </c>
      <c r="C49" s="374"/>
      <c r="D49" s="374"/>
      <c r="E49" s="374"/>
      <c r="F49" s="374"/>
      <c r="G49" s="374"/>
      <c r="H49" s="374"/>
    </row>
    <row r="50" spans="1:12" ht="15.75">
      <c r="A50" s="1"/>
    </row>
    <row r="51" spans="1:12" ht="46.5" customHeight="1">
      <c r="A51" s="272" t="s">
        <v>7</v>
      </c>
      <c r="B51" s="272" t="s">
        <v>20</v>
      </c>
      <c r="C51" s="272" t="s">
        <v>21</v>
      </c>
      <c r="D51" s="272" t="s">
        <v>22</v>
      </c>
      <c r="E51" s="272" t="s">
        <v>12</v>
      </c>
      <c r="F51" s="355" t="s">
        <v>13</v>
      </c>
      <c r="G51" s="357"/>
      <c r="H51" s="272" t="s">
        <v>14</v>
      </c>
    </row>
    <row r="52" spans="1:12" ht="15.75">
      <c r="A52" s="272">
        <v>1</v>
      </c>
      <c r="B52" s="272">
        <v>2</v>
      </c>
      <c r="C52" s="272">
        <v>3</v>
      </c>
      <c r="D52" s="272">
        <v>4</v>
      </c>
      <c r="E52" s="272">
        <v>5</v>
      </c>
      <c r="F52" s="355">
        <v>6</v>
      </c>
      <c r="G52" s="357"/>
      <c r="H52" s="272">
        <v>7</v>
      </c>
    </row>
    <row r="53" spans="1:12" ht="17.25" customHeight="1">
      <c r="A53" s="272">
        <v>1</v>
      </c>
      <c r="B53" s="58" t="s">
        <v>23</v>
      </c>
      <c r="C53" s="72"/>
      <c r="D53" s="73"/>
      <c r="E53" s="279"/>
      <c r="F53" s="360"/>
      <c r="G53" s="361"/>
      <c r="H53" s="279"/>
    </row>
    <row r="54" spans="1:12" ht="45" customHeight="1">
      <c r="A54" s="272"/>
      <c r="B54" s="62" t="s">
        <v>346</v>
      </c>
      <c r="C54" s="68" t="s">
        <v>56</v>
      </c>
      <c r="D54" s="68" t="s">
        <v>132</v>
      </c>
      <c r="E54" s="270">
        <f>D38</f>
        <v>1293</v>
      </c>
      <c r="F54" s="358">
        <v>0</v>
      </c>
      <c r="G54" s="363"/>
      <c r="H54" s="270">
        <f t="shared" ref="H54" si="0">F54+E54</f>
        <v>1293</v>
      </c>
    </row>
    <row r="55" spans="1:12" ht="15.75">
      <c r="A55" s="272">
        <v>2</v>
      </c>
      <c r="B55" s="58" t="s">
        <v>24</v>
      </c>
      <c r="C55" s="272"/>
      <c r="D55" s="272"/>
      <c r="E55" s="270"/>
      <c r="F55" s="358"/>
      <c r="G55" s="363"/>
      <c r="H55" s="270"/>
      <c r="L55" s="63"/>
    </row>
    <row r="56" spans="1:12" ht="38.25">
      <c r="A56" s="272"/>
      <c r="B56" s="62" t="s">
        <v>344</v>
      </c>
      <c r="C56" s="68" t="s">
        <v>81</v>
      </c>
      <c r="D56" s="64" t="s">
        <v>279</v>
      </c>
      <c r="E56" s="173">
        <v>1</v>
      </c>
      <c r="F56" s="402">
        <v>0</v>
      </c>
      <c r="G56" s="403"/>
      <c r="H56" s="173">
        <f>E56+F56</f>
        <v>1</v>
      </c>
      <c r="L56" s="63"/>
    </row>
    <row r="57" spans="1:12" ht="15.75">
      <c r="A57" s="272">
        <v>3</v>
      </c>
      <c r="B57" s="58" t="s">
        <v>25</v>
      </c>
      <c r="C57" s="272"/>
      <c r="D57" s="272"/>
      <c r="E57" s="270"/>
      <c r="F57" s="358"/>
      <c r="G57" s="363"/>
      <c r="H57" s="270"/>
    </row>
    <row r="58" spans="1:12" ht="25.5">
      <c r="A58" s="272"/>
      <c r="B58" s="62" t="s">
        <v>135</v>
      </c>
      <c r="C58" s="64" t="s">
        <v>56</v>
      </c>
      <c r="D58" s="64" t="s">
        <v>79</v>
      </c>
      <c r="E58" s="223">
        <f>E54/E56</f>
        <v>1293</v>
      </c>
      <c r="F58" s="358">
        <v>0</v>
      </c>
      <c r="G58" s="363"/>
      <c r="H58" s="270">
        <f>E58+F58</f>
        <v>1293</v>
      </c>
    </row>
    <row r="59" spans="1:12" ht="15.75">
      <c r="A59" s="59">
        <v>4</v>
      </c>
      <c r="B59" s="58" t="s">
        <v>26</v>
      </c>
      <c r="C59" s="59"/>
      <c r="D59" s="59"/>
      <c r="E59" s="172"/>
      <c r="F59" s="343"/>
      <c r="G59" s="344"/>
      <c r="H59" s="172"/>
    </row>
    <row r="60" spans="1:12" ht="44.25" customHeight="1">
      <c r="A60" s="188"/>
      <c r="B60" s="198" t="s">
        <v>136</v>
      </c>
      <c r="C60" s="70" t="s">
        <v>76</v>
      </c>
      <c r="D60" s="64" t="s">
        <v>79</v>
      </c>
      <c r="E60" s="270">
        <v>100</v>
      </c>
      <c r="F60" s="362">
        <v>0</v>
      </c>
      <c r="G60" s="362"/>
      <c r="H60" s="270">
        <v>100</v>
      </c>
    </row>
    <row r="61" spans="1:12" ht="15.75">
      <c r="A61" s="1"/>
    </row>
    <row r="62" spans="1:12" ht="15.75" customHeight="1">
      <c r="A62" s="66"/>
      <c r="B62" s="66"/>
      <c r="C62" s="66"/>
      <c r="D62" s="136"/>
    </row>
    <row r="63" spans="1:12" ht="32.25" customHeight="1">
      <c r="A63" s="371" t="s">
        <v>80</v>
      </c>
      <c r="B63" s="371"/>
      <c r="C63" s="65"/>
      <c r="D63" s="14"/>
      <c r="E63" s="5"/>
      <c r="F63" s="354" t="s">
        <v>185</v>
      </c>
      <c r="G63" s="354"/>
      <c r="H63" s="354"/>
    </row>
    <row r="64" spans="1:12" ht="15.75" customHeight="1">
      <c r="A64" s="3"/>
      <c r="B64" s="133"/>
      <c r="D64" s="15" t="s">
        <v>27</v>
      </c>
      <c r="F64" s="353" t="s">
        <v>36</v>
      </c>
      <c r="G64" s="353"/>
      <c r="H64" s="353"/>
    </row>
    <row r="65" spans="1:8">
      <c r="A65" s="209" t="s">
        <v>28</v>
      </c>
      <c r="B65" s="209"/>
    </row>
    <row r="66" spans="1:8">
      <c r="A66" s="210" t="s">
        <v>253</v>
      </c>
      <c r="B66" s="210"/>
      <c r="C66" s="210"/>
    </row>
    <row r="68" spans="1:8" ht="15.75">
      <c r="A68" s="359" t="s">
        <v>254</v>
      </c>
      <c r="B68" s="359"/>
      <c r="D68" s="14"/>
      <c r="F68" s="354" t="s">
        <v>255</v>
      </c>
      <c r="G68" s="354"/>
      <c r="H68" s="354"/>
    </row>
    <row r="69" spans="1:8">
      <c r="D69" s="15" t="s">
        <v>27</v>
      </c>
      <c r="F69" s="353" t="s">
        <v>36</v>
      </c>
      <c r="G69" s="353"/>
      <c r="H69" s="353"/>
    </row>
    <row r="71" spans="1:8">
      <c r="B71" s="211" t="s">
        <v>35</v>
      </c>
      <c r="C71" s="212">
        <f>H4</f>
        <v>44419</v>
      </c>
    </row>
    <row r="73" spans="1:8">
      <c r="B73" s="2" t="s">
        <v>256</v>
      </c>
    </row>
  </sheetData>
  <mergeCells count="72">
    <mergeCell ref="A10:H10"/>
    <mergeCell ref="E1:H1"/>
    <mergeCell ref="E5:H5"/>
    <mergeCell ref="E6:H6"/>
    <mergeCell ref="E7:H7"/>
    <mergeCell ref="E8:H8"/>
    <mergeCell ref="P16:Q16"/>
    <mergeCell ref="A11:H11"/>
    <mergeCell ref="B13:C13"/>
    <mergeCell ref="D13:E13"/>
    <mergeCell ref="M13:N13"/>
    <mergeCell ref="P13:Q13"/>
    <mergeCell ref="B14:C14"/>
    <mergeCell ref="D14:E14"/>
    <mergeCell ref="M14:N14"/>
    <mergeCell ref="P14:Q14"/>
    <mergeCell ref="B15:C15"/>
    <mergeCell ref="D15:E15"/>
    <mergeCell ref="B16:C16"/>
    <mergeCell ref="D16:E16"/>
    <mergeCell ref="M16:N16"/>
    <mergeCell ref="E17:G17"/>
    <mergeCell ref="L17:N17"/>
    <mergeCell ref="O17:P17"/>
    <mergeCell ref="E18:F18"/>
    <mergeCell ref="L18:M18"/>
    <mergeCell ref="N18:P18"/>
    <mergeCell ref="B35:C35"/>
    <mergeCell ref="F35:H35"/>
    <mergeCell ref="B19:H19"/>
    <mergeCell ref="B20:H20"/>
    <mergeCell ref="B21:H21"/>
    <mergeCell ref="B23:H23"/>
    <mergeCell ref="B24:H24"/>
    <mergeCell ref="B26:H26"/>
    <mergeCell ref="B27:H27"/>
    <mergeCell ref="B29:H29"/>
    <mergeCell ref="B30:H30"/>
    <mergeCell ref="B31:H31"/>
    <mergeCell ref="B33:E33"/>
    <mergeCell ref="B46:C46"/>
    <mergeCell ref="F46:H46"/>
    <mergeCell ref="B36:C36"/>
    <mergeCell ref="F36:H36"/>
    <mergeCell ref="B37:C37"/>
    <mergeCell ref="F37:H37"/>
    <mergeCell ref="A38:C38"/>
    <mergeCell ref="F38:H38"/>
    <mergeCell ref="B41:H41"/>
    <mergeCell ref="B44:C44"/>
    <mergeCell ref="F44:H44"/>
    <mergeCell ref="B45:C45"/>
    <mergeCell ref="F45:H45"/>
    <mergeCell ref="F59:G59"/>
    <mergeCell ref="A47:C47"/>
    <mergeCell ref="F47:H47"/>
    <mergeCell ref="B49:H49"/>
    <mergeCell ref="F51:G51"/>
    <mergeCell ref="F52:G52"/>
    <mergeCell ref="F53:G53"/>
    <mergeCell ref="F54:G54"/>
    <mergeCell ref="F55:G55"/>
    <mergeCell ref="F56:G56"/>
    <mergeCell ref="F57:G57"/>
    <mergeCell ref="F58:G58"/>
    <mergeCell ref="F69:H69"/>
    <mergeCell ref="F60:G60"/>
    <mergeCell ref="A63:B63"/>
    <mergeCell ref="F63:H63"/>
    <mergeCell ref="F64:H64"/>
    <mergeCell ref="A68:B68"/>
    <mergeCell ref="F68:H68"/>
  </mergeCells>
  <pageMargins left="0.39370078740157483" right="0.15748031496062992" top="0.51181102362204722" bottom="0.27559055118110237" header="0.31496062992125984" footer="0.31496062992125984"/>
  <pageSetup paperSize="9" scale="79" fitToHeight="3" orientation="landscape" verticalDpi="0" r:id="rId1"/>
  <rowBreaks count="2" manualBreakCount="2">
    <brk id="20" max="7" man="1"/>
    <brk id="48" max="7" man="1"/>
  </rowBreaks>
</worksheet>
</file>

<file path=xl/worksheets/sheet4.xml><?xml version="1.0" encoding="utf-8"?>
<worksheet xmlns="http://schemas.openxmlformats.org/spreadsheetml/2006/main" xmlns:r="http://schemas.openxmlformats.org/officeDocument/2006/relationships">
  <dimension ref="A1:Q72"/>
  <sheetViews>
    <sheetView topLeftCell="A37" workbookViewId="0">
      <selection activeCell="B20" sqref="B20:H20"/>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72" t="s">
        <v>37</v>
      </c>
      <c r="F1" s="372"/>
      <c r="G1" s="372"/>
      <c r="H1" s="372"/>
    </row>
    <row r="2" spans="1:17">
      <c r="F2" s="48"/>
      <c r="G2" s="48"/>
      <c r="H2" s="48"/>
    </row>
    <row r="3" spans="1:17" ht="15.75">
      <c r="A3" s="136"/>
      <c r="E3" s="136" t="s">
        <v>0</v>
      </c>
      <c r="L3" s="48"/>
      <c r="M3" s="48"/>
    </row>
    <row r="4" spans="1:17" ht="15.75">
      <c r="A4" s="136"/>
      <c r="B4" s="136"/>
      <c r="E4" s="140" t="s">
        <v>48</v>
      </c>
      <c r="F4" s="141" t="str">
        <f>'Проверка Всего'!$C$10</f>
        <v>112-р</v>
      </c>
      <c r="G4" s="142" t="s">
        <v>47</v>
      </c>
      <c r="H4" s="143">
        <f>'Проверка Всего'!$D$10</f>
        <v>44419</v>
      </c>
    </row>
    <row r="5" spans="1:17" ht="15" customHeight="1">
      <c r="A5" s="136"/>
      <c r="E5" s="353"/>
      <c r="F5" s="353"/>
      <c r="G5" s="353"/>
      <c r="H5" s="353"/>
    </row>
    <row r="6" spans="1:17" ht="15.75">
      <c r="A6" s="136"/>
      <c r="B6" s="136"/>
      <c r="E6" s="424" t="s">
        <v>49</v>
      </c>
      <c r="F6" s="424"/>
      <c r="G6" s="424"/>
      <c r="H6" s="424"/>
    </row>
    <row r="7" spans="1:17" ht="15" customHeight="1">
      <c r="A7" s="136"/>
      <c r="E7" s="353" t="s">
        <v>1</v>
      </c>
      <c r="F7" s="353"/>
      <c r="G7" s="353"/>
      <c r="H7" s="353"/>
    </row>
    <row r="9" spans="1:17" ht="15.75">
      <c r="A9" s="370" t="s">
        <v>2</v>
      </c>
      <c r="B9" s="370"/>
      <c r="C9" s="370"/>
      <c r="D9" s="370"/>
      <c r="E9" s="370"/>
      <c r="F9" s="370"/>
      <c r="G9" s="370"/>
      <c r="H9" s="370"/>
    </row>
    <row r="10" spans="1:17" ht="15.75">
      <c r="A10" s="370" t="s">
        <v>230</v>
      </c>
      <c r="B10" s="370"/>
      <c r="C10" s="370"/>
      <c r="D10" s="370"/>
      <c r="E10" s="370"/>
      <c r="F10" s="370"/>
      <c r="G10" s="370"/>
      <c r="H10" s="370"/>
    </row>
    <row r="12" spans="1:17" ht="18.75" customHeight="1">
      <c r="A12" s="217" t="s">
        <v>38</v>
      </c>
      <c r="B12" s="382">
        <v>200000</v>
      </c>
      <c r="C12" s="382"/>
      <c r="D12" s="382" t="s">
        <v>49</v>
      </c>
      <c r="E12" s="382"/>
      <c r="F12" s="18"/>
      <c r="G12" s="18"/>
      <c r="H12" s="298">
        <v>40982291</v>
      </c>
      <c r="I12" s="26"/>
      <c r="J12" s="26"/>
      <c r="K12" s="26"/>
      <c r="L12" s="26"/>
      <c r="M12" s="383"/>
      <c r="N12" s="383"/>
      <c r="O12" s="26"/>
      <c r="P12" s="383"/>
      <c r="Q12" s="383"/>
    </row>
    <row r="13" spans="1:17" ht="27" customHeight="1">
      <c r="A13" s="27"/>
      <c r="B13" s="385" t="s">
        <v>42</v>
      </c>
      <c r="C13" s="385"/>
      <c r="D13" s="422" t="s">
        <v>1</v>
      </c>
      <c r="E13" s="422"/>
      <c r="F13" s="19"/>
      <c r="G13" s="19"/>
      <c r="H13" s="33" t="s">
        <v>39</v>
      </c>
      <c r="I13" s="31"/>
      <c r="J13" s="303"/>
      <c r="K13" s="303"/>
      <c r="L13" s="303"/>
      <c r="M13" s="384"/>
      <c r="N13" s="384"/>
      <c r="O13" s="27"/>
      <c r="P13" s="381"/>
      <c r="Q13" s="381"/>
    </row>
    <row r="14" spans="1:17" ht="20.25" customHeight="1">
      <c r="A14" s="218" t="s">
        <v>40</v>
      </c>
      <c r="B14" s="382">
        <v>210000</v>
      </c>
      <c r="C14" s="382"/>
      <c r="D14" s="382" t="s">
        <v>49</v>
      </c>
      <c r="E14" s="382"/>
      <c r="F14" s="20"/>
      <c r="G14" s="20"/>
      <c r="H14" s="298">
        <v>40982291</v>
      </c>
      <c r="I14" s="28"/>
      <c r="J14" s="28"/>
      <c r="K14" s="28"/>
      <c r="L14" s="28"/>
      <c r="M14" s="28"/>
      <c r="N14" s="28"/>
      <c r="O14" s="28"/>
      <c r="P14" s="28"/>
      <c r="Q14" s="28"/>
    </row>
    <row r="15" spans="1:17" ht="24" customHeight="1">
      <c r="A15" s="27"/>
      <c r="B15" s="385" t="s">
        <v>42</v>
      </c>
      <c r="C15" s="385"/>
      <c r="D15" s="423" t="s">
        <v>29</v>
      </c>
      <c r="E15" s="423"/>
      <c r="F15" s="19"/>
      <c r="G15" s="19"/>
      <c r="H15" s="33" t="s">
        <v>39</v>
      </c>
      <c r="I15" s="31"/>
      <c r="J15" s="303"/>
      <c r="K15" s="303"/>
      <c r="L15" s="303"/>
      <c r="M15" s="380"/>
      <c r="N15" s="380"/>
      <c r="O15" s="27"/>
      <c r="P15" s="381"/>
      <c r="Q15" s="381"/>
    </row>
    <row r="16" spans="1:17" ht="92.25" customHeight="1">
      <c r="A16" s="217" t="s">
        <v>41</v>
      </c>
      <c r="B16" s="250" t="s">
        <v>377</v>
      </c>
      <c r="C16" s="250" t="s">
        <v>375</v>
      </c>
      <c r="D16" s="250" t="s">
        <v>376</v>
      </c>
      <c r="E16" s="379" t="s">
        <v>374</v>
      </c>
      <c r="F16" s="379"/>
      <c r="G16" s="379"/>
      <c r="H16" s="250" t="s">
        <v>83</v>
      </c>
      <c r="I16" s="305"/>
      <c r="J16" s="21"/>
      <c r="K16" s="305"/>
      <c r="L16" s="421"/>
      <c r="M16" s="421"/>
      <c r="N16" s="421"/>
      <c r="O16" s="421"/>
      <c r="P16" s="421"/>
      <c r="Q16" s="305"/>
    </row>
    <row r="17" spans="1:17" ht="56.25" customHeight="1">
      <c r="B17" s="303" t="s">
        <v>42</v>
      </c>
      <c r="C17" s="301" t="s">
        <v>43</v>
      </c>
      <c r="D17" s="301" t="s">
        <v>44</v>
      </c>
      <c r="E17" s="385" t="s">
        <v>45</v>
      </c>
      <c r="F17" s="385"/>
      <c r="G17" s="301"/>
      <c r="H17" s="301" t="s">
        <v>46</v>
      </c>
      <c r="I17" s="32"/>
      <c r="J17" s="303"/>
      <c r="K17" s="303"/>
      <c r="L17" s="380"/>
      <c r="M17" s="380"/>
      <c r="N17" s="380"/>
      <c r="O17" s="380"/>
      <c r="P17" s="380"/>
      <c r="Q17" s="27"/>
    </row>
    <row r="18" spans="1:17" ht="42" customHeight="1">
      <c r="A18" s="135" t="s">
        <v>3</v>
      </c>
      <c r="B18" s="375" t="s">
        <v>378</v>
      </c>
      <c r="C18" s="375"/>
      <c r="D18" s="375"/>
      <c r="E18" s="375"/>
      <c r="F18" s="375"/>
      <c r="G18" s="375"/>
      <c r="H18" s="375"/>
    </row>
    <row r="19" spans="1:17" ht="225" customHeight="1">
      <c r="A19" s="135" t="s">
        <v>4</v>
      </c>
      <c r="B19" s="375" t="s">
        <v>415</v>
      </c>
      <c r="C19" s="375"/>
      <c r="D19" s="375"/>
      <c r="E19" s="375"/>
      <c r="F19" s="375"/>
      <c r="G19" s="375"/>
      <c r="H19" s="375"/>
    </row>
    <row r="20" spans="1:17" ht="24" customHeight="1">
      <c r="A20" s="118" t="s">
        <v>5</v>
      </c>
      <c r="B20" s="378" t="s">
        <v>30</v>
      </c>
      <c r="C20" s="378"/>
      <c r="D20" s="378"/>
      <c r="E20" s="378"/>
      <c r="F20" s="378"/>
      <c r="G20" s="378"/>
      <c r="H20" s="378"/>
    </row>
    <row r="21" spans="1:17" ht="15.75">
      <c r="A21" s="1"/>
    </row>
    <row r="22" spans="1:17" ht="15.75">
      <c r="A22" s="299" t="s">
        <v>7</v>
      </c>
      <c r="B22" s="347" t="s">
        <v>31</v>
      </c>
      <c r="C22" s="347"/>
      <c r="D22" s="347"/>
      <c r="E22" s="347"/>
      <c r="F22" s="347"/>
      <c r="G22" s="347"/>
      <c r="H22" s="347"/>
    </row>
    <row r="23" spans="1:17" ht="31.5" customHeight="1">
      <c r="A23" s="299">
        <v>1</v>
      </c>
      <c r="B23" s="415" t="s">
        <v>379</v>
      </c>
      <c r="C23" s="416"/>
      <c r="D23" s="416"/>
      <c r="E23" s="416"/>
      <c r="F23" s="416"/>
      <c r="G23" s="416"/>
      <c r="H23" s="417"/>
    </row>
    <row r="24" spans="1:17" ht="15.75">
      <c r="A24" s="1"/>
    </row>
    <row r="25" spans="1:17" ht="31.5" customHeight="1">
      <c r="A25" s="55" t="s">
        <v>6</v>
      </c>
      <c r="B25" s="367" t="s">
        <v>380</v>
      </c>
      <c r="C25" s="367"/>
      <c r="D25" s="367"/>
      <c r="E25" s="367"/>
      <c r="F25" s="367"/>
      <c r="G25" s="367"/>
      <c r="H25" s="367"/>
    </row>
    <row r="26" spans="1:17" ht="15.75">
      <c r="A26" s="133" t="s">
        <v>9</v>
      </c>
      <c r="B26" s="374" t="s">
        <v>32</v>
      </c>
      <c r="C26" s="374"/>
      <c r="D26" s="374"/>
      <c r="E26" s="374"/>
      <c r="F26" s="374"/>
      <c r="G26" s="374"/>
      <c r="H26" s="374"/>
    </row>
    <row r="27" spans="1:17" ht="15.75">
      <c r="A27" s="133"/>
      <c r="B27" s="302"/>
      <c r="C27" s="302"/>
      <c r="D27" s="302"/>
      <c r="E27" s="302"/>
      <c r="F27" s="302"/>
      <c r="G27" s="302"/>
      <c r="H27" s="302"/>
    </row>
    <row r="28" spans="1:17" ht="15.75">
      <c r="A28" s="299" t="s">
        <v>7</v>
      </c>
      <c r="B28" s="347" t="s">
        <v>8</v>
      </c>
      <c r="C28" s="347"/>
      <c r="D28" s="347"/>
      <c r="E28" s="347"/>
      <c r="F28" s="347"/>
      <c r="G28" s="347"/>
      <c r="H28" s="347"/>
    </row>
    <row r="29" spans="1:17" ht="38.25" customHeight="1">
      <c r="A29" s="299">
        <v>1</v>
      </c>
      <c r="B29" s="415" t="s">
        <v>381</v>
      </c>
      <c r="C29" s="418"/>
      <c r="D29" s="418"/>
      <c r="E29" s="418"/>
      <c r="F29" s="418"/>
      <c r="G29" s="418"/>
      <c r="H29" s="419"/>
      <c r="K29" s="74"/>
      <c r="L29" s="286"/>
      <c r="M29" s="286"/>
      <c r="N29" s="286"/>
      <c r="O29" s="286"/>
      <c r="P29" s="286"/>
      <c r="Q29" s="286"/>
    </row>
    <row r="30" spans="1:17" ht="15.75">
      <c r="A30" s="299"/>
      <c r="B30" s="420"/>
      <c r="C30" s="420"/>
      <c r="D30" s="420"/>
      <c r="E30" s="420"/>
      <c r="F30" s="420"/>
      <c r="G30" s="420"/>
      <c r="H30" s="420"/>
    </row>
    <row r="31" spans="1:17" ht="15.75">
      <c r="A31" s="134"/>
      <c r="B31" s="61"/>
      <c r="C31" s="61"/>
      <c r="D31" s="61"/>
      <c r="E31" s="61"/>
      <c r="F31" s="61"/>
      <c r="G31" s="61"/>
      <c r="H31" s="61"/>
    </row>
    <row r="32" spans="1:17" ht="15.75">
      <c r="A32" s="133" t="s">
        <v>15</v>
      </c>
      <c r="B32" s="377" t="s">
        <v>10</v>
      </c>
      <c r="C32" s="377"/>
      <c r="D32" s="377"/>
      <c r="E32" s="377"/>
      <c r="F32" s="302"/>
      <c r="G32" s="302"/>
      <c r="H32" s="302"/>
    </row>
    <row r="33" spans="1:8" ht="15.75">
      <c r="A33" s="1"/>
      <c r="E33" s="49"/>
      <c r="H33" s="49" t="s">
        <v>33</v>
      </c>
    </row>
    <row r="34" spans="1:8" ht="31.5" customHeight="1">
      <c r="A34" s="299" t="s">
        <v>7</v>
      </c>
      <c r="B34" s="355" t="s">
        <v>11</v>
      </c>
      <c r="C34" s="357"/>
      <c r="D34" s="299" t="s">
        <v>12</v>
      </c>
      <c r="E34" s="299" t="s">
        <v>13</v>
      </c>
      <c r="F34" s="347" t="s">
        <v>14</v>
      </c>
      <c r="G34" s="347"/>
      <c r="H34" s="347"/>
    </row>
    <row r="35" spans="1:8" ht="15.75">
      <c r="A35" s="299">
        <v>1</v>
      </c>
      <c r="B35" s="355">
        <v>2</v>
      </c>
      <c r="C35" s="357"/>
      <c r="D35" s="299">
        <v>3</v>
      </c>
      <c r="E35" s="299">
        <v>4</v>
      </c>
      <c r="F35" s="347">
        <v>5</v>
      </c>
      <c r="G35" s="347"/>
      <c r="H35" s="347"/>
    </row>
    <row r="36" spans="1:8" ht="70.5" customHeight="1">
      <c r="A36" s="299">
        <v>1</v>
      </c>
      <c r="B36" s="409" t="s">
        <v>381</v>
      </c>
      <c r="C36" s="410"/>
      <c r="D36" s="300">
        <v>4350</v>
      </c>
      <c r="E36" s="300">
        <v>0</v>
      </c>
      <c r="F36" s="411">
        <f>E36+D36</f>
        <v>4350</v>
      </c>
      <c r="G36" s="411"/>
      <c r="H36" s="411"/>
    </row>
    <row r="37" spans="1:8" ht="15.75" customHeight="1">
      <c r="A37" s="396" t="s">
        <v>14</v>
      </c>
      <c r="B37" s="397"/>
      <c r="C37" s="398"/>
      <c r="D37" s="161">
        <f>SUM(D36:D36)</f>
        <v>4350</v>
      </c>
      <c r="E37" s="161">
        <f>SUM(E36:E36)</f>
        <v>0</v>
      </c>
      <c r="F37" s="412">
        <f>SUM(F36:H36)</f>
        <v>4350</v>
      </c>
      <c r="G37" s="413"/>
      <c r="H37" s="414"/>
    </row>
    <row r="38" spans="1:8" ht="15.75">
      <c r="A38" s="1"/>
    </row>
    <row r="39" spans="1:8" ht="15.75">
      <c r="A39" s="1"/>
    </row>
    <row r="40" spans="1:8" ht="15.75">
      <c r="A40" s="136" t="s">
        <v>18</v>
      </c>
      <c r="B40" s="374" t="s">
        <v>16</v>
      </c>
      <c r="C40" s="374"/>
      <c r="D40" s="374"/>
      <c r="E40" s="374"/>
      <c r="F40" s="374"/>
      <c r="G40" s="374"/>
      <c r="H40" s="374"/>
    </row>
    <row r="41" spans="1:8" ht="15.75">
      <c r="A41" s="1"/>
    </row>
    <row r="42" spans="1:8" ht="15.75">
      <c r="A42" s="1"/>
      <c r="E42" s="49"/>
      <c r="H42" s="49" t="s">
        <v>33</v>
      </c>
    </row>
    <row r="43" spans="1:8" ht="31.5" customHeight="1">
      <c r="A43" s="299" t="s">
        <v>7</v>
      </c>
      <c r="B43" s="355" t="s">
        <v>17</v>
      </c>
      <c r="C43" s="357"/>
      <c r="D43" s="299" t="s">
        <v>12</v>
      </c>
      <c r="E43" s="299" t="s">
        <v>13</v>
      </c>
      <c r="F43" s="347" t="s">
        <v>14</v>
      </c>
      <c r="G43" s="347"/>
      <c r="H43" s="347"/>
    </row>
    <row r="44" spans="1:8" ht="15.75">
      <c r="A44" s="299">
        <v>1</v>
      </c>
      <c r="B44" s="355">
        <v>2</v>
      </c>
      <c r="C44" s="357"/>
      <c r="D44" s="299">
        <v>3</v>
      </c>
      <c r="E44" s="299">
        <v>4</v>
      </c>
      <c r="F44" s="347">
        <v>5</v>
      </c>
      <c r="G44" s="347"/>
      <c r="H44" s="347"/>
    </row>
    <row r="45" spans="1:8" ht="46.5" customHeight="1">
      <c r="A45" s="299">
        <v>1</v>
      </c>
      <c r="B45" s="404" t="s">
        <v>345</v>
      </c>
      <c r="C45" s="405"/>
      <c r="D45" s="300">
        <f>D37</f>
        <v>4350</v>
      </c>
      <c r="E45" s="300">
        <v>0</v>
      </c>
      <c r="F45" s="406">
        <f>E45+D45</f>
        <v>4350</v>
      </c>
      <c r="G45" s="407"/>
      <c r="H45" s="408"/>
    </row>
    <row r="46" spans="1:8" ht="15.75" customHeight="1">
      <c r="A46" s="396" t="s">
        <v>14</v>
      </c>
      <c r="B46" s="397"/>
      <c r="C46" s="398"/>
      <c r="D46" s="304">
        <f>SUM(D45:D45)</f>
        <v>4350</v>
      </c>
      <c r="E46" s="304">
        <f>SUM(E45:E45)</f>
        <v>0</v>
      </c>
      <c r="F46" s="399">
        <f>SUM(F45)</f>
        <v>4350</v>
      </c>
      <c r="G46" s="400"/>
      <c r="H46" s="401"/>
    </row>
    <row r="47" spans="1:8" ht="15.75">
      <c r="A47" s="1"/>
      <c r="E47" s="50"/>
    </row>
    <row r="48" spans="1:8" ht="15.75">
      <c r="A48" s="133" t="s">
        <v>34</v>
      </c>
      <c r="B48" s="374" t="s">
        <v>19</v>
      </c>
      <c r="C48" s="374"/>
      <c r="D48" s="374"/>
      <c r="E48" s="374"/>
      <c r="F48" s="374"/>
      <c r="G48" s="374"/>
      <c r="H48" s="374"/>
    </row>
    <row r="49" spans="1:12" ht="15.75">
      <c r="A49" s="1"/>
    </row>
    <row r="50" spans="1:12" ht="46.5" customHeight="1">
      <c r="A50" s="299" t="s">
        <v>7</v>
      </c>
      <c r="B50" s="299" t="s">
        <v>20</v>
      </c>
      <c r="C50" s="299" t="s">
        <v>21</v>
      </c>
      <c r="D50" s="299" t="s">
        <v>22</v>
      </c>
      <c r="E50" s="299" t="s">
        <v>12</v>
      </c>
      <c r="F50" s="355" t="s">
        <v>13</v>
      </c>
      <c r="G50" s="357"/>
      <c r="H50" s="299" t="s">
        <v>14</v>
      </c>
    </row>
    <row r="51" spans="1:12" ht="15.75">
      <c r="A51" s="299">
        <v>1</v>
      </c>
      <c r="B51" s="299">
        <v>2</v>
      </c>
      <c r="C51" s="299">
        <v>3</v>
      </c>
      <c r="D51" s="299">
        <v>4</v>
      </c>
      <c r="E51" s="299">
        <v>5</v>
      </c>
      <c r="F51" s="355">
        <v>6</v>
      </c>
      <c r="G51" s="357"/>
      <c r="H51" s="299">
        <v>7</v>
      </c>
    </row>
    <row r="52" spans="1:12" ht="17.25" customHeight="1">
      <c r="A52" s="299">
        <v>1</v>
      </c>
      <c r="B52" s="58" t="s">
        <v>23</v>
      </c>
      <c r="C52" s="72"/>
      <c r="D52" s="73"/>
      <c r="E52" s="306"/>
      <c r="F52" s="360"/>
      <c r="G52" s="361"/>
      <c r="H52" s="306"/>
    </row>
    <row r="53" spans="1:12" ht="30" customHeight="1">
      <c r="A53" s="299"/>
      <c r="B53" s="62" t="s">
        <v>382</v>
      </c>
      <c r="C53" s="68" t="s">
        <v>56</v>
      </c>
      <c r="D53" s="68" t="s">
        <v>132</v>
      </c>
      <c r="E53" s="297">
        <f>D37</f>
        <v>4350</v>
      </c>
      <c r="F53" s="358">
        <v>0</v>
      </c>
      <c r="G53" s="363"/>
      <c r="H53" s="297">
        <f t="shared" ref="H53" si="0">F53+E53</f>
        <v>4350</v>
      </c>
    </row>
    <row r="54" spans="1:12" ht="15.75">
      <c r="A54" s="299">
        <v>2</v>
      </c>
      <c r="B54" s="58" t="s">
        <v>24</v>
      </c>
      <c r="C54" s="299"/>
      <c r="D54" s="299"/>
      <c r="E54" s="297"/>
      <c r="F54" s="358"/>
      <c r="G54" s="363"/>
      <c r="H54" s="297"/>
      <c r="L54" s="63"/>
    </row>
    <row r="55" spans="1:12" ht="25.5">
      <c r="A55" s="299"/>
      <c r="B55" s="311" t="s">
        <v>385</v>
      </c>
      <c r="C55" s="68" t="s">
        <v>81</v>
      </c>
      <c r="D55" s="64" t="s">
        <v>279</v>
      </c>
      <c r="E55" s="173">
        <v>2</v>
      </c>
      <c r="F55" s="402">
        <v>0</v>
      </c>
      <c r="G55" s="403"/>
      <c r="H55" s="173">
        <f>E55+F55</f>
        <v>2</v>
      </c>
      <c r="L55" s="63"/>
    </row>
    <row r="56" spans="1:12" ht="15.75">
      <c r="A56" s="299">
        <v>3</v>
      </c>
      <c r="B56" s="58" t="s">
        <v>25</v>
      </c>
      <c r="C56" s="299"/>
      <c r="D56" s="299"/>
      <c r="E56" s="297"/>
      <c r="F56" s="358"/>
      <c r="G56" s="363"/>
      <c r="H56" s="297"/>
    </row>
    <row r="57" spans="1:12" ht="25.5">
      <c r="A57" s="299"/>
      <c r="B57" s="62" t="s">
        <v>383</v>
      </c>
      <c r="C57" s="64" t="s">
        <v>56</v>
      </c>
      <c r="D57" s="64" t="s">
        <v>79</v>
      </c>
      <c r="E57" s="223">
        <f>E53/E55</f>
        <v>2175</v>
      </c>
      <c r="F57" s="358">
        <v>0</v>
      </c>
      <c r="G57" s="363"/>
      <c r="H57" s="297">
        <f>E57+F57</f>
        <v>2175</v>
      </c>
    </row>
    <row r="58" spans="1:12" ht="15.75">
      <c r="A58" s="59">
        <v>4</v>
      </c>
      <c r="B58" s="58" t="s">
        <v>26</v>
      </c>
      <c r="C58" s="59"/>
      <c r="D58" s="59"/>
      <c r="E58" s="172"/>
      <c r="F58" s="343"/>
      <c r="G58" s="344"/>
      <c r="H58" s="172"/>
    </row>
    <row r="59" spans="1:12" ht="54.75" customHeight="1">
      <c r="A59" s="188"/>
      <c r="B59" s="198" t="s">
        <v>384</v>
      </c>
      <c r="C59" s="70" t="s">
        <v>76</v>
      </c>
      <c r="D59" s="64" t="s">
        <v>79</v>
      </c>
      <c r="E59" s="297">
        <v>100</v>
      </c>
      <c r="F59" s="362">
        <v>0</v>
      </c>
      <c r="G59" s="362"/>
      <c r="H59" s="297">
        <v>100</v>
      </c>
    </row>
    <row r="60" spans="1:12" ht="15.75">
      <c r="A60" s="1"/>
    </row>
    <row r="61" spans="1:12" ht="15.75" customHeight="1">
      <c r="A61" s="66"/>
      <c r="B61" s="66"/>
      <c r="C61" s="66"/>
      <c r="D61" s="136"/>
    </row>
    <row r="62" spans="1:12" ht="32.25" customHeight="1">
      <c r="A62" s="371" t="s">
        <v>80</v>
      </c>
      <c r="B62" s="371"/>
      <c r="C62" s="65"/>
      <c r="D62" s="14"/>
      <c r="E62" s="5"/>
      <c r="F62" s="354" t="s">
        <v>185</v>
      </c>
      <c r="G62" s="354"/>
      <c r="H62" s="354"/>
    </row>
    <row r="63" spans="1:12" ht="15.75" customHeight="1">
      <c r="A63" s="3"/>
      <c r="B63" s="133"/>
      <c r="D63" s="15" t="s">
        <v>27</v>
      </c>
      <c r="F63" s="353" t="s">
        <v>36</v>
      </c>
      <c r="G63" s="353"/>
      <c r="H63" s="353"/>
    </row>
    <row r="64" spans="1:12">
      <c r="A64" s="209" t="s">
        <v>28</v>
      </c>
      <c r="B64" s="209"/>
    </row>
    <row r="65" spans="1:8">
      <c r="A65" s="210" t="s">
        <v>253</v>
      </c>
      <c r="B65" s="210"/>
      <c r="C65" s="210"/>
    </row>
    <row r="67" spans="1:8" ht="15.75">
      <c r="A67" s="359" t="s">
        <v>254</v>
      </c>
      <c r="B67" s="359"/>
      <c r="D67" s="14"/>
      <c r="F67" s="354" t="s">
        <v>255</v>
      </c>
      <c r="G67" s="354"/>
      <c r="H67" s="354"/>
    </row>
    <row r="68" spans="1:8">
      <c r="D68" s="15" t="s">
        <v>27</v>
      </c>
      <c r="F68" s="353" t="s">
        <v>36</v>
      </c>
      <c r="G68" s="353"/>
      <c r="H68" s="353"/>
    </row>
    <row r="70" spans="1:8">
      <c r="B70" s="211" t="s">
        <v>35</v>
      </c>
      <c r="C70" s="212">
        <v>44334</v>
      </c>
    </row>
    <row r="72" spans="1:8">
      <c r="B72" s="2" t="s">
        <v>256</v>
      </c>
    </row>
  </sheetData>
  <mergeCells count="71">
    <mergeCell ref="A9:H9"/>
    <mergeCell ref="E1:H1"/>
    <mergeCell ref="E5:H5"/>
    <mergeCell ref="E6:H6"/>
    <mergeCell ref="E7:H7"/>
    <mergeCell ref="P15:Q15"/>
    <mergeCell ref="A10:H10"/>
    <mergeCell ref="B12:C12"/>
    <mergeCell ref="D12:E12"/>
    <mergeCell ref="M12:N12"/>
    <mergeCell ref="P12:Q12"/>
    <mergeCell ref="B13:C13"/>
    <mergeCell ref="D13:E13"/>
    <mergeCell ref="M13:N13"/>
    <mergeCell ref="P13:Q13"/>
    <mergeCell ref="B14:C14"/>
    <mergeCell ref="D14:E14"/>
    <mergeCell ref="B15:C15"/>
    <mergeCell ref="D15:E15"/>
    <mergeCell ref="M15:N15"/>
    <mergeCell ref="E16:G16"/>
    <mergeCell ref="L16:N16"/>
    <mergeCell ref="O16:P16"/>
    <mergeCell ref="E17:F17"/>
    <mergeCell ref="L17:M17"/>
    <mergeCell ref="N17:P17"/>
    <mergeCell ref="B34:C34"/>
    <mergeCell ref="F34:H34"/>
    <mergeCell ref="B18:H18"/>
    <mergeCell ref="B19:H19"/>
    <mergeCell ref="B20:H20"/>
    <mergeCell ref="B22:H22"/>
    <mergeCell ref="B23:H23"/>
    <mergeCell ref="B25:H25"/>
    <mergeCell ref="B26:H26"/>
    <mergeCell ref="B28:H28"/>
    <mergeCell ref="B29:H29"/>
    <mergeCell ref="B30:H30"/>
    <mergeCell ref="B32:E32"/>
    <mergeCell ref="B45:C45"/>
    <mergeCell ref="F45:H45"/>
    <mergeCell ref="B35:C35"/>
    <mergeCell ref="F35:H35"/>
    <mergeCell ref="B36:C36"/>
    <mergeCell ref="F36:H36"/>
    <mergeCell ref="A37:C37"/>
    <mergeCell ref="F37:H37"/>
    <mergeCell ref="B40:H40"/>
    <mergeCell ref="B43:C43"/>
    <mergeCell ref="F43:H43"/>
    <mergeCell ref="B44:C44"/>
    <mergeCell ref="F44:H44"/>
    <mergeCell ref="F58:G58"/>
    <mergeCell ref="A46:C46"/>
    <mergeCell ref="F46:H46"/>
    <mergeCell ref="B48:H48"/>
    <mergeCell ref="F50:G50"/>
    <mergeCell ref="F51:G51"/>
    <mergeCell ref="F52:G52"/>
    <mergeCell ref="F53:G53"/>
    <mergeCell ref="F54:G54"/>
    <mergeCell ref="F55:G55"/>
    <mergeCell ref="F56:G56"/>
    <mergeCell ref="F57:G57"/>
    <mergeCell ref="F68:H68"/>
    <mergeCell ref="F59:G59"/>
    <mergeCell ref="A62:B62"/>
    <mergeCell ref="F62:H62"/>
    <mergeCell ref="F63:H63"/>
    <mergeCell ref="A67:B67"/>
    <mergeCell ref="F67:H67"/>
  </mergeCells>
  <pageMargins left="0.39370078740157483" right="0.15748031496062992" top="0.51181102362204722" bottom="0.27559055118110237" header="0.31496062992125984" footer="0.31496062992125984"/>
  <pageSetup paperSize="9" scale="78" fitToHeight="3" orientation="landscape" verticalDpi="0" r:id="rId1"/>
  <rowBreaks count="2" manualBreakCount="2">
    <brk id="19" max="7" man="1"/>
    <brk id="47" max="7" man="1"/>
  </rowBreaks>
</worksheet>
</file>

<file path=xl/worksheets/sheet5.xml><?xml version="1.0" encoding="utf-8"?>
<worksheet xmlns="http://schemas.openxmlformats.org/spreadsheetml/2006/main" xmlns:r="http://schemas.openxmlformats.org/officeDocument/2006/relationships">
  <sheetPr>
    <tabColor rgb="FFFF0000"/>
  </sheetPr>
  <dimension ref="A1:Q73"/>
  <sheetViews>
    <sheetView workbookViewId="0">
      <selection activeCell="B20" sqref="B20:H20"/>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72" t="s">
        <v>37</v>
      </c>
      <c r="F1" s="372"/>
      <c r="G1" s="372"/>
      <c r="H1" s="372"/>
    </row>
    <row r="2" spans="1:17">
      <c r="F2" s="48"/>
      <c r="G2" s="48"/>
      <c r="H2" s="48"/>
    </row>
    <row r="3" spans="1:17" ht="15.75">
      <c r="A3" s="41"/>
      <c r="E3" s="41" t="s">
        <v>0</v>
      </c>
      <c r="L3" s="48"/>
      <c r="M3" s="48"/>
    </row>
    <row r="4" spans="1:17" ht="15.75">
      <c r="A4" s="41"/>
      <c r="B4" s="41"/>
      <c r="E4" s="140" t="s">
        <v>48</v>
      </c>
      <c r="F4" s="141" t="str">
        <f>'Проверка Всего'!$C$10</f>
        <v>112-р</v>
      </c>
      <c r="G4" s="142" t="s">
        <v>47</v>
      </c>
      <c r="H4" s="143">
        <f>'Проверка Всего'!$D$10</f>
        <v>44419</v>
      </c>
    </row>
    <row r="5" spans="1:17" ht="15" customHeight="1">
      <c r="A5" s="41"/>
      <c r="E5" s="353"/>
      <c r="F5" s="353"/>
      <c r="G5" s="353"/>
      <c r="H5" s="353"/>
    </row>
    <row r="6" spans="1:17" ht="31.5" customHeight="1">
      <c r="A6" s="41"/>
      <c r="B6" s="41"/>
      <c r="E6" s="373" t="s">
        <v>427</v>
      </c>
      <c r="F6" s="373"/>
      <c r="G6" s="373"/>
      <c r="H6" s="373"/>
    </row>
    <row r="7" spans="1:17" ht="15" customHeight="1">
      <c r="A7" s="41"/>
      <c r="E7" s="353" t="s">
        <v>1</v>
      </c>
      <c r="F7" s="353"/>
      <c r="G7" s="353"/>
      <c r="H7" s="353"/>
    </row>
    <row r="8" spans="1:17" ht="15.75">
      <c r="A8" s="41"/>
      <c r="E8" s="374"/>
      <c r="F8" s="374"/>
      <c r="G8" s="374"/>
      <c r="H8" s="374"/>
    </row>
    <row r="10" spans="1:17" ht="15.75">
      <c r="A10" s="370" t="s">
        <v>2</v>
      </c>
      <c r="B10" s="370"/>
      <c r="C10" s="370"/>
      <c r="D10" s="370"/>
      <c r="E10" s="370"/>
      <c r="F10" s="370"/>
      <c r="G10" s="370"/>
      <c r="H10" s="370"/>
    </row>
    <row r="11" spans="1:17" ht="15.75">
      <c r="A11" s="370" t="s">
        <v>230</v>
      </c>
      <c r="B11" s="370"/>
      <c r="C11" s="370"/>
      <c r="D11" s="370"/>
      <c r="E11" s="370"/>
      <c r="F11" s="370"/>
      <c r="G11" s="370"/>
      <c r="H11" s="370"/>
    </row>
    <row r="13" spans="1:17" ht="26.25" customHeight="1">
      <c r="A13" s="217" t="s">
        <v>38</v>
      </c>
      <c r="B13" s="382">
        <v>200000</v>
      </c>
      <c r="C13" s="382"/>
      <c r="D13" s="382" t="s">
        <v>427</v>
      </c>
      <c r="E13" s="382"/>
      <c r="F13" s="382"/>
      <c r="G13" s="18"/>
      <c r="H13" s="203">
        <v>40982291</v>
      </c>
      <c r="I13" s="26"/>
      <c r="J13" s="26"/>
      <c r="K13" s="26"/>
      <c r="L13" s="26"/>
      <c r="M13" s="383"/>
      <c r="N13" s="383"/>
      <c r="O13" s="26"/>
      <c r="P13" s="383"/>
      <c r="Q13" s="383"/>
    </row>
    <row r="14" spans="1:17" ht="27" customHeight="1">
      <c r="A14" s="27"/>
      <c r="B14" s="385" t="s">
        <v>42</v>
      </c>
      <c r="C14" s="385"/>
      <c r="D14" s="393" t="s">
        <v>1</v>
      </c>
      <c r="E14" s="393"/>
      <c r="F14" s="393"/>
      <c r="G14" s="19"/>
      <c r="H14" s="33" t="s">
        <v>39</v>
      </c>
      <c r="I14" s="31"/>
      <c r="J14" s="38"/>
      <c r="K14" s="38"/>
      <c r="L14" s="38"/>
      <c r="M14" s="384"/>
      <c r="N14" s="384"/>
      <c r="O14" s="27"/>
      <c r="P14" s="381"/>
      <c r="Q14" s="381"/>
    </row>
    <row r="15" spans="1:17" ht="28.5" customHeight="1">
      <c r="A15" s="218" t="s">
        <v>40</v>
      </c>
      <c r="B15" s="382">
        <v>210000</v>
      </c>
      <c r="C15" s="382"/>
      <c r="D15" s="382" t="s">
        <v>427</v>
      </c>
      <c r="E15" s="382"/>
      <c r="F15" s="382"/>
      <c r="G15" s="20"/>
      <c r="H15" s="203">
        <v>40982291</v>
      </c>
      <c r="I15" s="28"/>
      <c r="J15" s="28"/>
      <c r="K15" s="28"/>
      <c r="L15" s="28"/>
      <c r="M15" s="28"/>
      <c r="N15" s="28"/>
      <c r="O15" s="28"/>
      <c r="P15" s="28"/>
      <c r="Q15" s="28"/>
    </row>
    <row r="16" spans="1:17" ht="28.5" customHeight="1">
      <c r="A16" s="27"/>
      <c r="B16" s="385" t="s">
        <v>42</v>
      </c>
      <c r="C16" s="385"/>
      <c r="D16" s="385" t="s">
        <v>29</v>
      </c>
      <c r="E16" s="385"/>
      <c r="F16" s="385"/>
      <c r="G16" s="19"/>
      <c r="H16" s="33" t="s">
        <v>39</v>
      </c>
      <c r="I16" s="31"/>
      <c r="J16" s="38"/>
      <c r="K16" s="38"/>
      <c r="L16" s="38"/>
      <c r="M16" s="380"/>
      <c r="N16" s="380"/>
      <c r="O16" s="27"/>
      <c r="P16" s="381"/>
      <c r="Q16" s="381"/>
    </row>
    <row r="17" spans="1:17" ht="36.75" customHeight="1">
      <c r="A17" s="217" t="s">
        <v>41</v>
      </c>
      <c r="B17" s="132" t="s">
        <v>124</v>
      </c>
      <c r="C17" s="54" t="s">
        <v>125</v>
      </c>
      <c r="D17" s="54" t="s">
        <v>126</v>
      </c>
      <c r="E17" s="379" t="s">
        <v>127</v>
      </c>
      <c r="F17" s="379"/>
      <c r="G17" s="379"/>
      <c r="H17" s="54" t="s">
        <v>83</v>
      </c>
      <c r="I17" s="37"/>
      <c r="J17" s="21"/>
      <c r="K17" s="37"/>
      <c r="L17" s="421"/>
      <c r="M17" s="421"/>
      <c r="N17" s="421"/>
      <c r="O17" s="421"/>
      <c r="P17" s="421"/>
      <c r="Q17" s="37"/>
    </row>
    <row r="18" spans="1:17" ht="56.25" customHeight="1">
      <c r="B18" s="38" t="s">
        <v>42</v>
      </c>
      <c r="C18" s="39" t="s">
        <v>43</v>
      </c>
      <c r="D18" s="39" t="s">
        <v>44</v>
      </c>
      <c r="E18" s="385" t="s">
        <v>45</v>
      </c>
      <c r="F18" s="385"/>
      <c r="G18" s="39"/>
      <c r="H18" s="39" t="s">
        <v>46</v>
      </c>
      <c r="I18" s="32"/>
      <c r="J18" s="38"/>
      <c r="K18" s="38"/>
      <c r="L18" s="380"/>
      <c r="M18" s="380"/>
      <c r="N18" s="380"/>
      <c r="O18" s="380"/>
      <c r="P18" s="380"/>
      <c r="Q18" s="27"/>
    </row>
    <row r="19" spans="1:17" ht="42" customHeight="1">
      <c r="A19" s="44" t="s">
        <v>3</v>
      </c>
      <c r="B19" s="375" t="s">
        <v>468</v>
      </c>
      <c r="C19" s="375"/>
      <c r="D19" s="375"/>
      <c r="E19" s="375"/>
      <c r="F19" s="375"/>
      <c r="G19" s="375"/>
      <c r="H19" s="375"/>
    </row>
    <row r="20" spans="1:17" ht="188.25" customHeight="1">
      <c r="A20" s="44" t="s">
        <v>4</v>
      </c>
      <c r="B20" s="375" t="s">
        <v>414</v>
      </c>
      <c r="C20" s="375"/>
      <c r="D20" s="375"/>
      <c r="E20" s="375"/>
      <c r="F20" s="375"/>
      <c r="G20" s="375"/>
      <c r="H20" s="375"/>
    </row>
    <row r="21" spans="1:17" ht="24" customHeight="1">
      <c r="A21" s="118" t="s">
        <v>5</v>
      </c>
      <c r="B21" s="378" t="s">
        <v>30</v>
      </c>
      <c r="C21" s="378"/>
      <c r="D21" s="378"/>
      <c r="E21" s="378"/>
      <c r="F21" s="378"/>
      <c r="G21" s="378"/>
      <c r="H21" s="378"/>
    </row>
    <row r="22" spans="1:17" ht="15.75">
      <c r="A22" s="1"/>
    </row>
    <row r="23" spans="1:17" ht="15.75">
      <c r="A23" s="34" t="s">
        <v>7</v>
      </c>
      <c r="B23" s="347" t="s">
        <v>31</v>
      </c>
      <c r="C23" s="347"/>
      <c r="D23" s="347"/>
      <c r="E23" s="347"/>
      <c r="F23" s="347"/>
      <c r="G23" s="347"/>
      <c r="H23" s="347"/>
    </row>
    <row r="24" spans="1:17" ht="26.25" customHeight="1">
      <c r="A24" s="34">
        <v>1</v>
      </c>
      <c r="B24" s="348" t="s">
        <v>128</v>
      </c>
      <c r="C24" s="425"/>
      <c r="D24" s="425"/>
      <c r="E24" s="425"/>
      <c r="F24" s="425"/>
      <c r="G24" s="425"/>
      <c r="H24" s="426"/>
    </row>
    <row r="25" spans="1:17" ht="15.75">
      <c r="A25" s="1"/>
    </row>
    <row r="26" spans="1:17" ht="24" customHeight="1">
      <c r="A26" s="55" t="s">
        <v>6</v>
      </c>
      <c r="B26" s="367" t="s">
        <v>131</v>
      </c>
      <c r="C26" s="367"/>
      <c r="D26" s="367"/>
      <c r="E26" s="367"/>
      <c r="F26" s="367"/>
      <c r="G26" s="367"/>
      <c r="H26" s="367"/>
    </row>
    <row r="27" spans="1:17" ht="15.75">
      <c r="A27" s="36" t="s">
        <v>9</v>
      </c>
      <c r="B27" s="374" t="s">
        <v>32</v>
      </c>
      <c r="C27" s="374"/>
      <c r="D27" s="374"/>
      <c r="E27" s="374"/>
      <c r="F27" s="374"/>
      <c r="G27" s="374"/>
      <c r="H27" s="374"/>
    </row>
    <row r="28" spans="1:17" ht="15.75">
      <c r="A28" s="36"/>
      <c r="B28" s="35"/>
      <c r="C28" s="35"/>
      <c r="D28" s="35"/>
      <c r="E28" s="35"/>
      <c r="F28" s="35"/>
      <c r="G28" s="35"/>
      <c r="H28" s="35"/>
    </row>
    <row r="29" spans="1:17" ht="15.75">
      <c r="A29" s="34" t="s">
        <v>7</v>
      </c>
      <c r="B29" s="347" t="s">
        <v>8</v>
      </c>
      <c r="C29" s="347"/>
      <c r="D29" s="347"/>
      <c r="E29" s="347"/>
      <c r="F29" s="347"/>
      <c r="G29" s="347"/>
      <c r="H29" s="347"/>
    </row>
    <row r="30" spans="1:17" ht="31.5" customHeight="1">
      <c r="A30" s="34">
        <v>1</v>
      </c>
      <c r="B30" s="348" t="s">
        <v>129</v>
      </c>
      <c r="C30" s="349"/>
      <c r="D30" s="349"/>
      <c r="E30" s="349"/>
      <c r="F30" s="349"/>
      <c r="G30" s="349"/>
      <c r="H30" s="350"/>
    </row>
    <row r="31" spans="1:17" ht="15.75">
      <c r="A31" s="34"/>
      <c r="B31" s="420"/>
      <c r="C31" s="420"/>
      <c r="D31" s="420"/>
      <c r="E31" s="420"/>
      <c r="F31" s="420"/>
      <c r="G31" s="420"/>
      <c r="H31" s="420"/>
    </row>
    <row r="32" spans="1:17" ht="15.75">
      <c r="A32" s="43"/>
      <c r="B32" s="61"/>
      <c r="C32" s="61"/>
      <c r="D32" s="61"/>
      <c r="E32" s="61"/>
      <c r="F32" s="61"/>
      <c r="G32" s="61"/>
      <c r="H32" s="61"/>
    </row>
    <row r="33" spans="1:8" ht="15.75">
      <c r="A33" s="36" t="s">
        <v>15</v>
      </c>
      <c r="B33" s="377" t="s">
        <v>10</v>
      </c>
      <c r="C33" s="377"/>
      <c r="D33" s="377"/>
      <c r="E33" s="377"/>
      <c r="F33" s="35"/>
      <c r="G33" s="35"/>
      <c r="H33" s="35"/>
    </row>
    <row r="34" spans="1:8" ht="15.75">
      <c r="A34" s="1"/>
      <c r="E34" s="49"/>
      <c r="H34" s="49" t="s">
        <v>33</v>
      </c>
    </row>
    <row r="35" spans="1:8" ht="31.5" customHeight="1">
      <c r="A35" s="34" t="s">
        <v>7</v>
      </c>
      <c r="B35" s="355" t="s">
        <v>11</v>
      </c>
      <c r="C35" s="357"/>
      <c r="D35" s="34" t="s">
        <v>12</v>
      </c>
      <c r="E35" s="34" t="s">
        <v>13</v>
      </c>
      <c r="F35" s="347" t="s">
        <v>14</v>
      </c>
      <c r="G35" s="347"/>
      <c r="H35" s="347"/>
    </row>
    <row r="36" spans="1:8" ht="15.75">
      <c r="A36" s="34">
        <v>1</v>
      </c>
      <c r="B36" s="355">
        <v>2</v>
      </c>
      <c r="C36" s="357"/>
      <c r="D36" s="34">
        <v>3</v>
      </c>
      <c r="E36" s="34">
        <v>4</v>
      </c>
      <c r="F36" s="347">
        <v>5</v>
      </c>
      <c r="G36" s="347"/>
      <c r="H36" s="347"/>
    </row>
    <row r="37" spans="1:8" ht="30.75" customHeight="1">
      <c r="A37" s="34">
        <v>1</v>
      </c>
      <c r="B37" s="409" t="s">
        <v>130</v>
      </c>
      <c r="C37" s="410"/>
      <c r="D37" s="195">
        <f>1000000+45000-4000</f>
        <v>1041000</v>
      </c>
      <c r="E37" s="195">
        <v>0</v>
      </c>
      <c r="F37" s="411">
        <f>E37+D37</f>
        <v>1041000</v>
      </c>
      <c r="G37" s="411"/>
      <c r="H37" s="411"/>
    </row>
    <row r="38" spans="1:8" ht="15.75" customHeight="1">
      <c r="A38" s="396" t="s">
        <v>14</v>
      </c>
      <c r="B38" s="397"/>
      <c r="C38" s="398"/>
      <c r="D38" s="161">
        <f>SUM(D37:D37)</f>
        <v>1041000</v>
      </c>
      <c r="E38" s="161">
        <f>SUM(E37:E37)</f>
        <v>0</v>
      </c>
      <c r="F38" s="412">
        <f>SUM(F37:H37)</f>
        <v>1041000</v>
      </c>
      <c r="G38" s="413"/>
      <c r="H38" s="414"/>
    </row>
    <row r="39" spans="1:8" ht="15.75">
      <c r="A39" s="1"/>
    </row>
    <row r="40" spans="1:8" ht="15.75">
      <c r="A40" s="1"/>
    </row>
    <row r="41" spans="1:8" ht="15.75">
      <c r="A41" s="41" t="s">
        <v>18</v>
      </c>
      <c r="B41" s="374" t="s">
        <v>16</v>
      </c>
      <c r="C41" s="374"/>
      <c r="D41" s="374"/>
      <c r="E41" s="374"/>
      <c r="F41" s="374"/>
      <c r="G41" s="374"/>
      <c r="H41" s="374"/>
    </row>
    <row r="42" spans="1:8" ht="15.75">
      <c r="A42" s="1"/>
    </row>
    <row r="43" spans="1:8" ht="15.75">
      <c r="A43" s="1"/>
      <c r="E43" s="49"/>
      <c r="H43" s="49" t="s">
        <v>33</v>
      </c>
    </row>
    <row r="44" spans="1:8" ht="31.5" customHeight="1">
      <c r="A44" s="34" t="s">
        <v>7</v>
      </c>
      <c r="B44" s="355" t="s">
        <v>17</v>
      </c>
      <c r="C44" s="357"/>
      <c r="D44" s="34" t="s">
        <v>12</v>
      </c>
      <c r="E44" s="34" t="s">
        <v>13</v>
      </c>
      <c r="F44" s="347" t="s">
        <v>14</v>
      </c>
      <c r="G44" s="347"/>
      <c r="H44" s="347"/>
    </row>
    <row r="45" spans="1:8" ht="15.75">
      <c r="A45" s="34">
        <v>1</v>
      </c>
      <c r="B45" s="355">
        <v>2</v>
      </c>
      <c r="C45" s="357"/>
      <c r="D45" s="34">
        <v>3</v>
      </c>
      <c r="E45" s="34">
        <v>4</v>
      </c>
      <c r="F45" s="347">
        <v>5</v>
      </c>
      <c r="G45" s="347"/>
      <c r="H45" s="347"/>
    </row>
    <row r="46" spans="1:8" ht="46.5" customHeight="1">
      <c r="A46" s="34">
        <v>1</v>
      </c>
      <c r="B46" s="404" t="s">
        <v>345</v>
      </c>
      <c r="C46" s="405"/>
      <c r="D46" s="195">
        <f>D38</f>
        <v>1041000</v>
      </c>
      <c r="E46" s="195">
        <v>0</v>
      </c>
      <c r="F46" s="406">
        <f>E46+D46</f>
        <v>1041000</v>
      </c>
      <c r="G46" s="407"/>
      <c r="H46" s="408"/>
    </row>
    <row r="47" spans="1:8" ht="15.75" customHeight="1">
      <c r="A47" s="396" t="s">
        <v>14</v>
      </c>
      <c r="B47" s="397"/>
      <c r="C47" s="398"/>
      <c r="D47" s="194">
        <f>SUM(D46:D46)</f>
        <v>1041000</v>
      </c>
      <c r="E47" s="194">
        <f>SUM(E46:E46)</f>
        <v>0</v>
      </c>
      <c r="F47" s="399">
        <f>SUM(F46)</f>
        <v>1041000</v>
      </c>
      <c r="G47" s="400"/>
      <c r="H47" s="401"/>
    </row>
    <row r="48" spans="1:8" ht="15.75">
      <c r="A48" s="1"/>
      <c r="E48" s="50"/>
    </row>
    <row r="49" spans="1:12" ht="15.75">
      <c r="A49" s="36" t="s">
        <v>34</v>
      </c>
      <c r="B49" s="374" t="s">
        <v>19</v>
      </c>
      <c r="C49" s="374"/>
      <c r="D49" s="374"/>
      <c r="E49" s="374"/>
      <c r="F49" s="374"/>
      <c r="G49" s="374"/>
      <c r="H49" s="374"/>
    </row>
    <row r="50" spans="1:12" ht="15.75">
      <c r="A50" s="1"/>
    </row>
    <row r="51" spans="1:12" ht="46.5" customHeight="1">
      <c r="A51" s="34" t="s">
        <v>7</v>
      </c>
      <c r="B51" s="34" t="s">
        <v>20</v>
      </c>
      <c r="C51" s="34" t="s">
        <v>21</v>
      </c>
      <c r="D51" s="34" t="s">
        <v>22</v>
      </c>
      <c r="E51" s="34" t="s">
        <v>12</v>
      </c>
      <c r="F51" s="355" t="s">
        <v>13</v>
      </c>
      <c r="G51" s="357"/>
      <c r="H51" s="34" t="s">
        <v>14</v>
      </c>
    </row>
    <row r="52" spans="1:12" ht="15.75">
      <c r="A52" s="34">
        <v>1</v>
      </c>
      <c r="B52" s="34">
        <v>2</v>
      </c>
      <c r="C52" s="34">
        <v>3</v>
      </c>
      <c r="D52" s="34">
        <v>4</v>
      </c>
      <c r="E52" s="34">
        <v>5</v>
      </c>
      <c r="F52" s="355">
        <v>6</v>
      </c>
      <c r="G52" s="357"/>
      <c r="H52" s="34">
        <v>7</v>
      </c>
    </row>
    <row r="53" spans="1:12" ht="17.25" customHeight="1">
      <c r="A53" s="34">
        <v>1</v>
      </c>
      <c r="B53" s="58" t="s">
        <v>23</v>
      </c>
      <c r="C53" s="72"/>
      <c r="D53" s="73"/>
      <c r="E53" s="51"/>
      <c r="F53" s="360"/>
      <c r="G53" s="361"/>
      <c r="H53" s="51"/>
    </row>
    <row r="54" spans="1:12" ht="23.25" customHeight="1">
      <c r="A54" s="34"/>
      <c r="B54" s="62" t="s">
        <v>386</v>
      </c>
      <c r="C54" s="68" t="s">
        <v>56</v>
      </c>
      <c r="D54" s="68" t="s">
        <v>132</v>
      </c>
      <c r="E54" s="208">
        <f>D38</f>
        <v>1041000</v>
      </c>
      <c r="F54" s="358">
        <v>0</v>
      </c>
      <c r="G54" s="363"/>
      <c r="H54" s="208">
        <f t="shared" ref="H54" si="0">F54+E54</f>
        <v>1041000</v>
      </c>
    </row>
    <row r="55" spans="1:12" ht="15.75">
      <c r="A55" s="34">
        <v>2</v>
      </c>
      <c r="B55" s="58" t="s">
        <v>24</v>
      </c>
      <c r="C55" s="34"/>
      <c r="D55" s="34"/>
      <c r="E55" s="208"/>
      <c r="F55" s="358"/>
      <c r="G55" s="363"/>
      <c r="H55" s="208"/>
      <c r="L55" s="63"/>
    </row>
    <row r="56" spans="1:12" ht="25.5">
      <c r="A56" s="34"/>
      <c r="B56" s="62" t="s">
        <v>133</v>
      </c>
      <c r="C56" s="68" t="s">
        <v>81</v>
      </c>
      <c r="D56" s="64" t="s">
        <v>279</v>
      </c>
      <c r="E56" s="173">
        <v>170</v>
      </c>
      <c r="F56" s="402">
        <v>0</v>
      </c>
      <c r="G56" s="403"/>
      <c r="H56" s="173">
        <f>E56+F56</f>
        <v>170</v>
      </c>
      <c r="L56" s="63"/>
    </row>
    <row r="57" spans="1:12" ht="15.75">
      <c r="A57" s="34">
        <v>3</v>
      </c>
      <c r="B57" s="58" t="s">
        <v>25</v>
      </c>
      <c r="C57" s="34"/>
      <c r="D57" s="34"/>
      <c r="E57" s="208"/>
      <c r="F57" s="358"/>
      <c r="G57" s="363"/>
      <c r="H57" s="208"/>
    </row>
    <row r="58" spans="1:12" ht="25.5">
      <c r="A58" s="34"/>
      <c r="B58" s="62" t="s">
        <v>135</v>
      </c>
      <c r="C58" s="64" t="s">
        <v>56</v>
      </c>
      <c r="D58" s="64" t="s">
        <v>79</v>
      </c>
      <c r="E58" s="223">
        <f>E54/E56</f>
        <v>6123.5294117647063</v>
      </c>
      <c r="F58" s="358">
        <v>0</v>
      </c>
      <c r="G58" s="363"/>
      <c r="H58" s="208">
        <f>E58+F58</f>
        <v>6123.5294117647063</v>
      </c>
    </row>
    <row r="59" spans="1:12" ht="15.75">
      <c r="A59" s="59">
        <v>4</v>
      </c>
      <c r="B59" s="58" t="s">
        <v>26</v>
      </c>
      <c r="C59" s="59"/>
      <c r="D59" s="59"/>
      <c r="E59" s="172"/>
      <c r="F59" s="343"/>
      <c r="G59" s="344"/>
      <c r="H59" s="172"/>
    </row>
    <row r="60" spans="1:12" ht="44.25" customHeight="1">
      <c r="A60" s="4"/>
      <c r="B60" s="198" t="s">
        <v>136</v>
      </c>
      <c r="C60" s="70" t="s">
        <v>76</v>
      </c>
      <c r="D60" s="64" t="s">
        <v>79</v>
      </c>
      <c r="E60" s="208">
        <v>100</v>
      </c>
      <c r="F60" s="362">
        <v>0</v>
      </c>
      <c r="G60" s="362"/>
      <c r="H60" s="208">
        <v>100</v>
      </c>
    </row>
    <row r="61" spans="1:12" ht="15.75">
      <c r="A61" s="1"/>
    </row>
    <row r="62" spans="1:12" ht="15.75" customHeight="1">
      <c r="A62" s="66"/>
      <c r="B62" s="66"/>
      <c r="C62" s="66"/>
      <c r="D62" s="41"/>
    </row>
    <row r="63" spans="1:12" ht="32.25" customHeight="1">
      <c r="A63" s="371" t="s">
        <v>80</v>
      </c>
      <c r="B63" s="371"/>
      <c r="C63" s="65"/>
      <c r="D63" s="14"/>
      <c r="E63" s="5"/>
      <c r="F63" s="354" t="s">
        <v>391</v>
      </c>
      <c r="G63" s="354"/>
      <c r="H63" s="354"/>
    </row>
    <row r="64" spans="1:12" ht="27" customHeight="1">
      <c r="A64" s="3"/>
      <c r="B64" s="334" t="s">
        <v>256</v>
      </c>
      <c r="D64" s="15" t="s">
        <v>27</v>
      </c>
      <c r="F64" s="353" t="s">
        <v>36</v>
      </c>
      <c r="G64" s="353"/>
      <c r="H64" s="353"/>
    </row>
    <row r="65" spans="1:8" ht="25.5" customHeight="1">
      <c r="A65" s="209" t="s">
        <v>28</v>
      </c>
      <c r="B65" s="209"/>
    </row>
    <row r="66" spans="1:8">
      <c r="A66" s="210" t="s">
        <v>253</v>
      </c>
      <c r="B66" s="210"/>
      <c r="C66" s="210"/>
    </row>
    <row r="68" spans="1:8" ht="15.75">
      <c r="A68" s="359" t="s">
        <v>254</v>
      </c>
      <c r="B68" s="359"/>
      <c r="D68" s="14"/>
      <c r="F68" s="354" t="s">
        <v>392</v>
      </c>
      <c r="G68" s="354"/>
      <c r="H68" s="354"/>
    </row>
    <row r="69" spans="1:8">
      <c r="D69" s="15" t="s">
        <v>27</v>
      </c>
      <c r="F69" s="353" t="s">
        <v>36</v>
      </c>
      <c r="G69" s="353"/>
      <c r="H69" s="353"/>
    </row>
    <row r="71" spans="1:8">
      <c r="B71" s="211" t="s">
        <v>35</v>
      </c>
      <c r="C71" s="212">
        <f>H4</f>
        <v>44419</v>
      </c>
    </row>
    <row r="73" spans="1:8">
      <c r="B73" s="2" t="s">
        <v>256</v>
      </c>
    </row>
  </sheetData>
  <mergeCells count="72">
    <mergeCell ref="A10:H10"/>
    <mergeCell ref="E1:H1"/>
    <mergeCell ref="E5:H5"/>
    <mergeCell ref="E6:H6"/>
    <mergeCell ref="E7:H7"/>
    <mergeCell ref="E8:H8"/>
    <mergeCell ref="P16:Q16"/>
    <mergeCell ref="A11:H11"/>
    <mergeCell ref="B13:C13"/>
    <mergeCell ref="M13:N13"/>
    <mergeCell ref="P13:Q13"/>
    <mergeCell ref="M14:N14"/>
    <mergeCell ref="P14:Q14"/>
    <mergeCell ref="B15:C15"/>
    <mergeCell ref="M16:N16"/>
    <mergeCell ref="B14:C14"/>
    <mergeCell ref="B16:C16"/>
    <mergeCell ref="D13:F13"/>
    <mergeCell ref="L17:N17"/>
    <mergeCell ref="O17:P17"/>
    <mergeCell ref="E18:F18"/>
    <mergeCell ref="L18:M18"/>
    <mergeCell ref="N18:P18"/>
    <mergeCell ref="B35:C35"/>
    <mergeCell ref="F35:H35"/>
    <mergeCell ref="B19:H19"/>
    <mergeCell ref="B20:H20"/>
    <mergeCell ref="B21:H21"/>
    <mergeCell ref="B23:H23"/>
    <mergeCell ref="B24:H24"/>
    <mergeCell ref="B26:H26"/>
    <mergeCell ref="B27:H27"/>
    <mergeCell ref="B29:H29"/>
    <mergeCell ref="B30:H30"/>
    <mergeCell ref="B31:H31"/>
    <mergeCell ref="B33:E33"/>
    <mergeCell ref="B46:C46"/>
    <mergeCell ref="F46:H46"/>
    <mergeCell ref="A38:C38"/>
    <mergeCell ref="F38:H38"/>
    <mergeCell ref="B36:C36"/>
    <mergeCell ref="F36:H36"/>
    <mergeCell ref="B37:C37"/>
    <mergeCell ref="F37:H37"/>
    <mergeCell ref="B41:H41"/>
    <mergeCell ref="B44:C44"/>
    <mergeCell ref="F44:H44"/>
    <mergeCell ref="B45:C45"/>
    <mergeCell ref="F45:H45"/>
    <mergeCell ref="A68:B68"/>
    <mergeCell ref="F68:H68"/>
    <mergeCell ref="F69:H69"/>
    <mergeCell ref="A63:B63"/>
    <mergeCell ref="F63:H63"/>
    <mergeCell ref="F64:H64"/>
    <mergeCell ref="A47:C47"/>
    <mergeCell ref="F47:H47"/>
    <mergeCell ref="B49:H49"/>
    <mergeCell ref="F51:G51"/>
    <mergeCell ref="F52:G52"/>
    <mergeCell ref="D15:F15"/>
    <mergeCell ref="D14:F14"/>
    <mergeCell ref="D16:F16"/>
    <mergeCell ref="F59:G59"/>
    <mergeCell ref="F60:G60"/>
    <mergeCell ref="F58:G58"/>
    <mergeCell ref="F53:G53"/>
    <mergeCell ref="F54:G54"/>
    <mergeCell ref="F55:G55"/>
    <mergeCell ref="F56:G56"/>
    <mergeCell ref="F57:G57"/>
    <mergeCell ref="E17:G17"/>
  </mergeCells>
  <pageMargins left="0.39370078740157483" right="0.15748031496062992" top="0.51181102362204722" bottom="0.27559055118110237" header="0.31496062992125984" footer="0.31496062992125984"/>
  <pageSetup paperSize="9" scale="79" fitToHeight="3" orientation="landscape" verticalDpi="0" r:id="rId1"/>
  <rowBreaks count="2" manualBreakCount="2">
    <brk id="20" max="7" man="1"/>
    <brk id="48" max="7" man="1"/>
  </rowBreaks>
</worksheet>
</file>

<file path=xl/worksheets/sheet6.xml><?xml version="1.0" encoding="utf-8"?>
<worksheet xmlns="http://schemas.openxmlformats.org/spreadsheetml/2006/main" xmlns:r="http://schemas.openxmlformats.org/officeDocument/2006/relationships">
  <sheetPr>
    <tabColor rgb="FFFF0000"/>
    <pageSetUpPr fitToPage="1"/>
  </sheetPr>
  <dimension ref="A1:Q161"/>
  <sheetViews>
    <sheetView workbookViewId="0">
      <selection activeCell="H118" sqref="H118"/>
    </sheetView>
  </sheetViews>
  <sheetFormatPr defaultColWidth="21.5703125" defaultRowHeight="15"/>
  <cols>
    <col min="1" max="1" width="6.5703125" style="2" customWidth="1"/>
    <col min="2" max="2" width="28.7109375" style="2" customWidth="1"/>
    <col min="3" max="3" width="20.5703125" style="2" customWidth="1"/>
    <col min="4" max="4" width="21.5703125" style="2"/>
    <col min="5" max="5" width="29.28515625" style="2" customWidth="1"/>
    <col min="6" max="6" width="15.140625" style="2" customWidth="1"/>
    <col min="7" max="7" width="4.28515625" style="2" customWidth="1"/>
    <col min="8" max="8" width="19.140625" style="2" customWidth="1"/>
    <col min="9" max="39" width="10.28515625" style="2" customWidth="1"/>
    <col min="40" max="16384" width="21.5703125" style="2"/>
  </cols>
  <sheetData>
    <row r="1" spans="1:17" ht="48" customHeight="1">
      <c r="E1" s="372" t="s">
        <v>37</v>
      </c>
      <c r="F1" s="372"/>
      <c r="G1" s="372"/>
      <c r="H1" s="372"/>
    </row>
    <row r="2" spans="1:17" ht="15.75">
      <c r="A2" s="10"/>
      <c r="E2" s="10" t="s">
        <v>0</v>
      </c>
      <c r="L2" s="48"/>
      <c r="M2" s="48"/>
    </row>
    <row r="3" spans="1:17" ht="15.75">
      <c r="A3" s="10"/>
      <c r="B3" s="10"/>
      <c r="E3" s="140" t="s">
        <v>48</v>
      </c>
      <c r="F3" s="141" t="str">
        <f>'Проверка Всего'!$C$10</f>
        <v>112-р</v>
      </c>
      <c r="G3" s="142" t="s">
        <v>47</v>
      </c>
      <c r="H3" s="143">
        <f>'Проверка Всего'!$D$10</f>
        <v>44419</v>
      </c>
    </row>
    <row r="4" spans="1:17" ht="15" customHeight="1">
      <c r="A4" s="10"/>
      <c r="E4" s="353"/>
      <c r="F4" s="353"/>
      <c r="G4" s="353"/>
      <c r="H4" s="353"/>
    </row>
    <row r="5" spans="1:17" ht="37.5" customHeight="1">
      <c r="A5" s="10"/>
      <c r="B5" s="10"/>
      <c r="E5" s="373" t="s">
        <v>427</v>
      </c>
      <c r="F5" s="373"/>
      <c r="G5" s="373"/>
      <c r="H5" s="373"/>
    </row>
    <row r="6" spans="1:17" ht="15" customHeight="1">
      <c r="A6" s="10"/>
      <c r="E6" s="353" t="s">
        <v>1</v>
      </c>
      <c r="F6" s="353"/>
      <c r="G6" s="353"/>
      <c r="H6" s="353"/>
    </row>
    <row r="7" spans="1:17" ht="15.75">
      <c r="A7" s="10"/>
      <c r="E7" s="374"/>
      <c r="F7" s="374"/>
      <c r="G7" s="374"/>
      <c r="H7" s="374"/>
    </row>
    <row r="9" spans="1:17" ht="15.75">
      <c r="A9" s="370" t="s">
        <v>2</v>
      </c>
      <c r="B9" s="370"/>
      <c r="C9" s="370"/>
      <c r="D9" s="370"/>
      <c r="E9" s="370"/>
      <c r="F9" s="370"/>
      <c r="G9" s="370"/>
      <c r="H9" s="370"/>
    </row>
    <row r="10" spans="1:17" ht="15.75">
      <c r="A10" s="370" t="s">
        <v>230</v>
      </c>
      <c r="B10" s="370"/>
      <c r="C10" s="370"/>
      <c r="D10" s="370"/>
      <c r="E10" s="370"/>
      <c r="F10" s="370"/>
      <c r="G10" s="370"/>
      <c r="H10" s="370"/>
    </row>
    <row r="12" spans="1:17" ht="26.25" customHeight="1">
      <c r="A12" s="217" t="s">
        <v>38</v>
      </c>
      <c r="B12" s="382">
        <v>200000</v>
      </c>
      <c r="C12" s="382"/>
      <c r="D12" s="382" t="s">
        <v>427</v>
      </c>
      <c r="E12" s="382"/>
      <c r="F12" s="382"/>
      <c r="G12" s="18"/>
      <c r="H12" s="203">
        <v>40982291</v>
      </c>
      <c r="I12" s="26"/>
      <c r="J12" s="26"/>
      <c r="K12" s="26"/>
      <c r="L12" s="26"/>
      <c r="M12" s="383"/>
      <c r="N12" s="383"/>
      <c r="O12" s="26"/>
      <c r="P12" s="383"/>
      <c r="Q12" s="383"/>
    </row>
    <row r="13" spans="1:17" ht="27" customHeight="1">
      <c r="A13" s="27"/>
      <c r="B13" s="385" t="s">
        <v>42</v>
      </c>
      <c r="C13" s="385"/>
      <c r="D13" s="393" t="s">
        <v>1</v>
      </c>
      <c r="E13" s="393"/>
      <c r="F13" s="393"/>
      <c r="G13" s="19"/>
      <c r="H13" s="33" t="s">
        <v>39</v>
      </c>
      <c r="I13" s="31"/>
      <c r="J13" s="25"/>
      <c r="K13" s="25"/>
      <c r="L13" s="25"/>
      <c r="M13" s="384"/>
      <c r="N13" s="384"/>
      <c r="O13" s="27"/>
      <c r="P13" s="381"/>
      <c r="Q13" s="381"/>
    </row>
    <row r="14" spans="1:17" ht="30.75" customHeight="1">
      <c r="A14" s="218" t="s">
        <v>40</v>
      </c>
      <c r="B14" s="382">
        <v>210000</v>
      </c>
      <c r="C14" s="382"/>
      <c r="D14" s="382" t="s">
        <v>427</v>
      </c>
      <c r="E14" s="382"/>
      <c r="F14" s="382"/>
      <c r="G14" s="20"/>
      <c r="H14" s="203">
        <v>40982291</v>
      </c>
      <c r="I14" s="28"/>
      <c r="J14" s="28"/>
      <c r="K14" s="28"/>
      <c r="L14" s="28"/>
      <c r="M14" s="28"/>
      <c r="N14" s="28"/>
      <c r="O14" s="28"/>
      <c r="P14" s="28"/>
      <c r="Q14" s="28"/>
    </row>
    <row r="15" spans="1:17" ht="24.75" customHeight="1">
      <c r="A15" s="27"/>
      <c r="B15" s="385" t="s">
        <v>42</v>
      </c>
      <c r="C15" s="385"/>
      <c r="D15" s="385" t="s">
        <v>29</v>
      </c>
      <c r="E15" s="385"/>
      <c r="F15" s="385"/>
      <c r="G15" s="19"/>
      <c r="H15" s="33" t="s">
        <v>39</v>
      </c>
      <c r="I15" s="31"/>
      <c r="J15" s="25"/>
      <c r="K15" s="25"/>
      <c r="L15" s="25"/>
      <c r="M15" s="380"/>
      <c r="N15" s="380"/>
      <c r="O15" s="27"/>
      <c r="P15" s="381"/>
      <c r="Q15" s="381"/>
    </row>
    <row r="16" spans="1:17" ht="26.25" customHeight="1">
      <c r="A16" s="217" t="s">
        <v>41</v>
      </c>
      <c r="B16" s="54" t="s">
        <v>51</v>
      </c>
      <c r="C16" s="54">
        <v>6030</v>
      </c>
      <c r="D16" s="54" t="s">
        <v>82</v>
      </c>
      <c r="E16" s="379" t="s">
        <v>50</v>
      </c>
      <c r="F16" s="379"/>
      <c r="G16" s="379"/>
      <c r="H16" s="54" t="s">
        <v>83</v>
      </c>
      <c r="I16" s="29"/>
      <c r="J16" s="21"/>
      <c r="K16" s="29"/>
      <c r="L16" s="421"/>
      <c r="M16" s="421"/>
      <c r="N16" s="421"/>
      <c r="O16" s="421"/>
      <c r="P16" s="421"/>
      <c r="Q16" s="29"/>
    </row>
    <row r="17" spans="1:17" ht="48" customHeight="1">
      <c r="B17" s="23" t="s">
        <v>42</v>
      </c>
      <c r="C17" s="24" t="s">
        <v>43</v>
      </c>
      <c r="D17" s="24" t="s">
        <v>44</v>
      </c>
      <c r="E17" s="385" t="s">
        <v>45</v>
      </c>
      <c r="F17" s="385"/>
      <c r="G17" s="24"/>
      <c r="H17" s="24" t="s">
        <v>46</v>
      </c>
      <c r="I17" s="32"/>
      <c r="J17" s="23"/>
      <c r="K17" s="23"/>
      <c r="L17" s="380"/>
      <c r="M17" s="380"/>
      <c r="N17" s="380"/>
      <c r="O17" s="380"/>
      <c r="P17" s="380"/>
      <c r="Q17" s="27"/>
    </row>
    <row r="18" spans="1:17" ht="42" customHeight="1">
      <c r="A18" s="17" t="s">
        <v>3</v>
      </c>
      <c r="B18" s="375" t="s">
        <v>435</v>
      </c>
      <c r="C18" s="375"/>
      <c r="D18" s="375"/>
      <c r="E18" s="375"/>
      <c r="F18" s="375"/>
      <c r="G18" s="375"/>
      <c r="H18" s="375"/>
    </row>
    <row r="19" spans="1:17" ht="184.5" customHeight="1">
      <c r="A19" s="17" t="s">
        <v>4</v>
      </c>
      <c r="B19" s="375" t="s">
        <v>403</v>
      </c>
      <c r="C19" s="375"/>
      <c r="D19" s="375"/>
      <c r="E19" s="375"/>
      <c r="F19" s="375"/>
      <c r="G19" s="375"/>
      <c r="H19" s="375"/>
    </row>
    <row r="20" spans="1:17" ht="28.5" customHeight="1">
      <c r="A20" s="118" t="s">
        <v>5</v>
      </c>
      <c r="B20" s="378" t="s">
        <v>30</v>
      </c>
      <c r="C20" s="378"/>
      <c r="D20" s="378"/>
      <c r="E20" s="378"/>
      <c r="F20" s="378"/>
      <c r="G20" s="378"/>
      <c r="H20" s="378"/>
    </row>
    <row r="21" spans="1:17" ht="15.75">
      <c r="A21" s="1"/>
    </row>
    <row r="22" spans="1:17" ht="15.75">
      <c r="A22" s="7" t="s">
        <v>7</v>
      </c>
      <c r="B22" s="347" t="s">
        <v>31</v>
      </c>
      <c r="C22" s="347"/>
      <c r="D22" s="347"/>
      <c r="E22" s="347"/>
      <c r="F22" s="347"/>
      <c r="G22" s="347"/>
      <c r="H22" s="347"/>
    </row>
    <row r="23" spans="1:17" ht="15.75">
      <c r="A23" s="7">
        <v>1</v>
      </c>
      <c r="B23" s="355" t="s">
        <v>53</v>
      </c>
      <c r="C23" s="356"/>
      <c r="D23" s="356"/>
      <c r="E23" s="356"/>
      <c r="F23" s="356"/>
      <c r="G23" s="356"/>
      <c r="H23" s="357"/>
    </row>
    <row r="24" spans="1:17" ht="15.75">
      <c r="A24" s="1"/>
    </row>
    <row r="25" spans="1:17" ht="15.75">
      <c r="A25" s="6" t="s">
        <v>6</v>
      </c>
      <c r="B25" s="2" t="s">
        <v>241</v>
      </c>
    </row>
    <row r="26" spans="1:17" ht="15.75">
      <c r="A26" s="9" t="s">
        <v>9</v>
      </c>
      <c r="B26" s="374" t="s">
        <v>32</v>
      </c>
      <c r="C26" s="374"/>
      <c r="D26" s="374"/>
      <c r="E26" s="374"/>
      <c r="F26" s="374"/>
      <c r="G26" s="374"/>
      <c r="H26" s="374"/>
    </row>
    <row r="27" spans="1:17" ht="15.75">
      <c r="A27" s="9"/>
      <c r="B27" s="8"/>
      <c r="C27" s="8"/>
      <c r="D27" s="8"/>
      <c r="E27" s="8"/>
      <c r="F27" s="8"/>
      <c r="G27" s="12"/>
      <c r="H27" s="8"/>
    </row>
    <row r="28" spans="1:17" ht="15.75">
      <c r="A28" s="7" t="s">
        <v>7</v>
      </c>
      <c r="B28" s="347" t="s">
        <v>8</v>
      </c>
      <c r="C28" s="347"/>
      <c r="D28" s="347"/>
      <c r="E28" s="347"/>
      <c r="F28" s="347"/>
      <c r="G28" s="347"/>
      <c r="H28" s="347"/>
    </row>
    <row r="29" spans="1:17" ht="15.75" customHeight="1">
      <c r="A29" s="7">
        <v>1</v>
      </c>
      <c r="B29" s="347" t="s">
        <v>52</v>
      </c>
      <c r="C29" s="347"/>
      <c r="D29" s="347"/>
      <c r="E29" s="347"/>
      <c r="F29" s="347"/>
      <c r="G29" s="347"/>
      <c r="H29" s="347"/>
    </row>
    <row r="30" spans="1:17" ht="15.75">
      <c r="A30" s="9"/>
      <c r="B30" s="8"/>
      <c r="C30" s="8"/>
      <c r="D30" s="8"/>
      <c r="E30" s="8"/>
      <c r="F30" s="8"/>
      <c r="G30" s="12"/>
      <c r="H30" s="8"/>
    </row>
    <row r="31" spans="1:17" ht="15.75">
      <c r="A31" s="9" t="s">
        <v>15</v>
      </c>
      <c r="B31" s="377" t="s">
        <v>10</v>
      </c>
      <c r="C31" s="377"/>
      <c r="D31" s="377"/>
      <c r="E31" s="377"/>
      <c r="F31" s="8"/>
      <c r="G31" s="12"/>
      <c r="H31" s="8"/>
    </row>
    <row r="32" spans="1:17" ht="15.75">
      <c r="A32" s="1"/>
      <c r="E32" s="49" t="s">
        <v>33</v>
      </c>
    </row>
    <row r="33" spans="1:11" ht="31.5">
      <c r="A33" s="7" t="s">
        <v>7</v>
      </c>
      <c r="B33" s="7" t="s">
        <v>11</v>
      </c>
      <c r="C33" s="7" t="s">
        <v>12</v>
      </c>
      <c r="D33" s="7" t="s">
        <v>13</v>
      </c>
      <c r="E33" s="7" t="s">
        <v>14</v>
      </c>
    </row>
    <row r="34" spans="1:11" ht="15.75">
      <c r="A34" s="7">
        <v>1</v>
      </c>
      <c r="B34" s="7">
        <v>2</v>
      </c>
      <c r="C34" s="7">
        <v>3</v>
      </c>
      <c r="D34" s="7">
        <v>4</v>
      </c>
      <c r="E34" s="7">
        <v>5</v>
      </c>
    </row>
    <row r="35" spans="1:11" ht="26.25" customHeight="1">
      <c r="A35" s="11">
        <v>1</v>
      </c>
      <c r="B35" s="47" t="s">
        <v>54</v>
      </c>
      <c r="C35" s="171">
        <f>21000+49000+264100+7100-2900+2900+1700+1000</f>
        <v>343900</v>
      </c>
      <c r="D35" s="171">
        <v>0</v>
      </c>
      <c r="E35" s="171">
        <f>C35+D35</f>
        <v>343900</v>
      </c>
    </row>
    <row r="36" spans="1:11" ht="28.5" customHeight="1">
      <c r="A36" s="11">
        <f>A35+1</f>
        <v>2</v>
      </c>
      <c r="B36" s="47" t="s">
        <v>55</v>
      </c>
      <c r="C36" s="171">
        <v>49800</v>
      </c>
      <c r="D36" s="171">
        <v>0</v>
      </c>
      <c r="E36" s="171">
        <f t="shared" ref="E36:E38" si="0">C36+D36</f>
        <v>49800</v>
      </c>
    </row>
    <row r="37" spans="1:11" ht="28.5" customHeight="1">
      <c r="A37" s="190">
        <f t="shared" ref="A37:A40" si="1">A36+1</f>
        <v>3</v>
      </c>
      <c r="B37" s="47" t="s">
        <v>57</v>
      </c>
      <c r="C37" s="171">
        <v>70000</v>
      </c>
      <c r="D37" s="171">
        <v>0</v>
      </c>
      <c r="E37" s="171">
        <f t="shared" si="0"/>
        <v>70000</v>
      </c>
    </row>
    <row r="38" spans="1:11" ht="25.5">
      <c r="A38" s="196">
        <f t="shared" si="1"/>
        <v>4</v>
      </c>
      <c r="B38" s="182" t="s">
        <v>242</v>
      </c>
      <c r="C38" s="171">
        <f>49800-1700-1000+2700</f>
        <v>49800</v>
      </c>
      <c r="D38" s="171">
        <v>0</v>
      </c>
      <c r="E38" s="171">
        <f t="shared" si="0"/>
        <v>49800</v>
      </c>
    </row>
    <row r="39" spans="1:11" ht="28.5" customHeight="1">
      <c r="A39" s="196">
        <f t="shared" si="1"/>
        <v>5</v>
      </c>
      <c r="B39" s="182" t="s">
        <v>243</v>
      </c>
      <c r="C39" s="171">
        <v>0</v>
      </c>
      <c r="D39" s="174">
        <v>190000</v>
      </c>
      <c r="E39" s="171">
        <f>D39+C39</f>
        <v>190000</v>
      </c>
      <c r="K39" s="50"/>
    </row>
    <row r="40" spans="1:11" ht="15.75">
      <c r="A40" s="190">
        <f t="shared" si="1"/>
        <v>6</v>
      </c>
      <c r="B40" s="182" t="s">
        <v>214</v>
      </c>
      <c r="C40" s="181">
        <v>49800</v>
      </c>
      <c r="D40" s="174">
        <v>0</v>
      </c>
      <c r="E40" s="181">
        <f>C40+D40</f>
        <v>49800</v>
      </c>
      <c r="K40" s="50"/>
    </row>
    <row r="41" spans="1:11" ht="15.75">
      <c r="A41" s="313">
        <v>7</v>
      </c>
      <c r="B41" s="182" t="s">
        <v>393</v>
      </c>
      <c r="C41" s="314">
        <v>49800</v>
      </c>
      <c r="D41" s="174">
        <v>0</v>
      </c>
      <c r="E41" s="314">
        <f>C41+D41</f>
        <v>49800</v>
      </c>
      <c r="K41" s="50"/>
    </row>
    <row r="42" spans="1:11" ht="30">
      <c r="A42" s="330">
        <v>8</v>
      </c>
      <c r="B42" s="339" t="s">
        <v>434</v>
      </c>
      <c r="C42" s="331">
        <v>0</v>
      </c>
      <c r="D42" s="174">
        <v>575000</v>
      </c>
      <c r="E42" s="331">
        <f>C42+D42</f>
        <v>575000</v>
      </c>
      <c r="K42" s="50"/>
    </row>
    <row r="43" spans="1:11" ht="15.75">
      <c r="A43" s="427" t="s">
        <v>14</v>
      </c>
      <c r="B43" s="427"/>
      <c r="C43" s="161">
        <f>SUM(C35:C42)</f>
        <v>613100</v>
      </c>
      <c r="D43" s="161">
        <f>SUM(D35:D42)</f>
        <v>765000</v>
      </c>
      <c r="E43" s="161">
        <f>SUM(E35:E42)</f>
        <v>1378100</v>
      </c>
      <c r="H43" s="341"/>
    </row>
    <row r="44" spans="1:11" ht="15.75">
      <c r="A44" s="1"/>
    </row>
    <row r="45" spans="1:11" ht="15.75">
      <c r="A45" s="16" t="s">
        <v>18</v>
      </c>
      <c r="B45" s="374" t="s">
        <v>16</v>
      </c>
      <c r="C45" s="374"/>
      <c r="D45" s="374"/>
      <c r="E45" s="374"/>
      <c r="F45" s="374"/>
      <c r="G45" s="374"/>
      <c r="H45" s="374"/>
    </row>
    <row r="46" spans="1:11" ht="15.75">
      <c r="A46" s="1"/>
      <c r="E46" s="49" t="s">
        <v>33</v>
      </c>
    </row>
    <row r="47" spans="1:11" ht="31.5">
      <c r="A47" s="7" t="s">
        <v>7</v>
      </c>
      <c r="B47" s="7" t="s">
        <v>17</v>
      </c>
      <c r="C47" s="7" t="s">
        <v>12</v>
      </c>
      <c r="D47" s="7" t="s">
        <v>13</v>
      </c>
      <c r="E47" s="7" t="s">
        <v>14</v>
      </c>
    </row>
    <row r="48" spans="1:11" ht="15.75">
      <c r="A48" s="7">
        <v>1</v>
      </c>
      <c r="B48" s="7">
        <v>2</v>
      </c>
      <c r="C48" s="7">
        <v>3</v>
      </c>
      <c r="D48" s="7">
        <v>4</v>
      </c>
      <c r="E48" s="7">
        <v>5</v>
      </c>
    </row>
    <row r="49" spans="1:8" ht="100.5" customHeight="1">
      <c r="A49" s="7">
        <v>1</v>
      </c>
      <c r="B49" s="216" t="s">
        <v>257</v>
      </c>
      <c r="C49" s="171">
        <f>C43</f>
        <v>613100</v>
      </c>
      <c r="D49" s="171">
        <f>D43</f>
        <v>765000</v>
      </c>
      <c r="E49" s="171">
        <f>D49+C49</f>
        <v>1378100</v>
      </c>
    </row>
    <row r="50" spans="1:8" ht="15.75">
      <c r="A50" s="427" t="s">
        <v>14</v>
      </c>
      <c r="B50" s="427"/>
      <c r="C50" s="170">
        <f>SUM(C49:C49)</f>
        <v>613100</v>
      </c>
      <c r="D50" s="170">
        <f>SUM(D49:D49)</f>
        <v>765000</v>
      </c>
      <c r="E50" s="170">
        <f>SUM(E49:E49)</f>
        <v>1378100</v>
      </c>
    </row>
    <row r="51" spans="1:8" ht="15.75">
      <c r="A51" s="1"/>
      <c r="E51" s="50"/>
    </row>
    <row r="52" spans="1:8" ht="15.75">
      <c r="A52" s="9" t="s">
        <v>34</v>
      </c>
      <c r="B52" s="374" t="s">
        <v>19</v>
      </c>
      <c r="C52" s="374"/>
      <c r="D52" s="374"/>
      <c r="E52" s="374"/>
      <c r="F52" s="374"/>
      <c r="G52" s="374"/>
      <c r="H52" s="374"/>
    </row>
    <row r="53" spans="1:8" ht="15.75">
      <c r="A53" s="1"/>
    </row>
    <row r="54" spans="1:8" ht="46.5" customHeight="1">
      <c r="A54" s="7" t="s">
        <v>7</v>
      </c>
      <c r="B54" s="7" t="s">
        <v>20</v>
      </c>
      <c r="C54" s="7" t="s">
        <v>21</v>
      </c>
      <c r="D54" s="7" t="s">
        <v>22</v>
      </c>
      <c r="E54" s="7" t="s">
        <v>12</v>
      </c>
      <c r="F54" s="355" t="s">
        <v>13</v>
      </c>
      <c r="G54" s="357"/>
      <c r="H54" s="7" t="s">
        <v>14</v>
      </c>
    </row>
    <row r="55" spans="1:8" ht="15.75">
      <c r="A55" s="7">
        <v>1</v>
      </c>
      <c r="B55" s="7">
        <v>2</v>
      </c>
      <c r="C55" s="7">
        <v>3</v>
      </c>
      <c r="D55" s="7">
        <v>4</v>
      </c>
      <c r="E55" s="7">
        <v>5</v>
      </c>
      <c r="F55" s="355">
        <v>6</v>
      </c>
      <c r="G55" s="357"/>
      <c r="H55" s="7">
        <v>7</v>
      </c>
    </row>
    <row r="56" spans="1:8" ht="15.75">
      <c r="A56" s="119"/>
      <c r="B56" s="355" t="s">
        <v>141</v>
      </c>
      <c r="C56" s="356"/>
      <c r="D56" s="356"/>
      <c r="E56" s="356"/>
      <c r="F56" s="356"/>
      <c r="G56" s="357"/>
      <c r="H56" s="119"/>
    </row>
    <row r="57" spans="1:8" ht="15.75">
      <c r="A57" s="7">
        <v>1</v>
      </c>
      <c r="B57" s="4" t="s">
        <v>23</v>
      </c>
      <c r="C57" s="7"/>
      <c r="D57" s="7"/>
      <c r="E57" s="7"/>
      <c r="F57" s="355"/>
      <c r="G57" s="357"/>
      <c r="H57" s="7"/>
    </row>
    <row r="58" spans="1:8" ht="25.5">
      <c r="A58" s="7"/>
      <c r="B58" s="62" t="s">
        <v>142</v>
      </c>
      <c r="C58" s="64" t="s">
        <v>143</v>
      </c>
      <c r="D58" s="64" t="s">
        <v>144</v>
      </c>
      <c r="E58" s="7">
        <v>11</v>
      </c>
      <c r="F58" s="355">
        <v>0</v>
      </c>
      <c r="G58" s="357"/>
      <c r="H58" s="7">
        <v>11</v>
      </c>
    </row>
    <row r="59" spans="1:8" ht="25.5">
      <c r="A59" s="119"/>
      <c r="B59" s="62" t="s">
        <v>145</v>
      </c>
      <c r="C59" s="64" t="s">
        <v>56</v>
      </c>
      <c r="D59" s="64" t="s">
        <v>77</v>
      </c>
      <c r="E59" s="51">
        <f>49000+21000+7100-2900+2900+1700+1000</f>
        <v>79800</v>
      </c>
      <c r="F59" s="360">
        <v>0</v>
      </c>
      <c r="G59" s="361"/>
      <c r="H59" s="51">
        <f>E59+F59</f>
        <v>79800</v>
      </c>
    </row>
    <row r="60" spans="1:8" ht="15.75">
      <c r="A60" s="119"/>
      <c r="B60" s="62" t="s">
        <v>146</v>
      </c>
      <c r="C60" s="64" t="s">
        <v>56</v>
      </c>
      <c r="D60" s="64" t="s">
        <v>73</v>
      </c>
      <c r="E60" s="126">
        <v>264100</v>
      </c>
      <c r="F60" s="360">
        <v>0</v>
      </c>
      <c r="G60" s="361"/>
      <c r="H60" s="51">
        <f>E60+F60</f>
        <v>264100</v>
      </c>
    </row>
    <row r="61" spans="1:8" ht="15.75">
      <c r="A61" s="7">
        <v>2</v>
      </c>
      <c r="B61" s="4" t="s">
        <v>24</v>
      </c>
      <c r="C61" s="7"/>
      <c r="D61" s="7"/>
      <c r="E61" s="7"/>
      <c r="F61" s="355"/>
      <c r="G61" s="357"/>
      <c r="H61" s="7"/>
    </row>
    <row r="62" spans="1:8" ht="31.5" customHeight="1">
      <c r="A62" s="4"/>
      <c r="B62" s="62" t="s">
        <v>147</v>
      </c>
      <c r="C62" s="64" t="s">
        <v>143</v>
      </c>
      <c r="D62" s="64" t="s">
        <v>75</v>
      </c>
      <c r="E62" s="7">
        <v>9</v>
      </c>
      <c r="F62" s="351">
        <v>0</v>
      </c>
      <c r="G62" s="352"/>
      <c r="H62" s="224">
        <f>E62+F62</f>
        <v>9</v>
      </c>
    </row>
    <row r="63" spans="1:8" ht="15.75">
      <c r="A63" s="7">
        <v>3</v>
      </c>
      <c r="B63" s="4" t="s">
        <v>25</v>
      </c>
      <c r="C63" s="7"/>
      <c r="D63" s="7"/>
      <c r="E63" s="7"/>
      <c r="F63" s="355"/>
      <c r="G63" s="357"/>
      <c r="H63" s="7"/>
    </row>
    <row r="64" spans="1:8" ht="30.75" customHeight="1">
      <c r="A64" s="7"/>
      <c r="B64" s="62" t="s">
        <v>148</v>
      </c>
      <c r="C64" s="64" t="s">
        <v>56</v>
      </c>
      <c r="D64" s="64" t="s">
        <v>79</v>
      </c>
      <c r="E64" s="202">
        <f>(E59+E60)/E62</f>
        <v>38211.111111111109</v>
      </c>
      <c r="F64" s="360">
        <v>0</v>
      </c>
      <c r="G64" s="361"/>
      <c r="H64" s="51">
        <f>E64+F64</f>
        <v>38211.111111111109</v>
      </c>
    </row>
    <row r="65" spans="1:8" ht="15.75">
      <c r="A65" s="7">
        <v>4</v>
      </c>
      <c r="B65" s="4" t="s">
        <v>26</v>
      </c>
      <c r="C65" s="7"/>
      <c r="D65" s="7"/>
      <c r="E65" s="7"/>
      <c r="F65" s="355"/>
      <c r="G65" s="357"/>
      <c r="H65" s="7"/>
    </row>
    <row r="66" spans="1:8" ht="25.5">
      <c r="A66" s="120"/>
      <c r="B66" s="121" t="s">
        <v>149</v>
      </c>
      <c r="C66" s="122" t="s">
        <v>76</v>
      </c>
      <c r="D66" s="122" t="s">
        <v>79</v>
      </c>
      <c r="E66" s="59">
        <v>81.8</v>
      </c>
      <c r="F66" s="360">
        <v>0</v>
      </c>
      <c r="G66" s="361"/>
      <c r="H66" s="59">
        <v>81.8</v>
      </c>
    </row>
    <row r="67" spans="1:8" ht="15.75">
      <c r="A67" s="119"/>
      <c r="B67" s="355" t="s">
        <v>150</v>
      </c>
      <c r="C67" s="356"/>
      <c r="D67" s="356"/>
      <c r="E67" s="356"/>
      <c r="F67" s="356"/>
      <c r="G67" s="357"/>
      <c r="H67" s="119"/>
    </row>
    <row r="68" spans="1:8" ht="15.75">
      <c r="A68" s="119">
        <v>1</v>
      </c>
      <c r="B68" s="4" t="s">
        <v>23</v>
      </c>
      <c r="C68" s="119"/>
      <c r="D68" s="119"/>
      <c r="E68" s="119"/>
      <c r="F68" s="355"/>
      <c r="G68" s="357"/>
      <c r="H68" s="119"/>
    </row>
    <row r="69" spans="1:8" ht="25.5">
      <c r="A69" s="119"/>
      <c r="B69" s="62" t="s">
        <v>151</v>
      </c>
      <c r="C69" s="64" t="s">
        <v>56</v>
      </c>
      <c r="D69" s="64" t="s">
        <v>77</v>
      </c>
      <c r="E69" s="51">
        <f>C36</f>
        <v>49800</v>
      </c>
      <c r="F69" s="360">
        <v>0</v>
      </c>
      <c r="G69" s="361"/>
      <c r="H69" s="51">
        <f>F69+E69</f>
        <v>49800</v>
      </c>
    </row>
    <row r="70" spans="1:8" ht="25.5">
      <c r="A70" s="119"/>
      <c r="B70" s="62" t="s">
        <v>152</v>
      </c>
      <c r="C70" s="64" t="s">
        <v>91</v>
      </c>
      <c r="D70" s="64" t="s">
        <v>78</v>
      </c>
      <c r="E70" s="225">
        <v>34.069000000000003</v>
      </c>
      <c r="F70" s="360">
        <v>0</v>
      </c>
      <c r="G70" s="361"/>
      <c r="H70" s="202">
        <f>E70+F70</f>
        <v>34.069000000000003</v>
      </c>
    </row>
    <row r="71" spans="1:8" ht="15.75">
      <c r="A71" s="119">
        <v>2</v>
      </c>
      <c r="B71" s="4" t="s">
        <v>24</v>
      </c>
      <c r="C71" s="119"/>
      <c r="D71" s="119"/>
      <c r="E71" s="119"/>
      <c r="F71" s="355"/>
      <c r="G71" s="357"/>
      <c r="H71" s="119"/>
    </row>
    <row r="72" spans="1:8" ht="38.25">
      <c r="A72" s="4"/>
      <c r="B72" s="62" t="s">
        <v>153</v>
      </c>
      <c r="C72" s="64" t="s">
        <v>91</v>
      </c>
      <c r="D72" s="64" t="s">
        <v>78</v>
      </c>
      <c r="E72" s="225">
        <v>34.069000000000003</v>
      </c>
      <c r="F72" s="360">
        <v>0</v>
      </c>
      <c r="G72" s="361"/>
      <c r="H72" s="202">
        <f>E72+F72</f>
        <v>34.069000000000003</v>
      </c>
    </row>
    <row r="73" spans="1:8" ht="15.75">
      <c r="A73" s="119">
        <v>3</v>
      </c>
      <c r="B73" s="4" t="s">
        <v>25</v>
      </c>
      <c r="C73" s="119"/>
      <c r="D73" s="119"/>
      <c r="E73" s="119"/>
      <c r="F73" s="355"/>
      <c r="G73" s="357"/>
      <c r="H73" s="119"/>
    </row>
    <row r="74" spans="1:8" ht="25.5">
      <c r="A74" s="119"/>
      <c r="B74" s="62" t="s">
        <v>154</v>
      </c>
      <c r="C74" s="64" t="s">
        <v>56</v>
      </c>
      <c r="D74" s="64" t="s">
        <v>79</v>
      </c>
      <c r="E74" s="202">
        <f>E69/E72</f>
        <v>1461.7394111949279</v>
      </c>
      <c r="F74" s="360">
        <v>0</v>
      </c>
      <c r="G74" s="361"/>
      <c r="H74" s="51">
        <f>E74+F74</f>
        <v>1461.7394111949279</v>
      </c>
    </row>
    <row r="75" spans="1:8" ht="15.75">
      <c r="A75" s="119">
        <v>4</v>
      </c>
      <c r="B75" s="4" t="s">
        <v>26</v>
      </c>
      <c r="C75" s="119"/>
      <c r="D75" s="119"/>
      <c r="E75" s="119"/>
      <c r="F75" s="355"/>
      <c r="G75" s="357"/>
      <c r="H75" s="119"/>
    </row>
    <row r="76" spans="1:8" ht="25.5">
      <c r="A76" s="4"/>
      <c r="B76" s="123" t="s">
        <v>155</v>
      </c>
      <c r="C76" s="124" t="s">
        <v>76</v>
      </c>
      <c r="D76" s="124" t="s">
        <v>75</v>
      </c>
      <c r="E76" s="119">
        <v>100</v>
      </c>
      <c r="F76" s="360">
        <v>0</v>
      </c>
      <c r="G76" s="361"/>
      <c r="H76" s="119">
        <v>100</v>
      </c>
    </row>
    <row r="77" spans="1:8" ht="15.75">
      <c r="A77" s="119"/>
      <c r="B77" s="355" t="s">
        <v>156</v>
      </c>
      <c r="C77" s="356"/>
      <c r="D77" s="356"/>
      <c r="E77" s="356"/>
      <c r="F77" s="356"/>
      <c r="G77" s="357"/>
      <c r="H77" s="119"/>
    </row>
    <row r="78" spans="1:8" ht="15.75">
      <c r="A78" s="119">
        <v>1</v>
      </c>
      <c r="B78" s="4" t="s">
        <v>23</v>
      </c>
      <c r="C78" s="119"/>
      <c r="D78" s="119"/>
      <c r="E78" s="119"/>
      <c r="F78" s="355"/>
      <c r="G78" s="357"/>
      <c r="H78" s="119"/>
    </row>
    <row r="79" spans="1:8" ht="25.5">
      <c r="A79" s="119"/>
      <c r="B79" s="62" t="s">
        <v>157</v>
      </c>
      <c r="C79" s="125" t="s">
        <v>71</v>
      </c>
      <c r="D79" s="64" t="s">
        <v>78</v>
      </c>
      <c r="E79" s="119">
        <v>8</v>
      </c>
      <c r="F79" s="351">
        <v>0</v>
      </c>
      <c r="G79" s="352"/>
      <c r="H79" s="224">
        <f>E79+F79</f>
        <v>8</v>
      </c>
    </row>
    <row r="80" spans="1:8" ht="25.5">
      <c r="A80" s="119"/>
      <c r="B80" s="62" t="s">
        <v>158</v>
      </c>
      <c r="C80" s="64" t="s">
        <v>56</v>
      </c>
      <c r="D80" s="64" t="s">
        <v>73</v>
      </c>
      <c r="E80" s="51">
        <f>C37</f>
        <v>70000</v>
      </c>
      <c r="F80" s="360">
        <v>0</v>
      </c>
      <c r="G80" s="361"/>
      <c r="H80" s="51">
        <f>F80+E80</f>
        <v>70000</v>
      </c>
    </row>
    <row r="81" spans="1:8" ht="15.75">
      <c r="A81" s="119">
        <v>2</v>
      </c>
      <c r="B81" s="4" t="s">
        <v>24</v>
      </c>
      <c r="C81" s="119"/>
      <c r="D81" s="119"/>
      <c r="E81" s="119"/>
      <c r="F81" s="355"/>
      <c r="G81" s="357"/>
      <c r="H81" s="119"/>
    </row>
    <row r="82" spans="1:8" ht="38.25">
      <c r="A82" s="4"/>
      <c r="B82" s="62" t="s">
        <v>159</v>
      </c>
      <c r="C82" s="64" t="s">
        <v>71</v>
      </c>
      <c r="D82" s="64" t="s">
        <v>134</v>
      </c>
      <c r="E82" s="119">
        <v>8</v>
      </c>
      <c r="F82" s="351">
        <v>0</v>
      </c>
      <c r="G82" s="352"/>
      <c r="H82" s="224">
        <f>E82+F82</f>
        <v>8</v>
      </c>
    </row>
    <row r="83" spans="1:8" ht="15.75">
      <c r="A83" s="119">
        <v>3</v>
      </c>
      <c r="B83" s="4" t="s">
        <v>25</v>
      </c>
      <c r="C83" s="119"/>
      <c r="D83" s="119"/>
      <c r="E83" s="119"/>
      <c r="F83" s="355"/>
      <c r="G83" s="357"/>
      <c r="H83" s="119"/>
    </row>
    <row r="84" spans="1:8" ht="25.5">
      <c r="A84" s="119"/>
      <c r="B84" s="62" t="s">
        <v>160</v>
      </c>
      <c r="C84" s="64" t="s">
        <v>56</v>
      </c>
      <c r="D84" s="64" t="s">
        <v>101</v>
      </c>
      <c r="E84" s="202">
        <f>E80/E82</f>
        <v>8750</v>
      </c>
      <c r="F84" s="360">
        <v>0</v>
      </c>
      <c r="G84" s="361"/>
      <c r="H84" s="202">
        <f>H80/H82</f>
        <v>8750</v>
      </c>
    </row>
    <row r="85" spans="1:8" ht="15.75">
      <c r="A85" s="119">
        <v>4</v>
      </c>
      <c r="B85" s="4" t="s">
        <v>26</v>
      </c>
      <c r="C85" s="119"/>
      <c r="D85" s="119"/>
      <c r="E85" s="119"/>
      <c r="F85" s="355"/>
      <c r="G85" s="357"/>
      <c r="H85" s="119"/>
    </row>
    <row r="86" spans="1:8" ht="38.25">
      <c r="A86" s="4"/>
      <c r="B86" s="62" t="s">
        <v>161</v>
      </c>
      <c r="C86" s="64" t="s">
        <v>76</v>
      </c>
      <c r="D86" s="64" t="s">
        <v>134</v>
      </c>
      <c r="E86" s="119">
        <v>100</v>
      </c>
      <c r="F86" s="360">
        <v>0</v>
      </c>
      <c r="G86" s="361"/>
      <c r="H86" s="119">
        <v>100</v>
      </c>
    </row>
    <row r="87" spans="1:8" ht="15.75">
      <c r="A87" s="119"/>
      <c r="B87" s="355" t="s">
        <v>244</v>
      </c>
      <c r="C87" s="356"/>
      <c r="D87" s="356"/>
      <c r="E87" s="356"/>
      <c r="F87" s="356"/>
      <c r="G87" s="357"/>
      <c r="H87" s="119"/>
    </row>
    <row r="88" spans="1:8" ht="15.75">
      <c r="A88" s="119">
        <v>1</v>
      </c>
      <c r="B88" s="4" t="s">
        <v>23</v>
      </c>
      <c r="C88" s="119"/>
      <c r="D88" s="119"/>
      <c r="E88" s="119"/>
      <c r="F88" s="355"/>
      <c r="G88" s="357"/>
      <c r="H88" s="119"/>
    </row>
    <row r="89" spans="1:8" ht="25.5">
      <c r="A89" s="119"/>
      <c r="B89" s="62" t="s">
        <v>162</v>
      </c>
      <c r="C89" s="64" t="s">
        <v>56</v>
      </c>
      <c r="D89" s="64" t="s">
        <v>73</v>
      </c>
      <c r="E89" s="51">
        <f>C38</f>
        <v>49800</v>
      </c>
      <c r="F89" s="360">
        <v>0</v>
      </c>
      <c r="G89" s="361"/>
      <c r="H89" s="51">
        <f>F89+E89</f>
        <v>49800</v>
      </c>
    </row>
    <row r="90" spans="1:8" ht="15.75">
      <c r="A90" s="119">
        <v>2</v>
      </c>
      <c r="B90" s="4" t="s">
        <v>24</v>
      </c>
      <c r="C90" s="119"/>
      <c r="D90" s="119"/>
      <c r="E90" s="119"/>
      <c r="F90" s="355"/>
      <c r="G90" s="357"/>
      <c r="H90" s="119"/>
    </row>
    <row r="91" spans="1:8" ht="25.5">
      <c r="A91" s="4"/>
      <c r="B91" s="62" t="s">
        <v>163</v>
      </c>
      <c r="C91" s="64" t="s">
        <v>71</v>
      </c>
      <c r="D91" s="64" t="s">
        <v>134</v>
      </c>
      <c r="E91" s="119">
        <v>6</v>
      </c>
      <c r="F91" s="355">
        <v>0</v>
      </c>
      <c r="G91" s="357"/>
      <c r="H91" s="119">
        <f>E91+F91</f>
        <v>6</v>
      </c>
    </row>
    <row r="92" spans="1:8" ht="15.75">
      <c r="A92" s="119">
        <v>3</v>
      </c>
      <c r="B92" s="4" t="s">
        <v>25</v>
      </c>
      <c r="C92" s="119"/>
      <c r="D92" s="119"/>
      <c r="E92" s="119"/>
      <c r="F92" s="355"/>
      <c r="G92" s="357"/>
      <c r="H92" s="119"/>
    </row>
    <row r="93" spans="1:8" ht="25.5">
      <c r="A93" s="119"/>
      <c r="B93" s="62" t="s">
        <v>164</v>
      </c>
      <c r="C93" s="64" t="s">
        <v>56</v>
      </c>
      <c r="D93" s="64" t="s">
        <v>101</v>
      </c>
      <c r="E93" s="202">
        <f>E89/E91</f>
        <v>8300</v>
      </c>
      <c r="F93" s="360">
        <v>0</v>
      </c>
      <c r="G93" s="361"/>
      <c r="H93" s="51">
        <f>H89/H91</f>
        <v>8300</v>
      </c>
    </row>
    <row r="94" spans="1:8" ht="15.75">
      <c r="A94" s="119">
        <v>4</v>
      </c>
      <c r="B94" s="4" t="s">
        <v>26</v>
      </c>
      <c r="C94" s="119"/>
      <c r="D94" s="119"/>
      <c r="E94" s="119"/>
      <c r="F94" s="355"/>
      <c r="G94" s="357"/>
      <c r="H94" s="119"/>
    </row>
    <row r="95" spans="1:8" ht="25.5">
      <c r="A95" s="4"/>
      <c r="B95" s="62" t="s">
        <v>165</v>
      </c>
      <c r="C95" s="64" t="s">
        <v>76</v>
      </c>
      <c r="D95" s="64" t="s">
        <v>134</v>
      </c>
      <c r="E95" s="119">
        <v>100</v>
      </c>
      <c r="F95" s="347">
        <v>0</v>
      </c>
      <c r="G95" s="347"/>
      <c r="H95" s="119">
        <v>100</v>
      </c>
    </row>
    <row r="96" spans="1:8" ht="15.75" hidden="1">
      <c r="A96" s="119"/>
      <c r="B96" s="355" t="s">
        <v>166</v>
      </c>
      <c r="C96" s="356"/>
      <c r="D96" s="356"/>
      <c r="E96" s="356"/>
      <c r="F96" s="356"/>
      <c r="G96" s="357"/>
      <c r="H96" s="119"/>
    </row>
    <row r="97" spans="1:8" ht="15.75" hidden="1">
      <c r="A97" s="119">
        <v>1</v>
      </c>
      <c r="B97" s="4" t="s">
        <v>23</v>
      </c>
      <c r="C97" s="119"/>
      <c r="D97" s="119"/>
      <c r="E97" s="119"/>
      <c r="F97" s="355"/>
      <c r="G97" s="357"/>
      <c r="H97" s="119"/>
    </row>
    <row r="98" spans="1:8" ht="15.75" hidden="1">
      <c r="A98" s="119"/>
      <c r="B98" s="62" t="s">
        <v>167</v>
      </c>
      <c r="C98" s="64" t="s">
        <v>56</v>
      </c>
      <c r="D98" s="64" t="s">
        <v>73</v>
      </c>
      <c r="E98" s="51">
        <v>185000</v>
      </c>
      <c r="F98" s="360"/>
      <c r="G98" s="361"/>
      <c r="H98" s="51">
        <f>F98+E98</f>
        <v>185000</v>
      </c>
    </row>
    <row r="99" spans="1:8" ht="15.75" hidden="1">
      <c r="A99" s="119">
        <v>2</v>
      </c>
      <c r="B99" s="4" t="s">
        <v>24</v>
      </c>
      <c r="C99" s="119"/>
      <c r="D99" s="119"/>
      <c r="E99" s="119"/>
      <c r="F99" s="355"/>
      <c r="G99" s="357"/>
      <c r="H99" s="119"/>
    </row>
    <row r="100" spans="1:8" ht="25.5" hidden="1">
      <c r="A100" s="4"/>
      <c r="B100" s="62" t="s">
        <v>168</v>
      </c>
      <c r="C100" s="64" t="s">
        <v>120</v>
      </c>
      <c r="D100" s="64" t="s">
        <v>134</v>
      </c>
      <c r="E100" s="119"/>
      <c r="F100" s="355"/>
      <c r="G100" s="357"/>
      <c r="H100" s="119">
        <v>23</v>
      </c>
    </row>
    <row r="101" spans="1:8" ht="15.75" hidden="1">
      <c r="A101" s="119">
        <v>3</v>
      </c>
      <c r="B101" s="4" t="s">
        <v>25</v>
      </c>
      <c r="C101" s="119"/>
      <c r="D101" s="119"/>
      <c r="E101" s="119"/>
      <c r="F101" s="355"/>
      <c r="G101" s="357"/>
      <c r="H101" s="119"/>
    </row>
    <row r="102" spans="1:8" ht="15.75" hidden="1">
      <c r="A102" s="119"/>
      <c r="B102" s="62" t="s">
        <v>170</v>
      </c>
      <c r="C102" s="64" t="s">
        <v>56</v>
      </c>
      <c r="D102" s="64" t="s">
        <v>101</v>
      </c>
      <c r="E102" s="119"/>
      <c r="F102" s="355"/>
      <c r="G102" s="357"/>
      <c r="H102" s="51">
        <f>H98/H100</f>
        <v>8043.478260869565</v>
      </c>
    </row>
    <row r="103" spans="1:8" ht="15.75" hidden="1">
      <c r="A103" s="119">
        <v>4</v>
      </c>
      <c r="B103" s="4" t="s">
        <v>26</v>
      </c>
      <c r="C103" s="119"/>
      <c r="D103" s="119"/>
      <c r="E103" s="119"/>
      <c r="F103" s="355"/>
      <c r="G103" s="357"/>
      <c r="H103" s="119"/>
    </row>
    <row r="104" spans="1:8" ht="15.75" hidden="1">
      <c r="A104" s="4"/>
      <c r="B104" s="62" t="s">
        <v>169</v>
      </c>
      <c r="C104" s="64" t="s">
        <v>76</v>
      </c>
      <c r="D104" s="64" t="s">
        <v>134</v>
      </c>
      <c r="E104" s="119"/>
      <c r="F104" s="347"/>
      <c r="G104" s="347"/>
      <c r="H104" s="119">
        <v>100</v>
      </c>
    </row>
    <row r="105" spans="1:8" ht="15.75" hidden="1">
      <c r="A105" s="119"/>
      <c r="B105" s="355" t="s">
        <v>177</v>
      </c>
      <c r="C105" s="356"/>
      <c r="D105" s="356"/>
      <c r="E105" s="356"/>
      <c r="F105" s="356"/>
      <c r="G105" s="357"/>
      <c r="H105" s="119"/>
    </row>
    <row r="106" spans="1:8" ht="15.75" hidden="1">
      <c r="A106" s="119">
        <v>1</v>
      </c>
      <c r="B106" s="4" t="s">
        <v>23</v>
      </c>
      <c r="C106" s="119"/>
      <c r="D106" s="119"/>
      <c r="E106" s="119"/>
      <c r="F106" s="355"/>
      <c r="G106" s="357"/>
      <c r="H106" s="119"/>
    </row>
    <row r="107" spans="1:8" ht="38.25" hidden="1">
      <c r="A107" s="119"/>
      <c r="B107" s="62" t="s">
        <v>171</v>
      </c>
      <c r="C107" s="64" t="s">
        <v>56</v>
      </c>
      <c r="D107" s="64" t="s">
        <v>73</v>
      </c>
      <c r="E107" s="119"/>
      <c r="F107" s="360">
        <v>0</v>
      </c>
      <c r="G107" s="361"/>
      <c r="H107" s="51">
        <f>F107+E107</f>
        <v>0</v>
      </c>
    </row>
    <row r="108" spans="1:8" ht="15.75" hidden="1">
      <c r="A108" s="119">
        <v>2</v>
      </c>
      <c r="B108" s="4" t="s">
        <v>24</v>
      </c>
      <c r="C108" s="119"/>
      <c r="D108" s="119"/>
      <c r="E108" s="119"/>
      <c r="F108" s="355"/>
      <c r="G108" s="357"/>
      <c r="H108" s="119"/>
    </row>
    <row r="109" spans="1:8" ht="25.5" hidden="1">
      <c r="A109" s="4"/>
      <c r="B109" s="62" t="s">
        <v>172</v>
      </c>
      <c r="C109" s="64" t="s">
        <v>71</v>
      </c>
      <c r="D109" s="64" t="s">
        <v>134</v>
      </c>
      <c r="E109" s="119"/>
      <c r="F109" s="355"/>
      <c r="G109" s="357"/>
      <c r="H109" s="119">
        <v>0</v>
      </c>
    </row>
    <row r="110" spans="1:8" ht="15.75" hidden="1">
      <c r="A110" s="119">
        <v>3</v>
      </c>
      <c r="B110" s="4" t="s">
        <v>25</v>
      </c>
      <c r="C110" s="119"/>
      <c r="D110" s="119"/>
      <c r="E110" s="119"/>
      <c r="F110" s="355"/>
      <c r="G110" s="357"/>
      <c r="H110" s="119"/>
    </row>
    <row r="111" spans="1:8" ht="15.75" hidden="1">
      <c r="A111" s="119"/>
      <c r="B111" s="62" t="s">
        <v>173</v>
      </c>
      <c r="C111" s="64" t="s">
        <v>56</v>
      </c>
      <c r="D111" s="64" t="s">
        <v>101</v>
      </c>
      <c r="E111" s="119"/>
      <c r="F111" s="355"/>
      <c r="G111" s="357"/>
      <c r="H111" s="51">
        <f>H107</f>
        <v>0</v>
      </c>
    </row>
    <row r="112" spans="1:8" ht="15.75" hidden="1">
      <c r="A112" s="119">
        <v>4</v>
      </c>
      <c r="B112" s="4" t="s">
        <v>26</v>
      </c>
      <c r="C112" s="119"/>
      <c r="D112" s="119"/>
      <c r="E112" s="119"/>
      <c r="F112" s="355"/>
      <c r="G112" s="357"/>
      <c r="H112" s="119"/>
    </row>
    <row r="113" spans="1:11" ht="25.5" hidden="1">
      <c r="A113" s="4"/>
      <c r="B113" s="62" t="s">
        <v>174</v>
      </c>
      <c r="C113" s="64" t="s">
        <v>76</v>
      </c>
      <c r="D113" s="64" t="s">
        <v>134</v>
      </c>
      <c r="E113" s="119"/>
      <c r="F113" s="347"/>
      <c r="G113" s="347"/>
      <c r="H113" s="119">
        <v>0</v>
      </c>
      <c r="J113" s="50"/>
      <c r="K113" s="50"/>
    </row>
    <row r="114" spans="1:11" ht="16.5" customHeight="1">
      <c r="A114" s="168"/>
      <c r="B114" s="355" t="s">
        <v>245</v>
      </c>
      <c r="C114" s="356"/>
      <c r="D114" s="356"/>
      <c r="E114" s="356"/>
      <c r="F114" s="356"/>
      <c r="G114" s="357"/>
      <c r="H114" s="168"/>
    </row>
    <row r="115" spans="1:11" ht="16.5" customHeight="1">
      <c r="A115" s="168">
        <v>1</v>
      </c>
      <c r="B115" s="169" t="s">
        <v>23</v>
      </c>
      <c r="C115" s="168"/>
      <c r="D115" s="168"/>
      <c r="E115" s="168"/>
      <c r="F115" s="355"/>
      <c r="G115" s="357"/>
      <c r="H115" s="168"/>
    </row>
    <row r="116" spans="1:11" ht="16.5" customHeight="1">
      <c r="A116" s="168"/>
      <c r="B116" s="62" t="s">
        <v>192</v>
      </c>
      <c r="C116" s="64" t="s">
        <v>56</v>
      </c>
      <c r="D116" s="64" t="s">
        <v>73</v>
      </c>
      <c r="E116" s="51">
        <f>C39</f>
        <v>0</v>
      </c>
      <c r="F116" s="360">
        <f>D39</f>
        <v>190000</v>
      </c>
      <c r="G116" s="361"/>
      <c r="H116" s="51">
        <f>F116+E116</f>
        <v>190000</v>
      </c>
    </row>
    <row r="117" spans="1:11" ht="16.5" customHeight="1">
      <c r="A117" s="168">
        <v>2</v>
      </c>
      <c r="B117" s="169" t="s">
        <v>24</v>
      </c>
      <c r="C117" s="168"/>
      <c r="D117" s="168"/>
      <c r="E117" s="168"/>
      <c r="F117" s="355"/>
      <c r="G117" s="357"/>
      <c r="H117" s="168"/>
    </row>
    <row r="118" spans="1:11" ht="22.5" customHeight="1">
      <c r="A118" s="169"/>
      <c r="B118" s="62" t="s">
        <v>211</v>
      </c>
      <c r="C118" s="64" t="s">
        <v>71</v>
      </c>
      <c r="D118" s="64" t="s">
        <v>134</v>
      </c>
      <c r="E118" s="168">
        <v>0</v>
      </c>
      <c r="F118" s="355">
        <v>3</v>
      </c>
      <c r="G118" s="357"/>
      <c r="H118" s="168">
        <f>E118+F118</f>
        <v>3</v>
      </c>
    </row>
    <row r="119" spans="1:11" ht="16.5" customHeight="1">
      <c r="A119" s="168">
        <v>3</v>
      </c>
      <c r="B119" s="169" t="s">
        <v>25</v>
      </c>
      <c r="C119" s="168"/>
      <c r="D119" s="168"/>
      <c r="E119" s="168"/>
      <c r="F119" s="355"/>
      <c r="G119" s="357"/>
      <c r="H119" s="168"/>
    </row>
    <row r="120" spans="1:11" ht="31.5" customHeight="1">
      <c r="A120" s="168"/>
      <c r="B120" s="62" t="s">
        <v>206</v>
      </c>
      <c r="C120" s="64" t="s">
        <v>56</v>
      </c>
      <c r="D120" s="64" t="s">
        <v>101</v>
      </c>
      <c r="E120" s="202">
        <v>0</v>
      </c>
      <c r="F120" s="360">
        <f>F116/F118</f>
        <v>63333.333333333336</v>
      </c>
      <c r="G120" s="361"/>
      <c r="H120" s="51">
        <f>H116/H118</f>
        <v>63333.333333333336</v>
      </c>
    </row>
    <row r="121" spans="1:11" ht="16.5" customHeight="1">
      <c r="A121" s="168">
        <v>4</v>
      </c>
      <c r="B121" s="169" t="s">
        <v>26</v>
      </c>
      <c r="C121" s="168"/>
      <c r="D121" s="168"/>
      <c r="E121" s="168"/>
      <c r="F121" s="355"/>
      <c r="G121" s="357"/>
      <c r="H121" s="168"/>
    </row>
    <row r="122" spans="1:11" ht="16.5" customHeight="1">
      <c r="A122" s="169"/>
      <c r="B122" s="62" t="s">
        <v>207</v>
      </c>
      <c r="C122" s="64" t="s">
        <v>76</v>
      </c>
      <c r="D122" s="64" t="s">
        <v>134</v>
      </c>
      <c r="E122" s="168">
        <v>0</v>
      </c>
      <c r="F122" s="347">
        <v>100</v>
      </c>
      <c r="G122" s="347"/>
      <c r="H122" s="168">
        <v>100</v>
      </c>
      <c r="J122" s="50"/>
      <c r="K122" s="50"/>
    </row>
    <row r="123" spans="1:11" ht="15.75">
      <c r="A123" s="179"/>
      <c r="B123" s="355" t="s">
        <v>166</v>
      </c>
      <c r="C123" s="356"/>
      <c r="D123" s="356"/>
      <c r="E123" s="356"/>
      <c r="F123" s="356"/>
      <c r="G123" s="357"/>
      <c r="H123" s="179"/>
    </row>
    <row r="124" spans="1:11" ht="15.75">
      <c r="A124" s="179">
        <v>1</v>
      </c>
      <c r="B124" s="180" t="s">
        <v>23</v>
      </c>
      <c r="C124" s="179"/>
      <c r="D124" s="179"/>
      <c r="E124" s="179"/>
      <c r="F124" s="355"/>
      <c r="G124" s="357"/>
      <c r="H124" s="179"/>
    </row>
    <row r="125" spans="1:11" ht="15.75">
      <c r="A125" s="179"/>
      <c r="B125" s="62" t="s">
        <v>167</v>
      </c>
      <c r="C125" s="64" t="s">
        <v>56</v>
      </c>
      <c r="D125" s="64" t="s">
        <v>73</v>
      </c>
      <c r="E125" s="51">
        <f>C40</f>
        <v>49800</v>
      </c>
      <c r="F125" s="360">
        <v>0</v>
      </c>
      <c r="G125" s="361"/>
      <c r="H125" s="51">
        <f>F125+E125</f>
        <v>49800</v>
      </c>
      <c r="I125" s="2">
        <f>H125/13216.47</f>
        <v>3.7680258041670736</v>
      </c>
    </row>
    <row r="126" spans="1:11" ht="15.75">
      <c r="A126" s="179">
        <v>2</v>
      </c>
      <c r="B126" s="180" t="s">
        <v>24</v>
      </c>
      <c r="C126" s="179"/>
      <c r="D126" s="179"/>
      <c r="E126" s="179"/>
      <c r="F126" s="355"/>
      <c r="G126" s="357"/>
      <c r="H126" s="179"/>
    </row>
    <row r="127" spans="1:11" ht="25.5">
      <c r="A127" s="180"/>
      <c r="B127" s="62" t="s">
        <v>168</v>
      </c>
      <c r="C127" s="64" t="s">
        <v>120</v>
      </c>
      <c r="D127" s="64" t="s">
        <v>134</v>
      </c>
      <c r="E127" s="179">
        <v>3.7679999999999998</v>
      </c>
      <c r="F127" s="360">
        <v>0</v>
      </c>
      <c r="G127" s="361"/>
      <c r="H127" s="179">
        <f>E127+F127</f>
        <v>3.7679999999999998</v>
      </c>
    </row>
    <row r="128" spans="1:11" ht="15.75">
      <c r="A128" s="179">
        <v>3</v>
      </c>
      <c r="B128" s="180" t="s">
        <v>25</v>
      </c>
      <c r="C128" s="179"/>
      <c r="D128" s="179"/>
      <c r="E128" s="179"/>
      <c r="F128" s="360"/>
      <c r="G128" s="361"/>
      <c r="H128" s="179"/>
    </row>
    <row r="129" spans="1:8" ht="15.75">
      <c r="A129" s="179"/>
      <c r="B129" s="62" t="s">
        <v>170</v>
      </c>
      <c r="C129" s="64" t="s">
        <v>56</v>
      </c>
      <c r="D129" s="64" t="s">
        <v>101</v>
      </c>
      <c r="E129" s="202">
        <f>E125/E127</f>
        <v>13216.560509554141</v>
      </c>
      <c r="F129" s="360">
        <v>0</v>
      </c>
      <c r="G129" s="361"/>
      <c r="H129" s="51">
        <f>H125/H127</f>
        <v>13216.560509554141</v>
      </c>
    </row>
    <row r="130" spans="1:8" ht="15.75">
      <c r="A130" s="179">
        <v>4</v>
      </c>
      <c r="B130" s="180" t="s">
        <v>26</v>
      </c>
      <c r="C130" s="179"/>
      <c r="D130" s="179"/>
      <c r="E130" s="179"/>
      <c r="F130" s="360"/>
      <c r="G130" s="361"/>
      <c r="H130" s="179"/>
    </row>
    <row r="131" spans="1:8" ht="15.75">
      <c r="A131" s="180"/>
      <c r="B131" s="62" t="s">
        <v>169</v>
      </c>
      <c r="C131" s="64" t="s">
        <v>76</v>
      </c>
      <c r="D131" s="64" t="s">
        <v>134</v>
      </c>
      <c r="E131" s="179">
        <v>100</v>
      </c>
      <c r="F131" s="345">
        <v>0</v>
      </c>
      <c r="G131" s="345"/>
      <c r="H131" s="179">
        <v>100</v>
      </c>
    </row>
    <row r="132" spans="1:8" ht="15.75">
      <c r="A132" s="313"/>
      <c r="B132" s="355" t="s">
        <v>436</v>
      </c>
      <c r="C132" s="356"/>
      <c r="D132" s="356"/>
      <c r="E132" s="356"/>
      <c r="F132" s="356"/>
      <c r="G132" s="357"/>
      <c r="H132" s="313"/>
    </row>
    <row r="133" spans="1:8" ht="15.75">
      <c r="A133" s="313">
        <v>1</v>
      </c>
      <c r="B133" s="188" t="s">
        <v>23</v>
      </c>
      <c r="C133" s="313"/>
      <c r="D133" s="313"/>
      <c r="E133" s="313"/>
      <c r="F133" s="355"/>
      <c r="G133" s="357"/>
      <c r="H133" s="313"/>
    </row>
    <row r="134" spans="1:8" ht="25.5">
      <c r="A134" s="313"/>
      <c r="B134" s="62" t="s">
        <v>394</v>
      </c>
      <c r="C134" s="64" t="s">
        <v>56</v>
      </c>
      <c r="D134" s="64" t="s">
        <v>73</v>
      </c>
      <c r="E134" s="316">
        <f>C41</f>
        <v>49800</v>
      </c>
      <c r="F134" s="360">
        <v>0</v>
      </c>
      <c r="G134" s="361"/>
      <c r="H134" s="316">
        <f>F134+E134</f>
        <v>49800</v>
      </c>
    </row>
    <row r="135" spans="1:8" ht="15.75">
      <c r="A135" s="313">
        <v>2</v>
      </c>
      <c r="B135" s="188" t="s">
        <v>24</v>
      </c>
      <c r="C135" s="313"/>
      <c r="D135" s="313"/>
      <c r="E135" s="313"/>
      <c r="F135" s="355"/>
      <c r="G135" s="357"/>
      <c r="H135" s="313"/>
    </row>
    <row r="136" spans="1:8" ht="51">
      <c r="A136" s="188"/>
      <c r="B136" s="317" t="s">
        <v>395</v>
      </c>
      <c r="C136" s="64" t="s">
        <v>271</v>
      </c>
      <c r="D136" s="64" t="s">
        <v>398</v>
      </c>
      <c r="E136" s="313">
        <v>10</v>
      </c>
      <c r="F136" s="351">
        <v>0</v>
      </c>
      <c r="G136" s="352"/>
      <c r="H136" s="313">
        <f>E136+F136</f>
        <v>10</v>
      </c>
    </row>
    <row r="137" spans="1:8" ht="15.75">
      <c r="A137" s="313">
        <v>3</v>
      </c>
      <c r="B137" s="188" t="s">
        <v>25</v>
      </c>
      <c r="C137" s="313"/>
      <c r="D137" s="313"/>
      <c r="E137" s="313"/>
      <c r="F137" s="360"/>
      <c r="G137" s="361"/>
      <c r="H137" s="313"/>
    </row>
    <row r="138" spans="1:8" ht="25.5">
      <c r="A138" s="313"/>
      <c r="B138" s="62" t="s">
        <v>396</v>
      </c>
      <c r="C138" s="64" t="s">
        <v>56</v>
      </c>
      <c r="D138" s="64" t="s">
        <v>101</v>
      </c>
      <c r="E138" s="316">
        <f>E134/E136</f>
        <v>4980</v>
      </c>
      <c r="F138" s="360">
        <v>0</v>
      </c>
      <c r="G138" s="361"/>
      <c r="H138" s="316">
        <f>H134/H136</f>
        <v>4980</v>
      </c>
    </row>
    <row r="139" spans="1:8" ht="15.75">
      <c r="A139" s="313">
        <v>4</v>
      </c>
      <c r="B139" s="188" t="s">
        <v>26</v>
      </c>
      <c r="C139" s="313"/>
      <c r="D139" s="313"/>
      <c r="E139" s="313"/>
      <c r="F139" s="360"/>
      <c r="G139" s="361"/>
      <c r="H139" s="313"/>
    </row>
    <row r="140" spans="1:8" ht="38.25">
      <c r="A140" s="188"/>
      <c r="B140" s="318" t="s">
        <v>397</v>
      </c>
      <c r="C140" s="64" t="s">
        <v>76</v>
      </c>
      <c r="D140" s="64" t="s">
        <v>134</v>
      </c>
      <c r="E140" s="313">
        <v>100</v>
      </c>
      <c r="F140" s="345">
        <v>0</v>
      </c>
      <c r="G140" s="345"/>
      <c r="H140" s="313">
        <v>100</v>
      </c>
    </row>
    <row r="141" spans="1:8" ht="15.75">
      <c r="A141" s="330"/>
      <c r="B141" s="355" t="s">
        <v>438</v>
      </c>
      <c r="C141" s="356"/>
      <c r="D141" s="356"/>
      <c r="E141" s="356"/>
      <c r="F141" s="356"/>
      <c r="G141" s="357"/>
      <c r="H141" s="330"/>
    </row>
    <row r="142" spans="1:8" ht="15.75">
      <c r="A142" s="330">
        <v>1</v>
      </c>
      <c r="B142" s="188" t="s">
        <v>23</v>
      </c>
      <c r="C142" s="330"/>
      <c r="D142" s="330"/>
      <c r="E142" s="330"/>
      <c r="F142" s="355"/>
      <c r="G142" s="357"/>
      <c r="H142" s="330"/>
    </row>
    <row r="143" spans="1:8" ht="25.5">
      <c r="A143" s="330"/>
      <c r="B143" s="62" t="s">
        <v>437</v>
      </c>
      <c r="C143" s="64" t="s">
        <v>56</v>
      </c>
      <c r="D143" s="64" t="s">
        <v>73</v>
      </c>
      <c r="E143" s="338">
        <v>0</v>
      </c>
      <c r="F143" s="360">
        <f>D42</f>
        <v>575000</v>
      </c>
      <c r="G143" s="361"/>
      <c r="H143" s="338">
        <f>F143+E143</f>
        <v>575000</v>
      </c>
    </row>
    <row r="144" spans="1:8" ht="15.75">
      <c r="A144" s="330">
        <v>2</v>
      </c>
      <c r="B144" s="188" t="s">
        <v>24</v>
      </c>
      <c r="C144" s="330"/>
      <c r="D144" s="330"/>
      <c r="E144" s="330"/>
      <c r="F144" s="355"/>
      <c r="G144" s="357"/>
      <c r="H144" s="330"/>
    </row>
    <row r="145" spans="1:8" ht="25.5">
      <c r="A145" s="188"/>
      <c r="B145" s="317" t="s">
        <v>439</v>
      </c>
      <c r="C145" s="64" t="s">
        <v>271</v>
      </c>
      <c r="D145" s="64" t="s">
        <v>440</v>
      </c>
      <c r="E145" s="330">
        <v>0</v>
      </c>
      <c r="F145" s="351">
        <v>50</v>
      </c>
      <c r="G145" s="352"/>
      <c r="H145" s="330">
        <f>E145+F145</f>
        <v>50</v>
      </c>
    </row>
    <row r="146" spans="1:8" ht="15.75">
      <c r="A146" s="330">
        <v>3</v>
      </c>
      <c r="B146" s="188" t="s">
        <v>25</v>
      </c>
      <c r="C146" s="330"/>
      <c r="D146" s="330"/>
      <c r="E146" s="330"/>
      <c r="F146" s="360"/>
      <c r="G146" s="361"/>
      <c r="H146" s="330"/>
    </row>
    <row r="147" spans="1:8" ht="25.5">
      <c r="A147" s="330"/>
      <c r="B147" s="62" t="s">
        <v>441</v>
      </c>
      <c r="C147" s="64" t="s">
        <v>56</v>
      </c>
      <c r="D147" s="64" t="s">
        <v>101</v>
      </c>
      <c r="E147" s="338">
        <v>0</v>
      </c>
      <c r="F147" s="360">
        <f>F143/F145</f>
        <v>11500</v>
      </c>
      <c r="G147" s="361"/>
      <c r="H147" s="338">
        <f>H143/H145</f>
        <v>11500</v>
      </c>
    </row>
    <row r="148" spans="1:8" ht="15.75">
      <c r="A148" s="330">
        <v>4</v>
      </c>
      <c r="B148" s="188" t="s">
        <v>26</v>
      </c>
      <c r="C148" s="330"/>
      <c r="D148" s="330"/>
      <c r="E148" s="330"/>
      <c r="F148" s="360"/>
      <c r="G148" s="361"/>
      <c r="H148" s="330"/>
    </row>
    <row r="149" spans="1:8" ht="45.75" customHeight="1">
      <c r="A149" s="188"/>
      <c r="B149" s="318" t="s">
        <v>442</v>
      </c>
      <c r="C149" s="64" t="s">
        <v>76</v>
      </c>
      <c r="D149" s="64" t="s">
        <v>134</v>
      </c>
      <c r="E149" s="330">
        <v>0</v>
      </c>
      <c r="F149" s="345">
        <v>100</v>
      </c>
      <c r="G149" s="345"/>
      <c r="H149" s="330">
        <v>100</v>
      </c>
    </row>
    <row r="150" spans="1:8" ht="93" customHeight="1">
      <c r="A150" s="371" t="s">
        <v>80</v>
      </c>
      <c r="B150" s="371"/>
      <c r="C150" s="65"/>
      <c r="D150" s="14"/>
      <c r="E150" s="5"/>
      <c r="F150" s="354" t="s">
        <v>391</v>
      </c>
      <c r="G150" s="354"/>
      <c r="H150" s="354"/>
    </row>
    <row r="151" spans="1:8" ht="33" customHeight="1">
      <c r="A151" s="3"/>
      <c r="B151" s="334" t="s">
        <v>256</v>
      </c>
      <c r="D151" s="15" t="s">
        <v>27</v>
      </c>
      <c r="F151" s="353" t="s">
        <v>36</v>
      </c>
      <c r="G151" s="353"/>
      <c r="H151" s="353"/>
    </row>
    <row r="152" spans="1:8" ht="26.25" customHeight="1">
      <c r="A152" s="209" t="s">
        <v>28</v>
      </c>
      <c r="B152" s="209"/>
    </row>
    <row r="153" spans="1:8">
      <c r="A153" s="210" t="s">
        <v>253</v>
      </c>
      <c r="B153" s="210"/>
      <c r="C153" s="210"/>
    </row>
    <row r="155" spans="1:8" ht="15.75">
      <c r="A155" s="359" t="s">
        <v>254</v>
      </c>
      <c r="B155" s="359"/>
      <c r="D155" s="14"/>
      <c r="F155" s="354" t="s">
        <v>392</v>
      </c>
      <c r="G155" s="354"/>
      <c r="H155" s="354"/>
    </row>
    <row r="156" spans="1:8">
      <c r="D156" s="15" t="s">
        <v>27</v>
      </c>
      <c r="F156" s="353" t="s">
        <v>36</v>
      </c>
      <c r="G156" s="353"/>
      <c r="H156" s="353"/>
    </row>
    <row r="159" spans="1:8">
      <c r="B159" s="211" t="s">
        <v>35</v>
      </c>
      <c r="C159" s="212">
        <f>H3</f>
        <v>44419</v>
      </c>
    </row>
    <row r="161" spans="2:2">
      <c r="B161" s="2" t="s">
        <v>256</v>
      </c>
    </row>
  </sheetData>
  <mergeCells count="142">
    <mergeCell ref="B132:G132"/>
    <mergeCell ref="F133:G133"/>
    <mergeCell ref="F134:G134"/>
    <mergeCell ref="F135:G135"/>
    <mergeCell ref="F136:G136"/>
    <mergeCell ref="F137:G137"/>
    <mergeCell ref="F138:G138"/>
    <mergeCell ref="F139:G139"/>
    <mergeCell ref="F140:G140"/>
    <mergeCell ref="B123:G123"/>
    <mergeCell ref="F124:G124"/>
    <mergeCell ref="F125:G125"/>
    <mergeCell ref="F126:G126"/>
    <mergeCell ref="F127:G127"/>
    <mergeCell ref="F128:G128"/>
    <mergeCell ref="F129:G129"/>
    <mergeCell ref="F130:G130"/>
    <mergeCell ref="F131:G131"/>
    <mergeCell ref="B114:G114"/>
    <mergeCell ref="F115:G115"/>
    <mergeCell ref="F116:G116"/>
    <mergeCell ref="F117:G117"/>
    <mergeCell ref="F118:G118"/>
    <mergeCell ref="F119:G119"/>
    <mergeCell ref="F120:G120"/>
    <mergeCell ref="F121:G121"/>
    <mergeCell ref="F122:G122"/>
    <mergeCell ref="F101:G101"/>
    <mergeCell ref="F92:G92"/>
    <mergeCell ref="F93:G93"/>
    <mergeCell ref="F94:G94"/>
    <mergeCell ref="F95:G95"/>
    <mergeCell ref="B96:G96"/>
    <mergeCell ref="F112:G112"/>
    <mergeCell ref="F113:G113"/>
    <mergeCell ref="F107:G107"/>
    <mergeCell ref="F108:G108"/>
    <mergeCell ref="F109:G109"/>
    <mergeCell ref="F110:G110"/>
    <mergeCell ref="F111:G111"/>
    <mergeCell ref="F102:G102"/>
    <mergeCell ref="F103:G103"/>
    <mergeCell ref="F104:G104"/>
    <mergeCell ref="B105:G105"/>
    <mergeCell ref="F106:G106"/>
    <mergeCell ref="F100:G100"/>
    <mergeCell ref="E1:H1"/>
    <mergeCell ref="E4:H4"/>
    <mergeCell ref="E5:H5"/>
    <mergeCell ref="E6:H6"/>
    <mergeCell ref="B23:H23"/>
    <mergeCell ref="E17:F17"/>
    <mergeCell ref="E7:H7"/>
    <mergeCell ref="A9:H9"/>
    <mergeCell ref="A10:H10"/>
    <mergeCell ref="E16:G16"/>
    <mergeCell ref="B12:C12"/>
    <mergeCell ref="B14:C14"/>
    <mergeCell ref="B13:C13"/>
    <mergeCell ref="B15:C15"/>
    <mergeCell ref="B87:G87"/>
    <mergeCell ref="F88:G88"/>
    <mergeCell ref="F89:G89"/>
    <mergeCell ref="F90:G90"/>
    <mergeCell ref="F97:G97"/>
    <mergeCell ref="F98:G98"/>
    <mergeCell ref="F99:G99"/>
    <mergeCell ref="F91:G91"/>
    <mergeCell ref="L16:N16"/>
    <mergeCell ref="A43:B43"/>
    <mergeCell ref="B45:H45"/>
    <mergeCell ref="A50:B50"/>
    <mergeCell ref="B52:H52"/>
    <mergeCell ref="B26:H26"/>
    <mergeCell ref="B28:H28"/>
    <mergeCell ref="F54:G54"/>
    <mergeCell ref="F55:G55"/>
    <mergeCell ref="F61:G61"/>
    <mergeCell ref="F62:G62"/>
    <mergeCell ref="F63:G63"/>
    <mergeCell ref="F76:G76"/>
    <mergeCell ref="B77:G77"/>
    <mergeCell ref="F78:G78"/>
    <mergeCell ref="F79:G79"/>
    <mergeCell ref="F68:G68"/>
    <mergeCell ref="F69:G69"/>
    <mergeCell ref="F75:G75"/>
    <mergeCell ref="F86:G86"/>
    <mergeCell ref="F81:G81"/>
    <mergeCell ref="F82:G82"/>
    <mergeCell ref="F83:G83"/>
    <mergeCell ref="F84:G84"/>
    <mergeCell ref="F85:G85"/>
    <mergeCell ref="F71:G71"/>
    <mergeCell ref="F72:G72"/>
    <mergeCell ref="F73:G73"/>
    <mergeCell ref="F74:G74"/>
    <mergeCell ref="P12:Q12"/>
    <mergeCell ref="P13:Q13"/>
    <mergeCell ref="M15:N15"/>
    <mergeCell ref="P15:Q15"/>
    <mergeCell ref="O16:P16"/>
    <mergeCell ref="L17:M17"/>
    <mergeCell ref="N17:P17"/>
    <mergeCell ref="F64:G64"/>
    <mergeCell ref="F57:G57"/>
    <mergeCell ref="F58:G58"/>
    <mergeCell ref="F59:G59"/>
    <mergeCell ref="F60:G60"/>
    <mergeCell ref="B56:G56"/>
    <mergeCell ref="B31:E31"/>
    <mergeCell ref="B18:H18"/>
    <mergeCell ref="B19:H19"/>
    <mergeCell ref="B20:H20"/>
    <mergeCell ref="B22:H22"/>
    <mergeCell ref="B29:H29"/>
    <mergeCell ref="M13:N13"/>
    <mergeCell ref="M12:N12"/>
    <mergeCell ref="A150:B150"/>
    <mergeCell ref="F150:H150"/>
    <mergeCell ref="F151:H151"/>
    <mergeCell ref="A155:B155"/>
    <mergeCell ref="F155:H155"/>
    <mergeCell ref="F156:H156"/>
    <mergeCell ref="D12:F12"/>
    <mergeCell ref="D14:F14"/>
    <mergeCell ref="D15:F15"/>
    <mergeCell ref="D13:F13"/>
    <mergeCell ref="B141:G141"/>
    <mergeCell ref="F142:G142"/>
    <mergeCell ref="F143:G143"/>
    <mergeCell ref="F144:G144"/>
    <mergeCell ref="F145:G145"/>
    <mergeCell ref="F146:G146"/>
    <mergeCell ref="F147:G147"/>
    <mergeCell ref="F148:G148"/>
    <mergeCell ref="F149:G149"/>
    <mergeCell ref="F80:G80"/>
    <mergeCell ref="F70:G70"/>
    <mergeCell ref="B67:G67"/>
    <mergeCell ref="F66:G66"/>
    <mergeCell ref="F65:G65"/>
  </mergeCells>
  <pageMargins left="0.59055118110236227" right="0.39370078740157483" top="0.78740157480314965" bottom="0.39370078740157483" header="0.31496062992125984" footer="0.31496062992125984"/>
  <pageSetup paperSize="9" scale="62" fitToHeight="4" orientation="landscape" verticalDpi="0" r:id="rId1"/>
  <rowBreaks count="4" manualBreakCount="4">
    <brk id="19" max="7" man="1"/>
    <brk id="50" max="7" man="1"/>
    <brk id="76" max="7" man="1"/>
    <brk id="122" max="7" man="1"/>
  </rowBreaks>
</worksheet>
</file>

<file path=xl/worksheets/sheet7.xml><?xml version="1.0" encoding="utf-8"?>
<worksheet xmlns="http://schemas.openxmlformats.org/spreadsheetml/2006/main" xmlns:r="http://schemas.openxmlformats.org/officeDocument/2006/relationships">
  <dimension ref="A1:BG73"/>
  <sheetViews>
    <sheetView topLeftCell="A16" workbookViewId="0">
      <selection activeCell="B37" sqref="B37:C37"/>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72" t="s">
        <v>37</v>
      </c>
      <c r="F1" s="372"/>
      <c r="G1" s="372"/>
      <c r="H1" s="372"/>
    </row>
    <row r="2" spans="1:17">
      <c r="F2" s="48"/>
      <c r="G2" s="48"/>
      <c r="H2" s="48"/>
    </row>
    <row r="3" spans="1:17" ht="15.75">
      <c r="A3" s="136"/>
      <c r="E3" s="136" t="s">
        <v>0</v>
      </c>
      <c r="L3" s="48"/>
      <c r="M3" s="48"/>
    </row>
    <row r="4" spans="1:17" ht="15.75">
      <c r="A4" s="136"/>
      <c r="B4" s="136"/>
      <c r="E4" s="156" t="s">
        <v>48</v>
      </c>
      <c r="F4" s="175" t="str">
        <f>'Проверка Всего'!C10</f>
        <v>112-р</v>
      </c>
      <c r="G4" s="157" t="s">
        <v>47</v>
      </c>
      <c r="H4" s="143">
        <f>'Проверка Всего'!D10</f>
        <v>44419</v>
      </c>
    </row>
    <row r="5" spans="1:17" ht="15" customHeight="1">
      <c r="A5" s="136"/>
      <c r="E5" s="353"/>
      <c r="F5" s="353"/>
      <c r="G5" s="353"/>
      <c r="H5" s="353"/>
    </row>
    <row r="6" spans="1:17" ht="15.75">
      <c r="A6" s="136"/>
      <c r="B6" s="136"/>
      <c r="E6" s="424" t="s">
        <v>49</v>
      </c>
      <c r="F6" s="424"/>
      <c r="G6" s="424"/>
      <c r="H6" s="424"/>
    </row>
    <row r="7" spans="1:17" ht="15" customHeight="1">
      <c r="A7" s="136"/>
      <c r="E7" s="353" t="s">
        <v>1</v>
      </c>
      <c r="F7" s="353"/>
      <c r="G7" s="353"/>
      <c r="H7" s="353"/>
    </row>
    <row r="8" spans="1:17" ht="15.75">
      <c r="A8" s="136"/>
      <c r="E8" s="374"/>
      <c r="F8" s="374"/>
      <c r="G8" s="374"/>
      <c r="H8" s="374"/>
    </row>
    <row r="10" spans="1:17" ht="15.75">
      <c r="A10" s="370" t="s">
        <v>2</v>
      </c>
      <c r="B10" s="370"/>
      <c r="C10" s="370"/>
      <c r="D10" s="370"/>
      <c r="E10" s="370"/>
      <c r="F10" s="370"/>
      <c r="G10" s="370"/>
      <c r="H10" s="370"/>
    </row>
    <row r="11" spans="1:17" ht="15.75">
      <c r="A11" s="370" t="s">
        <v>230</v>
      </c>
      <c r="B11" s="370"/>
      <c r="C11" s="370"/>
      <c r="D11" s="370"/>
      <c r="E11" s="370"/>
      <c r="F11" s="370"/>
      <c r="G11" s="370"/>
      <c r="H11" s="370"/>
    </row>
    <row r="13" spans="1:17" ht="26.25" customHeight="1">
      <c r="A13" s="217" t="s">
        <v>38</v>
      </c>
      <c r="B13" s="382">
        <v>200000</v>
      </c>
      <c r="C13" s="382"/>
      <c r="D13" s="382" t="s">
        <v>49</v>
      </c>
      <c r="E13" s="382"/>
      <c r="F13" s="18"/>
      <c r="G13" s="18"/>
      <c r="H13" s="203">
        <v>40982291</v>
      </c>
      <c r="I13" s="26"/>
      <c r="J13" s="26"/>
      <c r="K13" s="26"/>
      <c r="L13" s="26"/>
      <c r="M13" s="383"/>
      <c r="N13" s="383"/>
      <c r="O13" s="26"/>
      <c r="P13" s="383"/>
      <c r="Q13" s="383"/>
    </row>
    <row r="14" spans="1:17" ht="28.5" customHeight="1">
      <c r="A14" s="27"/>
      <c r="B14" s="385" t="s">
        <v>42</v>
      </c>
      <c r="C14" s="385"/>
      <c r="D14" s="422" t="s">
        <v>1</v>
      </c>
      <c r="E14" s="422"/>
      <c r="F14" s="19"/>
      <c r="G14" s="19"/>
      <c r="H14" s="33" t="s">
        <v>39</v>
      </c>
      <c r="I14" s="31"/>
      <c r="J14" s="149"/>
      <c r="K14" s="149"/>
      <c r="L14" s="149"/>
      <c r="M14" s="384"/>
      <c r="N14" s="384"/>
      <c r="O14" s="27"/>
      <c r="P14" s="381"/>
      <c r="Q14" s="381"/>
    </row>
    <row r="15" spans="1:17" ht="20.25" customHeight="1">
      <c r="A15" s="218" t="s">
        <v>40</v>
      </c>
      <c r="B15" s="382">
        <v>210000</v>
      </c>
      <c r="C15" s="382"/>
      <c r="D15" s="382" t="s">
        <v>49</v>
      </c>
      <c r="E15" s="382"/>
      <c r="F15" s="20"/>
      <c r="G15" s="20"/>
      <c r="H15" s="203">
        <v>40982291</v>
      </c>
      <c r="I15" s="28"/>
      <c r="J15" s="28"/>
      <c r="K15" s="28"/>
      <c r="L15" s="28"/>
      <c r="M15" s="28"/>
      <c r="N15" s="28"/>
      <c r="O15" s="28"/>
      <c r="P15" s="28"/>
      <c r="Q15" s="28"/>
    </row>
    <row r="16" spans="1:17" ht="24.75" customHeight="1">
      <c r="A16" s="27"/>
      <c r="B16" s="385" t="s">
        <v>42</v>
      </c>
      <c r="C16" s="385"/>
      <c r="D16" s="423" t="s">
        <v>29</v>
      </c>
      <c r="E16" s="423"/>
      <c r="F16" s="19"/>
      <c r="G16" s="19"/>
      <c r="H16" s="33" t="s">
        <v>39</v>
      </c>
      <c r="I16" s="31"/>
      <c r="J16" s="149"/>
      <c r="K16" s="149"/>
      <c r="L16" s="149"/>
      <c r="M16" s="380"/>
      <c r="N16" s="380"/>
      <c r="O16" s="27"/>
      <c r="P16" s="381"/>
      <c r="Q16" s="381"/>
    </row>
    <row r="17" spans="1:59" ht="104.25" customHeight="1">
      <c r="A17" s="217" t="s">
        <v>41</v>
      </c>
      <c r="B17" s="166" t="s">
        <v>209</v>
      </c>
      <c r="C17" s="166" t="s">
        <v>210</v>
      </c>
      <c r="D17" s="166" t="s">
        <v>208</v>
      </c>
      <c r="E17" s="379" t="s">
        <v>187</v>
      </c>
      <c r="F17" s="379"/>
      <c r="G17" s="379"/>
      <c r="H17" s="147" t="s">
        <v>83</v>
      </c>
      <c r="I17" s="150"/>
      <c r="J17" s="21"/>
      <c r="K17" s="150"/>
      <c r="L17" s="421"/>
      <c r="M17" s="421"/>
      <c r="N17" s="421"/>
      <c r="O17" s="421"/>
      <c r="P17" s="421"/>
      <c r="Q17" s="150"/>
    </row>
    <row r="18" spans="1:59" ht="56.25" customHeight="1">
      <c r="B18" s="149" t="s">
        <v>42</v>
      </c>
      <c r="C18" s="148" t="s">
        <v>43</v>
      </c>
      <c r="D18" s="148" t="s">
        <v>44</v>
      </c>
      <c r="E18" s="385" t="s">
        <v>45</v>
      </c>
      <c r="F18" s="385"/>
      <c r="G18" s="148"/>
      <c r="H18" s="148" t="s">
        <v>46</v>
      </c>
      <c r="I18" s="32"/>
      <c r="J18" s="149"/>
      <c r="K18" s="149"/>
      <c r="L18" s="380"/>
      <c r="M18" s="380"/>
      <c r="N18" s="380"/>
      <c r="O18" s="380"/>
      <c r="P18" s="380"/>
      <c r="Q18" s="27"/>
    </row>
    <row r="19" spans="1:59" ht="42" customHeight="1">
      <c r="A19" s="135" t="s">
        <v>3</v>
      </c>
      <c r="B19" s="375" t="s">
        <v>262</v>
      </c>
      <c r="C19" s="375"/>
      <c r="D19" s="375"/>
      <c r="E19" s="375"/>
      <c r="F19" s="375"/>
      <c r="G19" s="375"/>
      <c r="H19" s="375"/>
    </row>
    <row r="20" spans="1:59" ht="179.25" customHeight="1">
      <c r="A20" s="135" t="s">
        <v>4</v>
      </c>
      <c r="B20" s="375" t="s">
        <v>413</v>
      </c>
      <c r="C20" s="375"/>
      <c r="D20" s="375"/>
      <c r="E20" s="375"/>
      <c r="F20" s="375"/>
      <c r="G20" s="375"/>
      <c r="H20" s="375"/>
      <c r="L20" s="321" t="s">
        <v>417</v>
      </c>
    </row>
    <row r="21" spans="1:59" ht="24" customHeight="1">
      <c r="A21" s="118" t="s">
        <v>5</v>
      </c>
      <c r="B21" s="378" t="s">
        <v>30</v>
      </c>
      <c r="C21" s="378"/>
      <c r="D21" s="378"/>
      <c r="E21" s="378"/>
      <c r="F21" s="378"/>
      <c r="G21" s="378"/>
      <c r="H21" s="378"/>
      <c r="L21" s="321" t="s">
        <v>418</v>
      </c>
    </row>
    <row r="22" spans="1:59" ht="15.75">
      <c r="A22" s="1"/>
      <c r="L22" s="322" t="s">
        <v>419</v>
      </c>
    </row>
    <row r="23" spans="1:59" ht="15.75">
      <c r="A23" s="152" t="s">
        <v>7</v>
      </c>
      <c r="B23" s="347" t="s">
        <v>31</v>
      </c>
      <c r="C23" s="347"/>
      <c r="D23" s="347"/>
      <c r="E23" s="347"/>
      <c r="F23" s="347"/>
      <c r="G23" s="347"/>
      <c r="H23" s="347"/>
    </row>
    <row r="24" spans="1:59" s="32" customFormat="1" ht="26.25" customHeight="1">
      <c r="A24" s="152">
        <v>1</v>
      </c>
      <c r="B24" s="428" t="s">
        <v>188</v>
      </c>
      <c r="C24" s="429"/>
      <c r="D24" s="429"/>
      <c r="E24" s="429"/>
      <c r="F24" s="429"/>
      <c r="G24" s="429"/>
      <c r="H24" s="430"/>
      <c r="I24" s="76"/>
      <c r="J24" s="76"/>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6"/>
      <c r="AK24" s="76"/>
      <c r="AL24" s="76"/>
      <c r="AM24" s="76"/>
      <c r="AN24" s="76"/>
      <c r="AO24" s="76"/>
      <c r="AP24" s="76"/>
      <c r="AQ24" s="76"/>
      <c r="AR24" s="76"/>
      <c r="AS24" s="76"/>
      <c r="AT24" s="76"/>
      <c r="AU24" s="76"/>
      <c r="AV24" s="76"/>
      <c r="AW24" s="76"/>
      <c r="AX24" s="76"/>
      <c r="AY24" s="76"/>
      <c r="AZ24" s="76"/>
      <c r="BA24" s="76"/>
      <c r="BB24" s="76"/>
      <c r="BC24" s="76"/>
      <c r="BD24" s="76"/>
      <c r="BE24" s="76"/>
      <c r="BF24" s="76"/>
      <c r="BG24" s="76"/>
    </row>
    <row r="25" spans="1:59" ht="15.75">
      <c r="A25" s="152">
        <v>2</v>
      </c>
      <c r="B25" s="431" t="s">
        <v>189</v>
      </c>
      <c r="C25" s="432"/>
      <c r="D25" s="432"/>
      <c r="E25" s="432"/>
      <c r="F25" s="432"/>
      <c r="G25" s="432"/>
      <c r="H25" s="433"/>
    </row>
    <row r="26" spans="1:59" ht="33" customHeight="1">
      <c r="A26" s="158" t="s">
        <v>6</v>
      </c>
      <c r="B26" s="434" t="s">
        <v>190</v>
      </c>
      <c r="C26" s="434"/>
      <c r="D26" s="434"/>
      <c r="E26" s="434"/>
      <c r="F26" s="434"/>
      <c r="G26" s="434"/>
      <c r="H26" s="434"/>
    </row>
    <row r="27" spans="1:59" ht="15.75">
      <c r="A27" s="133" t="s">
        <v>9</v>
      </c>
      <c r="B27" s="374" t="s">
        <v>32</v>
      </c>
      <c r="C27" s="374"/>
      <c r="D27" s="374"/>
      <c r="E27" s="374"/>
      <c r="F27" s="374"/>
      <c r="G27" s="374"/>
      <c r="H27" s="374"/>
    </row>
    <row r="28" spans="1:59" ht="15.75">
      <c r="A28" s="133"/>
      <c r="B28" s="146"/>
      <c r="C28" s="146"/>
      <c r="D28" s="146"/>
      <c r="E28" s="146"/>
      <c r="F28" s="146"/>
      <c r="G28" s="146"/>
      <c r="H28" s="146"/>
    </row>
    <row r="29" spans="1:59" ht="15.75">
      <c r="A29" s="152" t="s">
        <v>7</v>
      </c>
      <c r="B29" s="347" t="s">
        <v>8</v>
      </c>
      <c r="C29" s="347"/>
      <c r="D29" s="347"/>
      <c r="E29" s="347"/>
      <c r="F29" s="347"/>
      <c r="G29" s="347"/>
      <c r="H29" s="347"/>
    </row>
    <row r="30" spans="1:59" ht="31.5" customHeight="1">
      <c r="A30" s="152">
        <v>1</v>
      </c>
      <c r="B30" s="348" t="s">
        <v>191</v>
      </c>
      <c r="C30" s="349"/>
      <c r="D30" s="349"/>
      <c r="E30" s="349"/>
      <c r="F30" s="349"/>
      <c r="G30" s="349"/>
      <c r="H30" s="350"/>
    </row>
    <row r="31" spans="1:59" ht="15.75">
      <c r="A31" s="152"/>
      <c r="B31" s="420"/>
      <c r="C31" s="420"/>
      <c r="D31" s="420"/>
      <c r="E31" s="420"/>
      <c r="F31" s="420"/>
      <c r="G31" s="420"/>
      <c r="H31" s="420"/>
    </row>
    <row r="32" spans="1:59" ht="15.75">
      <c r="A32" s="134"/>
      <c r="B32" s="61"/>
      <c r="C32" s="61"/>
      <c r="D32" s="61"/>
      <c r="E32" s="61"/>
      <c r="F32" s="61"/>
      <c r="G32" s="61"/>
      <c r="H32" s="61"/>
    </row>
    <row r="33" spans="1:8" ht="15.75">
      <c r="A33" s="133" t="s">
        <v>15</v>
      </c>
      <c r="B33" s="377" t="s">
        <v>10</v>
      </c>
      <c r="C33" s="377"/>
      <c r="D33" s="377"/>
      <c r="E33" s="377"/>
      <c r="F33" s="146"/>
      <c r="G33" s="146"/>
      <c r="H33" s="146"/>
    </row>
    <row r="34" spans="1:8" ht="15.75">
      <c r="A34" s="1"/>
      <c r="E34" s="49"/>
      <c r="H34" s="49" t="s">
        <v>33</v>
      </c>
    </row>
    <row r="35" spans="1:8" ht="31.5" customHeight="1">
      <c r="A35" s="152" t="s">
        <v>7</v>
      </c>
      <c r="B35" s="355" t="s">
        <v>11</v>
      </c>
      <c r="C35" s="357"/>
      <c r="D35" s="152" t="s">
        <v>12</v>
      </c>
      <c r="E35" s="152" t="s">
        <v>13</v>
      </c>
      <c r="F35" s="347" t="s">
        <v>14</v>
      </c>
      <c r="G35" s="347"/>
      <c r="H35" s="347"/>
    </row>
    <row r="36" spans="1:8" ht="15.75">
      <c r="A36" s="152">
        <v>1</v>
      </c>
      <c r="B36" s="355">
        <v>2</v>
      </c>
      <c r="C36" s="357"/>
      <c r="D36" s="152">
        <v>3</v>
      </c>
      <c r="E36" s="152">
        <v>4</v>
      </c>
      <c r="F36" s="347">
        <v>5</v>
      </c>
      <c r="G36" s="347"/>
      <c r="H36" s="347"/>
    </row>
    <row r="37" spans="1:8" ht="87" customHeight="1">
      <c r="A37" s="152">
        <v>1</v>
      </c>
      <c r="B37" s="409" t="s">
        <v>239</v>
      </c>
      <c r="C37" s="410"/>
      <c r="D37" s="154">
        <v>1001400</v>
      </c>
      <c r="E37" s="154">
        <v>0</v>
      </c>
      <c r="F37" s="435">
        <f>E37+D37</f>
        <v>1001400</v>
      </c>
      <c r="G37" s="435"/>
      <c r="H37" s="435"/>
    </row>
    <row r="38" spans="1:8" ht="15.75" customHeight="1">
      <c r="A38" s="396" t="s">
        <v>14</v>
      </c>
      <c r="B38" s="397"/>
      <c r="C38" s="398"/>
      <c r="D38" s="52">
        <f>SUM(D37:D37)</f>
        <v>1001400</v>
      </c>
      <c r="E38" s="52">
        <f>SUM(E37:E37)</f>
        <v>0</v>
      </c>
      <c r="F38" s="436">
        <f>SUM(F37:H37)</f>
        <v>1001400</v>
      </c>
      <c r="G38" s="437"/>
      <c r="H38" s="438"/>
    </row>
    <row r="39" spans="1:8" ht="15.75">
      <c r="A39" s="1"/>
    </row>
    <row r="40" spans="1:8" ht="12" customHeight="1">
      <c r="A40" s="1"/>
    </row>
    <row r="41" spans="1:8" ht="15.75">
      <c r="A41" s="136" t="s">
        <v>18</v>
      </c>
      <c r="B41" s="374" t="s">
        <v>16</v>
      </c>
      <c r="C41" s="374"/>
      <c r="D41" s="374"/>
      <c r="E41" s="374"/>
      <c r="F41" s="374"/>
      <c r="G41" s="374"/>
      <c r="H41" s="374"/>
    </row>
    <row r="42" spans="1:8" ht="12.75" customHeight="1">
      <c r="A42" s="1"/>
    </row>
    <row r="43" spans="1:8" ht="15.75">
      <c r="A43" s="1"/>
      <c r="E43" s="49"/>
      <c r="H43" s="49" t="s">
        <v>33</v>
      </c>
    </row>
    <row r="44" spans="1:8" ht="31.5" customHeight="1">
      <c r="A44" s="152" t="s">
        <v>7</v>
      </c>
      <c r="B44" s="355" t="s">
        <v>17</v>
      </c>
      <c r="C44" s="357"/>
      <c r="D44" s="152" t="s">
        <v>12</v>
      </c>
      <c r="E44" s="152" t="s">
        <v>13</v>
      </c>
      <c r="F44" s="347" t="s">
        <v>14</v>
      </c>
      <c r="G44" s="347"/>
      <c r="H44" s="347"/>
    </row>
    <row r="45" spans="1:8" ht="15.75">
      <c r="A45" s="152">
        <v>1</v>
      </c>
      <c r="B45" s="355">
        <v>2</v>
      </c>
      <c r="C45" s="357"/>
      <c r="D45" s="152">
        <v>3</v>
      </c>
      <c r="E45" s="152">
        <v>4</v>
      </c>
      <c r="F45" s="347">
        <v>5</v>
      </c>
      <c r="G45" s="347"/>
      <c r="H45" s="347"/>
    </row>
    <row r="46" spans="1:8" ht="42" customHeight="1">
      <c r="A46" s="152">
        <v>1</v>
      </c>
      <c r="B46" s="439" t="s">
        <v>258</v>
      </c>
      <c r="C46" s="440"/>
      <c r="D46" s="154">
        <f>D38</f>
        <v>1001400</v>
      </c>
      <c r="E46" s="154">
        <v>0</v>
      </c>
      <c r="F46" s="441">
        <f>E46+D46</f>
        <v>1001400</v>
      </c>
      <c r="G46" s="442"/>
      <c r="H46" s="443"/>
    </row>
    <row r="47" spans="1:8" ht="15.75" customHeight="1">
      <c r="A47" s="396" t="s">
        <v>14</v>
      </c>
      <c r="B47" s="397"/>
      <c r="C47" s="398"/>
      <c r="D47" s="153">
        <f>SUM(D46:D46)</f>
        <v>1001400</v>
      </c>
      <c r="E47" s="153">
        <f>SUM(E46:E46)</f>
        <v>0</v>
      </c>
      <c r="F47" s="390">
        <f>SUM(F46)</f>
        <v>1001400</v>
      </c>
      <c r="G47" s="391"/>
      <c r="H47" s="392"/>
    </row>
    <row r="48" spans="1:8" ht="15.75">
      <c r="A48" s="1"/>
      <c r="E48" s="50"/>
    </row>
    <row r="49" spans="1:12" ht="15.75">
      <c r="A49" s="133" t="s">
        <v>34</v>
      </c>
      <c r="B49" s="374" t="s">
        <v>19</v>
      </c>
      <c r="C49" s="374"/>
      <c r="D49" s="374"/>
      <c r="E49" s="374"/>
      <c r="F49" s="374"/>
      <c r="G49" s="374"/>
      <c r="H49" s="374"/>
    </row>
    <row r="50" spans="1:12" ht="15.75">
      <c r="A50" s="1"/>
    </row>
    <row r="51" spans="1:12" ht="46.5" customHeight="1">
      <c r="A51" s="152" t="s">
        <v>7</v>
      </c>
      <c r="B51" s="152" t="s">
        <v>20</v>
      </c>
      <c r="C51" s="152" t="s">
        <v>21</v>
      </c>
      <c r="D51" s="152" t="s">
        <v>22</v>
      </c>
      <c r="E51" s="152" t="s">
        <v>12</v>
      </c>
      <c r="F51" s="355" t="s">
        <v>13</v>
      </c>
      <c r="G51" s="357"/>
      <c r="H51" s="152" t="s">
        <v>14</v>
      </c>
    </row>
    <row r="52" spans="1:12" ht="15.75">
      <c r="A52" s="152">
        <v>1</v>
      </c>
      <c r="B52" s="152">
        <v>2</v>
      </c>
      <c r="C52" s="152">
        <v>3</v>
      </c>
      <c r="D52" s="152">
        <v>4</v>
      </c>
      <c r="E52" s="152">
        <v>5</v>
      </c>
      <c r="F52" s="355">
        <v>6</v>
      </c>
      <c r="G52" s="357"/>
      <c r="H52" s="152">
        <v>7</v>
      </c>
    </row>
    <row r="53" spans="1:12" ht="17.25" customHeight="1">
      <c r="A53" s="152">
        <v>1</v>
      </c>
      <c r="B53" s="58" t="s">
        <v>23</v>
      </c>
      <c r="C53" s="72"/>
      <c r="D53" s="73"/>
      <c r="E53" s="51"/>
      <c r="F53" s="360"/>
      <c r="G53" s="361"/>
      <c r="H53" s="51"/>
    </row>
    <row r="54" spans="1:12" ht="18.75" customHeight="1">
      <c r="A54" s="152"/>
      <c r="B54" s="62" t="s">
        <v>192</v>
      </c>
      <c r="C54" s="72" t="s">
        <v>56</v>
      </c>
      <c r="D54" s="72" t="s">
        <v>132</v>
      </c>
      <c r="E54" s="221">
        <f>D37</f>
        <v>1001400</v>
      </c>
      <c r="F54" s="360">
        <v>0</v>
      </c>
      <c r="G54" s="361"/>
      <c r="H54" s="51">
        <f t="shared" ref="H54" si="0">F54+E54</f>
        <v>1001400</v>
      </c>
    </row>
    <row r="55" spans="1:12" ht="15.75">
      <c r="A55" s="152">
        <v>2</v>
      </c>
      <c r="B55" s="58" t="s">
        <v>24</v>
      </c>
      <c r="C55" s="152"/>
      <c r="D55" s="152"/>
      <c r="E55" s="221"/>
      <c r="F55" s="355"/>
      <c r="G55" s="357"/>
      <c r="H55" s="152"/>
      <c r="L55" s="63"/>
    </row>
    <row r="56" spans="1:12" ht="38.25">
      <c r="A56" s="152"/>
      <c r="B56" s="62" t="s">
        <v>193</v>
      </c>
      <c r="C56" s="72" t="s">
        <v>71</v>
      </c>
      <c r="D56" s="73" t="s">
        <v>134</v>
      </c>
      <c r="E56" s="173">
        <v>1</v>
      </c>
      <c r="F56" s="360">
        <v>0</v>
      </c>
      <c r="G56" s="361"/>
      <c r="H56" s="152">
        <f>E56+F56</f>
        <v>1</v>
      </c>
      <c r="L56" s="63"/>
    </row>
    <row r="57" spans="1:12" ht="15.75">
      <c r="A57" s="152">
        <v>3</v>
      </c>
      <c r="B57" s="58" t="s">
        <v>25</v>
      </c>
      <c r="C57" s="152"/>
      <c r="D57" s="152"/>
      <c r="E57" s="221"/>
      <c r="F57" s="355"/>
      <c r="G57" s="357"/>
      <c r="H57" s="152"/>
    </row>
    <row r="58" spans="1:12" ht="25.5">
      <c r="A58" s="152"/>
      <c r="B58" s="62" t="s">
        <v>194</v>
      </c>
      <c r="C58" s="73" t="s">
        <v>56</v>
      </c>
      <c r="D58" s="73" t="s">
        <v>79</v>
      </c>
      <c r="E58" s="223">
        <v>1001400</v>
      </c>
      <c r="F58" s="360">
        <v>0</v>
      </c>
      <c r="G58" s="361"/>
      <c r="H58" s="51">
        <f>E58+F58</f>
        <v>1001400</v>
      </c>
    </row>
    <row r="59" spans="1:12" ht="15.75">
      <c r="A59" s="59">
        <v>4</v>
      </c>
      <c r="B59" s="58" t="s">
        <v>26</v>
      </c>
      <c r="C59" s="59"/>
      <c r="D59" s="59"/>
      <c r="E59" s="172"/>
      <c r="F59" s="388"/>
      <c r="G59" s="346"/>
      <c r="H59" s="59"/>
    </row>
    <row r="60" spans="1:12" ht="48.75" customHeight="1">
      <c r="A60" s="4"/>
      <c r="B60" s="198" t="s">
        <v>240</v>
      </c>
      <c r="C60" s="159" t="s">
        <v>76</v>
      </c>
      <c r="D60" s="73" t="s">
        <v>79</v>
      </c>
      <c r="E60" s="221">
        <v>100</v>
      </c>
      <c r="F60" s="360">
        <v>0</v>
      </c>
      <c r="G60" s="361"/>
      <c r="H60" s="152">
        <v>100</v>
      </c>
    </row>
    <row r="61" spans="1:12" ht="15.75">
      <c r="A61" s="1"/>
    </row>
    <row r="62" spans="1:12" ht="15.75" customHeight="1">
      <c r="A62" s="66"/>
      <c r="B62" s="66"/>
      <c r="C62" s="66"/>
      <c r="D62" s="136"/>
    </row>
    <row r="63" spans="1:12" ht="32.25" customHeight="1">
      <c r="A63" s="371" t="s">
        <v>80</v>
      </c>
      <c r="B63" s="371"/>
      <c r="C63" s="65"/>
      <c r="D63" s="14"/>
      <c r="E63" s="5"/>
      <c r="F63" s="354" t="s">
        <v>185</v>
      </c>
      <c r="G63" s="354"/>
      <c r="H63" s="354"/>
    </row>
    <row r="64" spans="1:12" ht="15.75" customHeight="1">
      <c r="A64" s="3"/>
      <c r="B64" s="133"/>
      <c r="D64" s="15" t="s">
        <v>27</v>
      </c>
      <c r="F64" s="353" t="s">
        <v>36</v>
      </c>
      <c r="G64" s="353"/>
      <c r="H64" s="353"/>
    </row>
    <row r="65" spans="1:8">
      <c r="A65" s="209" t="s">
        <v>28</v>
      </c>
      <c r="B65" s="209"/>
    </row>
    <row r="66" spans="1:8">
      <c r="A66" s="210" t="s">
        <v>253</v>
      </c>
      <c r="B66" s="210"/>
      <c r="C66" s="210"/>
    </row>
    <row r="68" spans="1:8" ht="15.75">
      <c r="A68" s="359" t="s">
        <v>254</v>
      </c>
      <c r="B68" s="359"/>
      <c r="D68" s="14"/>
      <c r="F68" s="354" t="s">
        <v>255</v>
      </c>
      <c r="G68" s="354"/>
      <c r="H68" s="354"/>
    </row>
    <row r="69" spans="1:8">
      <c r="D69" s="15" t="s">
        <v>27</v>
      </c>
      <c r="F69" s="353" t="s">
        <v>36</v>
      </c>
      <c r="G69" s="353"/>
      <c r="H69" s="353"/>
    </row>
    <row r="71" spans="1:8">
      <c r="B71" s="211" t="s">
        <v>35</v>
      </c>
      <c r="C71" s="212">
        <f>H4</f>
        <v>44419</v>
      </c>
    </row>
    <row r="73" spans="1:8">
      <c r="B73" s="2" t="s">
        <v>256</v>
      </c>
    </row>
  </sheetData>
  <mergeCells count="73">
    <mergeCell ref="A63:B63"/>
    <mergeCell ref="F63:H63"/>
    <mergeCell ref="F64:H64"/>
    <mergeCell ref="F52:G52"/>
    <mergeCell ref="F53:G53"/>
    <mergeCell ref="F54:G54"/>
    <mergeCell ref="F55:G55"/>
    <mergeCell ref="F56:G56"/>
    <mergeCell ref="F57:G57"/>
    <mergeCell ref="F58:G58"/>
    <mergeCell ref="F59:G59"/>
    <mergeCell ref="F60:G60"/>
    <mergeCell ref="B37:C37"/>
    <mergeCell ref="F37:H37"/>
    <mergeCell ref="F51:G51"/>
    <mergeCell ref="A38:C38"/>
    <mergeCell ref="F38:H38"/>
    <mergeCell ref="B41:H41"/>
    <mergeCell ref="B44:C44"/>
    <mergeCell ref="F44:H44"/>
    <mergeCell ref="B45:C45"/>
    <mergeCell ref="F45:H45"/>
    <mergeCell ref="B46:C46"/>
    <mergeCell ref="F46:H46"/>
    <mergeCell ref="A47:C47"/>
    <mergeCell ref="F47:H47"/>
    <mergeCell ref="B49:H49"/>
    <mergeCell ref="B31:H31"/>
    <mergeCell ref="B35:C35"/>
    <mergeCell ref="F35:H35"/>
    <mergeCell ref="B36:C36"/>
    <mergeCell ref="F36:H36"/>
    <mergeCell ref="L17:N17"/>
    <mergeCell ref="O17:P17"/>
    <mergeCell ref="E18:F18"/>
    <mergeCell ref="L18:M18"/>
    <mergeCell ref="N18:P18"/>
    <mergeCell ref="P16:Q16"/>
    <mergeCell ref="A11:H11"/>
    <mergeCell ref="B13:C13"/>
    <mergeCell ref="D13:E13"/>
    <mergeCell ref="M13:N13"/>
    <mergeCell ref="P13:Q13"/>
    <mergeCell ref="D14:E14"/>
    <mergeCell ref="M14:N14"/>
    <mergeCell ref="P14:Q14"/>
    <mergeCell ref="B15:C15"/>
    <mergeCell ref="D15:E15"/>
    <mergeCell ref="D16:E16"/>
    <mergeCell ref="M16:N16"/>
    <mergeCell ref="B14:C14"/>
    <mergeCell ref="B16:C16"/>
    <mergeCell ref="E1:H1"/>
    <mergeCell ref="E5:H5"/>
    <mergeCell ref="E6:H6"/>
    <mergeCell ref="E7:H7"/>
    <mergeCell ref="E8:H8"/>
    <mergeCell ref="A68:B68"/>
    <mergeCell ref="F68:H68"/>
    <mergeCell ref="F69:H69"/>
    <mergeCell ref="A10:H10"/>
    <mergeCell ref="E17:G17"/>
    <mergeCell ref="B33:E33"/>
    <mergeCell ref="B19:H19"/>
    <mergeCell ref="B20:H20"/>
    <mergeCell ref="B21:H21"/>
    <mergeCell ref="B23:H23"/>
    <mergeCell ref="B24:H24"/>
    <mergeCell ref="B25:H25"/>
    <mergeCell ref="B26:H26"/>
    <mergeCell ref="B27:H27"/>
    <mergeCell ref="B29:H29"/>
    <mergeCell ref="B30:H30"/>
  </mergeCells>
  <pageMargins left="0.19685039370078741" right="0.15748031496062992" top="0.51181102362204722" bottom="0.27559055118110237" header="0.31496062992125984" footer="0.31496062992125984"/>
  <pageSetup paperSize="9" scale="79" fitToHeight="3" orientation="landscape" verticalDpi="0" r:id="rId1"/>
  <rowBreaks count="2" manualBreakCount="2">
    <brk id="20" max="7" man="1"/>
    <brk id="48" max="7" man="1"/>
  </rowBreaks>
</worksheet>
</file>

<file path=xl/worksheets/sheet8.xml><?xml version="1.0" encoding="utf-8"?>
<worksheet xmlns="http://schemas.openxmlformats.org/spreadsheetml/2006/main" xmlns:r="http://schemas.openxmlformats.org/officeDocument/2006/relationships">
  <sheetPr>
    <tabColor rgb="FFFF0000"/>
  </sheetPr>
  <dimension ref="A1:Q86"/>
  <sheetViews>
    <sheetView workbookViewId="0">
      <selection activeCell="F52" sqref="F52:G52"/>
    </sheetView>
  </sheetViews>
  <sheetFormatPr defaultColWidth="21.5703125" defaultRowHeight="15"/>
  <cols>
    <col min="1" max="1" width="6.5703125" style="2" customWidth="1"/>
    <col min="2" max="2" width="28.7109375" style="2" customWidth="1"/>
    <col min="3" max="3" width="20.5703125" style="2" customWidth="1"/>
    <col min="4" max="4" width="21.5703125" style="2"/>
    <col min="5" max="5" width="29.28515625" style="2" customWidth="1"/>
    <col min="6" max="6" width="15.140625" style="2" customWidth="1"/>
    <col min="7" max="7" width="4.28515625" style="2" customWidth="1"/>
    <col min="8" max="8" width="19.140625" style="2" customWidth="1"/>
    <col min="9" max="39" width="10.28515625" style="2" customWidth="1"/>
    <col min="40" max="16384" width="21.5703125" style="2"/>
  </cols>
  <sheetData>
    <row r="1" spans="1:17" ht="48" customHeight="1">
      <c r="E1" s="372" t="s">
        <v>37</v>
      </c>
      <c r="F1" s="372"/>
      <c r="G1" s="372"/>
      <c r="H1" s="372"/>
    </row>
    <row r="2" spans="1:17" ht="15.75">
      <c r="A2" s="136"/>
      <c r="E2" s="136" t="s">
        <v>0</v>
      </c>
      <c r="L2" s="48"/>
      <c r="M2" s="48"/>
    </row>
    <row r="3" spans="1:17" ht="15.75">
      <c r="A3" s="136"/>
      <c r="B3" s="136"/>
      <c r="E3" s="140" t="s">
        <v>48</v>
      </c>
      <c r="F3" s="141" t="str">
        <f>'Проверка Всего'!$C$10</f>
        <v>112-р</v>
      </c>
      <c r="G3" s="142" t="s">
        <v>47</v>
      </c>
      <c r="H3" s="143">
        <f>'Проверка Всего'!$D$10</f>
        <v>44419</v>
      </c>
    </row>
    <row r="4" spans="1:17" ht="15" customHeight="1">
      <c r="A4" s="136"/>
      <c r="E4" s="353"/>
      <c r="F4" s="353"/>
      <c r="G4" s="353"/>
      <c r="H4" s="353"/>
    </row>
    <row r="5" spans="1:17" ht="37.5" customHeight="1">
      <c r="A5" s="136"/>
      <c r="B5" s="136"/>
      <c r="E5" s="373" t="s">
        <v>427</v>
      </c>
      <c r="F5" s="373"/>
      <c r="G5" s="373"/>
      <c r="H5" s="373"/>
    </row>
    <row r="6" spans="1:17" ht="15" customHeight="1">
      <c r="A6" s="136"/>
      <c r="E6" s="353" t="s">
        <v>1</v>
      </c>
      <c r="F6" s="353"/>
      <c r="G6" s="353"/>
      <c r="H6" s="353"/>
    </row>
    <row r="7" spans="1:17" ht="15.75">
      <c r="A7" s="136"/>
      <c r="E7" s="374"/>
      <c r="F7" s="374"/>
      <c r="G7" s="374"/>
      <c r="H7" s="374"/>
    </row>
    <row r="9" spans="1:17" ht="15.75">
      <c r="A9" s="370" t="s">
        <v>2</v>
      </c>
      <c r="B9" s="370"/>
      <c r="C9" s="370"/>
      <c r="D9" s="370"/>
      <c r="E9" s="370"/>
      <c r="F9" s="370"/>
      <c r="G9" s="370"/>
      <c r="H9" s="370"/>
    </row>
    <row r="10" spans="1:17" ht="15.75">
      <c r="A10" s="370" t="s">
        <v>230</v>
      </c>
      <c r="B10" s="370"/>
      <c r="C10" s="370"/>
      <c r="D10" s="370"/>
      <c r="E10" s="370"/>
      <c r="F10" s="370"/>
      <c r="G10" s="370"/>
      <c r="H10" s="370"/>
    </row>
    <row r="12" spans="1:17" ht="26.25" customHeight="1">
      <c r="A12" s="217" t="s">
        <v>38</v>
      </c>
      <c r="B12" s="382">
        <v>200000</v>
      </c>
      <c r="C12" s="382"/>
      <c r="D12" s="382" t="s">
        <v>427</v>
      </c>
      <c r="E12" s="382"/>
      <c r="F12" s="382"/>
      <c r="G12" s="18"/>
      <c r="H12" s="329">
        <v>40982291</v>
      </c>
      <c r="I12" s="26"/>
      <c r="J12" s="26"/>
      <c r="K12" s="26"/>
      <c r="L12" s="26"/>
      <c r="M12" s="383"/>
      <c r="N12" s="383"/>
      <c r="O12" s="26"/>
      <c r="P12" s="383"/>
      <c r="Q12" s="383"/>
    </row>
    <row r="13" spans="1:17" ht="27" customHeight="1">
      <c r="A13" s="27"/>
      <c r="B13" s="385" t="s">
        <v>42</v>
      </c>
      <c r="C13" s="385"/>
      <c r="D13" s="393" t="s">
        <v>1</v>
      </c>
      <c r="E13" s="393"/>
      <c r="F13" s="393"/>
      <c r="G13" s="19"/>
      <c r="H13" s="33" t="s">
        <v>39</v>
      </c>
      <c r="I13" s="31"/>
      <c r="J13" s="335"/>
      <c r="K13" s="335"/>
      <c r="L13" s="335"/>
      <c r="M13" s="384"/>
      <c r="N13" s="384"/>
      <c r="O13" s="27"/>
      <c r="P13" s="381"/>
      <c r="Q13" s="381"/>
    </row>
    <row r="14" spans="1:17" ht="30.75" customHeight="1">
      <c r="A14" s="218" t="s">
        <v>40</v>
      </c>
      <c r="B14" s="382">
        <v>210000</v>
      </c>
      <c r="C14" s="382"/>
      <c r="D14" s="382" t="s">
        <v>427</v>
      </c>
      <c r="E14" s="382"/>
      <c r="F14" s="382"/>
      <c r="G14" s="20"/>
      <c r="H14" s="329">
        <v>40982291</v>
      </c>
      <c r="I14" s="28"/>
      <c r="J14" s="28"/>
      <c r="K14" s="28"/>
      <c r="L14" s="28"/>
      <c r="M14" s="28"/>
      <c r="N14" s="28"/>
      <c r="O14" s="28"/>
      <c r="P14" s="28"/>
      <c r="Q14" s="28"/>
    </row>
    <row r="15" spans="1:17" ht="24.75" customHeight="1">
      <c r="A15" s="27"/>
      <c r="B15" s="385" t="s">
        <v>42</v>
      </c>
      <c r="C15" s="385"/>
      <c r="D15" s="385" t="s">
        <v>29</v>
      </c>
      <c r="E15" s="385"/>
      <c r="F15" s="385"/>
      <c r="G15" s="19"/>
      <c r="H15" s="33" t="s">
        <v>39</v>
      </c>
      <c r="I15" s="31"/>
      <c r="J15" s="335"/>
      <c r="K15" s="335"/>
      <c r="L15" s="335"/>
      <c r="M15" s="380"/>
      <c r="N15" s="380"/>
      <c r="O15" s="27"/>
      <c r="P15" s="381"/>
      <c r="Q15" s="381"/>
    </row>
    <row r="16" spans="1:17" ht="33.75" customHeight="1">
      <c r="A16" s="217" t="s">
        <v>41</v>
      </c>
      <c r="B16" s="250" t="s">
        <v>457</v>
      </c>
      <c r="C16" s="250" t="s">
        <v>458</v>
      </c>
      <c r="D16" s="250" t="s">
        <v>208</v>
      </c>
      <c r="E16" s="379" t="s">
        <v>459</v>
      </c>
      <c r="F16" s="379"/>
      <c r="G16" s="379"/>
      <c r="H16" s="250" t="s">
        <v>83</v>
      </c>
      <c r="I16" s="337"/>
      <c r="J16" s="21"/>
      <c r="K16" s="337"/>
      <c r="L16" s="421"/>
      <c r="M16" s="421"/>
      <c r="N16" s="421"/>
      <c r="O16" s="421"/>
      <c r="P16" s="421"/>
      <c r="Q16" s="337"/>
    </row>
    <row r="17" spans="1:17" ht="48" customHeight="1">
      <c r="B17" s="335" t="s">
        <v>42</v>
      </c>
      <c r="C17" s="332" t="s">
        <v>43</v>
      </c>
      <c r="D17" s="332" t="s">
        <v>44</v>
      </c>
      <c r="E17" s="385" t="s">
        <v>45</v>
      </c>
      <c r="F17" s="385"/>
      <c r="G17" s="332"/>
      <c r="H17" s="332" t="s">
        <v>46</v>
      </c>
      <c r="I17" s="32"/>
      <c r="J17" s="335"/>
      <c r="K17" s="335"/>
      <c r="L17" s="380"/>
      <c r="M17" s="380"/>
      <c r="N17" s="380"/>
      <c r="O17" s="380"/>
      <c r="P17" s="380"/>
      <c r="Q17" s="27"/>
    </row>
    <row r="18" spans="1:17" ht="42" customHeight="1">
      <c r="A18" s="135" t="s">
        <v>3</v>
      </c>
      <c r="B18" s="375" t="s">
        <v>467</v>
      </c>
      <c r="C18" s="375"/>
      <c r="D18" s="375"/>
      <c r="E18" s="375"/>
      <c r="F18" s="375"/>
      <c r="G18" s="375"/>
      <c r="H18" s="375"/>
    </row>
    <row r="19" spans="1:17" ht="184.5" customHeight="1">
      <c r="A19" s="135" t="s">
        <v>4</v>
      </c>
      <c r="B19" s="375" t="s">
        <v>403</v>
      </c>
      <c r="C19" s="375"/>
      <c r="D19" s="375"/>
      <c r="E19" s="375"/>
      <c r="F19" s="375"/>
      <c r="G19" s="375"/>
      <c r="H19" s="375"/>
    </row>
    <row r="20" spans="1:17" ht="28.5" customHeight="1">
      <c r="A20" s="118" t="s">
        <v>5</v>
      </c>
      <c r="B20" s="378" t="s">
        <v>30</v>
      </c>
      <c r="C20" s="378"/>
      <c r="D20" s="378"/>
      <c r="E20" s="378"/>
      <c r="F20" s="378"/>
      <c r="G20" s="378"/>
      <c r="H20" s="378"/>
    </row>
    <row r="21" spans="1:17" ht="15.75">
      <c r="A21" s="1"/>
    </row>
    <row r="22" spans="1:17" ht="15.75">
      <c r="A22" s="330" t="s">
        <v>7</v>
      </c>
      <c r="B22" s="347" t="s">
        <v>31</v>
      </c>
      <c r="C22" s="347"/>
      <c r="D22" s="347"/>
      <c r="E22" s="347"/>
      <c r="F22" s="347"/>
      <c r="G22" s="347"/>
      <c r="H22" s="347"/>
    </row>
    <row r="23" spans="1:17" ht="15.75">
      <c r="A23" s="330">
        <v>1</v>
      </c>
      <c r="B23" s="355" t="s">
        <v>460</v>
      </c>
      <c r="C23" s="356"/>
      <c r="D23" s="356"/>
      <c r="E23" s="356"/>
      <c r="F23" s="356"/>
      <c r="G23" s="356"/>
      <c r="H23" s="357"/>
    </row>
    <row r="24" spans="1:17" ht="15.75">
      <c r="A24" s="1"/>
    </row>
    <row r="25" spans="1:17" ht="15.75">
      <c r="A25" s="6" t="s">
        <v>6</v>
      </c>
      <c r="B25" s="2" t="s">
        <v>461</v>
      </c>
    </row>
    <row r="26" spans="1:17" ht="15.75">
      <c r="A26" s="133" t="s">
        <v>9</v>
      </c>
      <c r="B26" s="374" t="s">
        <v>32</v>
      </c>
      <c r="C26" s="374"/>
      <c r="D26" s="374"/>
      <c r="E26" s="374"/>
      <c r="F26" s="374"/>
      <c r="G26" s="374"/>
      <c r="H26" s="374"/>
    </row>
    <row r="27" spans="1:17" ht="15.75">
      <c r="A27" s="133"/>
      <c r="B27" s="333"/>
      <c r="C27" s="333"/>
      <c r="D27" s="333"/>
      <c r="E27" s="333"/>
      <c r="F27" s="333"/>
      <c r="G27" s="333"/>
      <c r="H27" s="333"/>
    </row>
    <row r="28" spans="1:17" ht="15.75">
      <c r="A28" s="330" t="s">
        <v>7</v>
      </c>
      <c r="B28" s="347" t="s">
        <v>8</v>
      </c>
      <c r="C28" s="347"/>
      <c r="D28" s="347"/>
      <c r="E28" s="347"/>
      <c r="F28" s="347"/>
      <c r="G28" s="347"/>
      <c r="H28" s="347"/>
    </row>
    <row r="29" spans="1:17" ht="36.75" customHeight="1">
      <c r="A29" s="330">
        <v>1</v>
      </c>
      <c r="B29" s="347" t="s">
        <v>463</v>
      </c>
      <c r="C29" s="347"/>
      <c r="D29" s="347"/>
      <c r="E29" s="347"/>
      <c r="F29" s="347"/>
      <c r="G29" s="347"/>
      <c r="H29" s="347"/>
    </row>
    <row r="30" spans="1:17" ht="15.75">
      <c r="A30" s="133"/>
      <c r="B30" s="333"/>
      <c r="C30" s="333"/>
      <c r="D30" s="333"/>
      <c r="E30" s="333"/>
      <c r="F30" s="333"/>
      <c r="G30" s="333"/>
      <c r="H30" s="333"/>
    </row>
    <row r="31" spans="1:17" ht="15.75">
      <c r="A31" s="133" t="s">
        <v>15</v>
      </c>
      <c r="B31" s="377" t="s">
        <v>10</v>
      </c>
      <c r="C31" s="377"/>
      <c r="D31" s="377"/>
      <c r="E31" s="377"/>
      <c r="F31" s="333"/>
      <c r="G31" s="333"/>
      <c r="H31" s="333"/>
    </row>
    <row r="32" spans="1:17" ht="15.75">
      <c r="A32" s="1"/>
      <c r="E32" s="49" t="s">
        <v>33</v>
      </c>
    </row>
    <row r="33" spans="1:8" ht="31.5">
      <c r="A33" s="330" t="s">
        <v>7</v>
      </c>
      <c r="B33" s="330" t="s">
        <v>11</v>
      </c>
      <c r="C33" s="330" t="s">
        <v>12</v>
      </c>
      <c r="D33" s="330" t="s">
        <v>13</v>
      </c>
      <c r="E33" s="330" t="s">
        <v>14</v>
      </c>
    </row>
    <row r="34" spans="1:8" ht="15.75">
      <c r="A34" s="330">
        <v>1</v>
      </c>
      <c r="B34" s="330">
        <v>2</v>
      </c>
      <c r="C34" s="330">
        <v>3</v>
      </c>
      <c r="D34" s="330">
        <v>4</v>
      </c>
      <c r="E34" s="330">
        <v>5</v>
      </c>
    </row>
    <row r="35" spans="1:8" ht="98.25" customHeight="1">
      <c r="A35" s="330">
        <v>1</v>
      </c>
      <c r="B35" s="342" t="s">
        <v>462</v>
      </c>
      <c r="C35" s="331">
        <v>20000</v>
      </c>
      <c r="D35" s="331">
        <v>0</v>
      </c>
      <c r="E35" s="331">
        <f>C35+D35</f>
        <v>20000</v>
      </c>
    </row>
    <row r="36" spans="1:8" ht="15.75">
      <c r="A36" s="427" t="s">
        <v>14</v>
      </c>
      <c r="B36" s="427"/>
      <c r="C36" s="161">
        <f>SUM(C35:C35)</f>
        <v>20000</v>
      </c>
      <c r="D36" s="161">
        <f>SUM(D35:D35)</f>
        <v>0</v>
      </c>
      <c r="E36" s="161">
        <f>SUM(E35:E35)</f>
        <v>20000</v>
      </c>
      <c r="H36" s="341"/>
    </row>
    <row r="37" spans="1:8" ht="15.75">
      <c r="A37" s="1"/>
    </row>
    <row r="38" spans="1:8" ht="15.75">
      <c r="A38" s="136" t="s">
        <v>18</v>
      </c>
      <c r="B38" s="374" t="s">
        <v>16</v>
      </c>
      <c r="C38" s="374"/>
      <c r="D38" s="374"/>
      <c r="E38" s="374"/>
      <c r="F38" s="374"/>
      <c r="G38" s="374"/>
      <c r="H38" s="374"/>
    </row>
    <row r="39" spans="1:8" ht="15.75">
      <c r="A39" s="1"/>
      <c r="E39" s="49" t="s">
        <v>33</v>
      </c>
    </row>
    <row r="40" spans="1:8" ht="31.5">
      <c r="A40" s="330" t="s">
        <v>7</v>
      </c>
      <c r="B40" s="330" t="s">
        <v>17</v>
      </c>
      <c r="C40" s="330" t="s">
        <v>12</v>
      </c>
      <c r="D40" s="330" t="s">
        <v>13</v>
      </c>
      <c r="E40" s="330" t="s">
        <v>14</v>
      </c>
    </row>
    <row r="41" spans="1:8" ht="15.75">
      <c r="A41" s="330">
        <v>1</v>
      </c>
      <c r="B41" s="330">
        <v>2</v>
      </c>
      <c r="C41" s="330">
        <v>3</v>
      </c>
      <c r="D41" s="330">
        <v>4</v>
      </c>
      <c r="E41" s="330">
        <v>5</v>
      </c>
    </row>
    <row r="42" spans="1:8" ht="100.5" customHeight="1">
      <c r="A42" s="330">
        <v>1</v>
      </c>
      <c r="B42" s="216" t="s">
        <v>257</v>
      </c>
      <c r="C42" s="331">
        <f>C36</f>
        <v>20000</v>
      </c>
      <c r="D42" s="331">
        <f>D36</f>
        <v>0</v>
      </c>
      <c r="E42" s="331">
        <f>D42+C42</f>
        <v>20000</v>
      </c>
    </row>
    <row r="43" spans="1:8" ht="15.75">
      <c r="A43" s="427" t="s">
        <v>14</v>
      </c>
      <c r="B43" s="427"/>
      <c r="C43" s="336">
        <f>SUM(C42:C42)</f>
        <v>20000</v>
      </c>
      <c r="D43" s="336">
        <f>SUM(D42:D42)</f>
        <v>0</v>
      </c>
      <c r="E43" s="336">
        <f>SUM(E42:E42)</f>
        <v>20000</v>
      </c>
    </row>
    <row r="44" spans="1:8" ht="15.75">
      <c r="A44" s="1"/>
      <c r="E44" s="50"/>
    </row>
    <row r="45" spans="1:8" ht="15.75">
      <c r="A45" s="133" t="s">
        <v>34</v>
      </c>
      <c r="B45" s="374" t="s">
        <v>19</v>
      </c>
      <c r="C45" s="374"/>
      <c r="D45" s="374"/>
      <c r="E45" s="374"/>
      <c r="F45" s="374"/>
      <c r="G45" s="374"/>
      <c r="H45" s="374"/>
    </row>
    <row r="46" spans="1:8" ht="15.75">
      <c r="A46" s="1"/>
    </row>
    <row r="47" spans="1:8" ht="46.5" customHeight="1">
      <c r="A47" s="330" t="s">
        <v>7</v>
      </c>
      <c r="B47" s="330" t="s">
        <v>20</v>
      </c>
      <c r="C47" s="330" t="s">
        <v>21</v>
      </c>
      <c r="D47" s="330" t="s">
        <v>22</v>
      </c>
      <c r="E47" s="330" t="s">
        <v>12</v>
      </c>
      <c r="F47" s="355" t="s">
        <v>13</v>
      </c>
      <c r="G47" s="357"/>
      <c r="H47" s="330" t="s">
        <v>14</v>
      </c>
    </row>
    <row r="48" spans="1:8" ht="15.75">
      <c r="A48" s="330">
        <v>1</v>
      </c>
      <c r="B48" s="330">
        <v>2</v>
      </c>
      <c r="C48" s="330">
        <v>3</v>
      </c>
      <c r="D48" s="330">
        <v>4</v>
      </c>
      <c r="E48" s="330">
        <v>5</v>
      </c>
      <c r="F48" s="355">
        <v>6</v>
      </c>
      <c r="G48" s="357"/>
      <c r="H48" s="330">
        <v>7</v>
      </c>
    </row>
    <row r="49" spans="1:8" ht="15.75">
      <c r="A49" s="330">
        <v>1</v>
      </c>
      <c r="B49" s="188" t="s">
        <v>23</v>
      </c>
      <c r="C49" s="330"/>
      <c r="D49" s="330"/>
      <c r="E49" s="330"/>
      <c r="F49" s="355"/>
      <c r="G49" s="357"/>
      <c r="H49" s="330"/>
    </row>
    <row r="50" spans="1:8" ht="15.75">
      <c r="A50" s="330"/>
      <c r="B50" s="62" t="s">
        <v>192</v>
      </c>
      <c r="C50" s="64" t="s">
        <v>56</v>
      </c>
      <c r="D50" s="64" t="s">
        <v>73</v>
      </c>
      <c r="E50" s="328">
        <f>C43</f>
        <v>20000</v>
      </c>
      <c r="F50" s="358">
        <v>0</v>
      </c>
      <c r="G50" s="363"/>
      <c r="H50" s="328">
        <f>F50+E50</f>
        <v>20000</v>
      </c>
    </row>
    <row r="51" spans="1:8" ht="15.75">
      <c r="A51" s="330">
        <v>2</v>
      </c>
      <c r="B51" s="188" t="s">
        <v>24</v>
      </c>
      <c r="C51" s="330"/>
      <c r="D51" s="330"/>
      <c r="E51" s="328"/>
      <c r="F51" s="358"/>
      <c r="G51" s="363"/>
      <c r="H51" s="328"/>
    </row>
    <row r="52" spans="1:8" ht="38.25">
      <c r="A52" s="188"/>
      <c r="B52" s="62" t="s">
        <v>464</v>
      </c>
      <c r="C52" s="64" t="s">
        <v>71</v>
      </c>
      <c r="D52" s="64" t="s">
        <v>440</v>
      </c>
      <c r="E52" s="173">
        <v>1</v>
      </c>
      <c r="F52" s="402">
        <v>0</v>
      </c>
      <c r="G52" s="403"/>
      <c r="H52" s="173">
        <f>E52+F52</f>
        <v>1</v>
      </c>
    </row>
    <row r="53" spans="1:8" ht="15.75">
      <c r="A53" s="330">
        <v>3</v>
      </c>
      <c r="B53" s="188" t="s">
        <v>25</v>
      </c>
      <c r="C53" s="330"/>
      <c r="D53" s="330"/>
      <c r="E53" s="328"/>
      <c r="F53" s="358"/>
      <c r="G53" s="363"/>
      <c r="H53" s="328"/>
    </row>
    <row r="54" spans="1:8" ht="38.25">
      <c r="A54" s="330"/>
      <c r="B54" s="62" t="s">
        <v>465</v>
      </c>
      <c r="C54" s="64" t="s">
        <v>56</v>
      </c>
      <c r="D54" s="64" t="s">
        <v>101</v>
      </c>
      <c r="E54" s="328">
        <f>E50/E52</f>
        <v>20000</v>
      </c>
      <c r="F54" s="358">
        <v>0</v>
      </c>
      <c r="G54" s="363"/>
      <c r="H54" s="328">
        <f>H50/H52</f>
        <v>20000</v>
      </c>
    </row>
    <row r="55" spans="1:8" ht="15.75">
      <c r="A55" s="330">
        <v>4</v>
      </c>
      <c r="B55" s="188" t="s">
        <v>26</v>
      </c>
      <c r="C55" s="330"/>
      <c r="D55" s="330"/>
      <c r="E55" s="328"/>
      <c r="F55" s="358"/>
      <c r="G55" s="363"/>
      <c r="H55" s="328"/>
    </row>
    <row r="56" spans="1:8" ht="25.5">
      <c r="A56" s="188"/>
      <c r="B56" s="62" t="s">
        <v>466</v>
      </c>
      <c r="C56" s="64" t="s">
        <v>76</v>
      </c>
      <c r="D56" s="64" t="s">
        <v>134</v>
      </c>
      <c r="E56" s="173">
        <v>100</v>
      </c>
      <c r="F56" s="444">
        <v>0</v>
      </c>
      <c r="G56" s="444"/>
      <c r="H56" s="173">
        <v>100</v>
      </c>
    </row>
    <row r="57" spans="1:8" ht="15.75" hidden="1">
      <c r="A57" s="330"/>
      <c r="B57" s="355" t="s">
        <v>166</v>
      </c>
      <c r="C57" s="356"/>
      <c r="D57" s="356"/>
      <c r="E57" s="356"/>
      <c r="F57" s="356"/>
      <c r="G57" s="357"/>
      <c r="H57" s="330"/>
    </row>
    <row r="58" spans="1:8" ht="15.75" hidden="1">
      <c r="A58" s="330">
        <v>1</v>
      </c>
      <c r="B58" s="188" t="s">
        <v>23</v>
      </c>
      <c r="C58" s="330"/>
      <c r="D58" s="330"/>
      <c r="E58" s="330"/>
      <c r="F58" s="355"/>
      <c r="G58" s="357"/>
      <c r="H58" s="330"/>
    </row>
    <row r="59" spans="1:8" ht="15.75" hidden="1">
      <c r="A59" s="330"/>
      <c r="B59" s="62" t="s">
        <v>167</v>
      </c>
      <c r="C59" s="64" t="s">
        <v>56</v>
      </c>
      <c r="D59" s="64" t="s">
        <v>73</v>
      </c>
      <c r="E59" s="338">
        <v>185000</v>
      </c>
      <c r="F59" s="360"/>
      <c r="G59" s="361"/>
      <c r="H59" s="338">
        <f>F59+E59</f>
        <v>185000</v>
      </c>
    </row>
    <row r="60" spans="1:8" ht="15.75" hidden="1">
      <c r="A60" s="330">
        <v>2</v>
      </c>
      <c r="B60" s="188" t="s">
        <v>24</v>
      </c>
      <c r="C60" s="330"/>
      <c r="D60" s="330"/>
      <c r="E60" s="330"/>
      <c r="F60" s="355"/>
      <c r="G60" s="357"/>
      <c r="H60" s="330"/>
    </row>
    <row r="61" spans="1:8" ht="25.5" hidden="1">
      <c r="A61" s="188"/>
      <c r="B61" s="62" t="s">
        <v>168</v>
      </c>
      <c r="C61" s="64" t="s">
        <v>120</v>
      </c>
      <c r="D61" s="64" t="s">
        <v>134</v>
      </c>
      <c r="E61" s="330"/>
      <c r="F61" s="355"/>
      <c r="G61" s="357"/>
      <c r="H61" s="330">
        <v>23</v>
      </c>
    </row>
    <row r="62" spans="1:8" ht="15.75" hidden="1">
      <c r="A62" s="330">
        <v>3</v>
      </c>
      <c r="B62" s="188" t="s">
        <v>25</v>
      </c>
      <c r="C62" s="330"/>
      <c r="D62" s="330"/>
      <c r="E62" s="330"/>
      <c r="F62" s="355"/>
      <c r="G62" s="357"/>
      <c r="H62" s="330"/>
    </row>
    <row r="63" spans="1:8" ht="15.75" hidden="1">
      <c r="A63" s="330"/>
      <c r="B63" s="62" t="s">
        <v>170</v>
      </c>
      <c r="C63" s="64" t="s">
        <v>56</v>
      </c>
      <c r="D63" s="64" t="s">
        <v>101</v>
      </c>
      <c r="E63" s="330"/>
      <c r="F63" s="355"/>
      <c r="G63" s="357"/>
      <c r="H63" s="338">
        <f>H59/H61</f>
        <v>8043.478260869565</v>
      </c>
    </row>
    <row r="64" spans="1:8" ht="15.75" hidden="1">
      <c r="A64" s="330">
        <v>4</v>
      </c>
      <c r="B64" s="188" t="s">
        <v>26</v>
      </c>
      <c r="C64" s="330"/>
      <c r="D64" s="330"/>
      <c r="E64" s="330"/>
      <c r="F64" s="355"/>
      <c r="G64" s="357"/>
      <c r="H64" s="330"/>
    </row>
    <row r="65" spans="1:11" ht="15.75" hidden="1">
      <c r="A65" s="188"/>
      <c r="B65" s="62" t="s">
        <v>169</v>
      </c>
      <c r="C65" s="64" t="s">
        <v>76</v>
      </c>
      <c r="D65" s="64" t="s">
        <v>134</v>
      </c>
      <c r="E65" s="330"/>
      <c r="F65" s="347"/>
      <c r="G65" s="347"/>
      <c r="H65" s="330">
        <v>100</v>
      </c>
    </row>
    <row r="66" spans="1:11" ht="15.75" hidden="1">
      <c r="A66" s="330"/>
      <c r="B66" s="355" t="s">
        <v>177</v>
      </c>
      <c r="C66" s="356"/>
      <c r="D66" s="356"/>
      <c r="E66" s="356"/>
      <c r="F66" s="356"/>
      <c r="G66" s="357"/>
      <c r="H66" s="330"/>
    </row>
    <row r="67" spans="1:11" ht="15.75" hidden="1">
      <c r="A67" s="330">
        <v>1</v>
      </c>
      <c r="B67" s="188" t="s">
        <v>23</v>
      </c>
      <c r="C67" s="330"/>
      <c r="D67" s="330"/>
      <c r="E67" s="330"/>
      <c r="F67" s="355"/>
      <c r="G67" s="357"/>
      <c r="H67" s="330"/>
    </row>
    <row r="68" spans="1:11" ht="38.25" hidden="1">
      <c r="A68" s="330"/>
      <c r="B68" s="62" t="s">
        <v>171</v>
      </c>
      <c r="C68" s="64" t="s">
        <v>56</v>
      </c>
      <c r="D68" s="64" t="s">
        <v>73</v>
      </c>
      <c r="E68" s="330"/>
      <c r="F68" s="360">
        <v>0</v>
      </c>
      <c r="G68" s="361"/>
      <c r="H68" s="338">
        <f>F68+E68</f>
        <v>0</v>
      </c>
    </row>
    <row r="69" spans="1:11" ht="15.75" hidden="1">
      <c r="A69" s="330">
        <v>2</v>
      </c>
      <c r="B69" s="188" t="s">
        <v>24</v>
      </c>
      <c r="C69" s="330"/>
      <c r="D69" s="330"/>
      <c r="E69" s="330"/>
      <c r="F69" s="355"/>
      <c r="G69" s="357"/>
      <c r="H69" s="330"/>
    </row>
    <row r="70" spans="1:11" ht="25.5" hidden="1">
      <c r="A70" s="188"/>
      <c r="B70" s="62" t="s">
        <v>172</v>
      </c>
      <c r="C70" s="64" t="s">
        <v>71</v>
      </c>
      <c r="D70" s="64" t="s">
        <v>134</v>
      </c>
      <c r="E70" s="330"/>
      <c r="F70" s="355"/>
      <c r="G70" s="357"/>
      <c r="H70" s="330">
        <v>0</v>
      </c>
    </row>
    <row r="71" spans="1:11" ht="15.75" hidden="1">
      <c r="A71" s="330">
        <v>3</v>
      </c>
      <c r="B71" s="188" t="s">
        <v>25</v>
      </c>
      <c r="C71" s="330"/>
      <c r="D71" s="330"/>
      <c r="E71" s="330"/>
      <c r="F71" s="355"/>
      <c r="G71" s="357"/>
      <c r="H71" s="330"/>
    </row>
    <row r="72" spans="1:11" ht="15.75" hidden="1">
      <c r="A72" s="330"/>
      <c r="B72" s="62" t="s">
        <v>173</v>
      </c>
      <c r="C72" s="64" t="s">
        <v>56</v>
      </c>
      <c r="D72" s="64" t="s">
        <v>101</v>
      </c>
      <c r="E72" s="330"/>
      <c r="F72" s="355"/>
      <c r="G72" s="357"/>
      <c r="H72" s="338">
        <f>H68</f>
        <v>0</v>
      </c>
    </row>
    <row r="73" spans="1:11" ht="15.75" hidden="1">
      <c r="A73" s="330">
        <v>4</v>
      </c>
      <c r="B73" s="188" t="s">
        <v>26</v>
      </c>
      <c r="C73" s="330"/>
      <c r="D73" s="330"/>
      <c r="E73" s="330"/>
      <c r="F73" s="355"/>
      <c r="G73" s="357"/>
      <c r="H73" s="330"/>
    </row>
    <row r="74" spans="1:11" ht="25.5" hidden="1">
      <c r="A74" s="188"/>
      <c r="B74" s="62" t="s">
        <v>174</v>
      </c>
      <c r="C74" s="64" t="s">
        <v>76</v>
      </c>
      <c r="D74" s="64" t="s">
        <v>134</v>
      </c>
      <c r="E74" s="330"/>
      <c r="F74" s="347"/>
      <c r="G74" s="347"/>
      <c r="H74" s="330">
        <v>0</v>
      </c>
      <c r="J74" s="50"/>
      <c r="K74" s="50"/>
    </row>
    <row r="75" spans="1:11" ht="93" customHeight="1">
      <c r="A75" s="371" t="s">
        <v>80</v>
      </c>
      <c r="B75" s="371"/>
      <c r="C75" s="65"/>
      <c r="D75" s="14"/>
      <c r="E75" s="5"/>
      <c r="F75" s="354" t="s">
        <v>391</v>
      </c>
      <c r="G75" s="354"/>
      <c r="H75" s="354"/>
    </row>
    <row r="76" spans="1:11" ht="33" customHeight="1">
      <c r="A76" s="3"/>
      <c r="B76" s="334" t="s">
        <v>256</v>
      </c>
      <c r="D76" s="15" t="s">
        <v>27</v>
      </c>
      <c r="F76" s="353" t="s">
        <v>36</v>
      </c>
      <c r="G76" s="353"/>
      <c r="H76" s="353"/>
    </row>
    <row r="77" spans="1:11" ht="26.25" customHeight="1">
      <c r="A77" s="209" t="s">
        <v>28</v>
      </c>
      <c r="B77" s="209"/>
    </row>
    <row r="78" spans="1:11">
      <c r="A78" s="210" t="s">
        <v>253</v>
      </c>
      <c r="B78" s="210"/>
      <c r="C78" s="210"/>
    </row>
    <row r="80" spans="1:11" ht="15.75">
      <c r="A80" s="359" t="s">
        <v>254</v>
      </c>
      <c r="B80" s="359"/>
      <c r="D80" s="14"/>
      <c r="F80" s="354" t="s">
        <v>392</v>
      </c>
      <c r="G80" s="354"/>
      <c r="H80" s="354"/>
    </row>
    <row r="81" spans="2:8">
      <c r="D81" s="15" t="s">
        <v>27</v>
      </c>
      <c r="F81" s="353" t="s">
        <v>36</v>
      </c>
      <c r="G81" s="353"/>
      <c r="H81" s="353"/>
    </row>
    <row r="84" spans="2:8">
      <c r="B84" s="211" t="s">
        <v>35</v>
      </c>
      <c r="C84" s="212">
        <f>H3</f>
        <v>44419</v>
      </c>
    </row>
    <row r="86" spans="2:8">
      <c r="B86" s="2" t="s">
        <v>256</v>
      </c>
    </row>
  </sheetData>
  <mergeCells count="74">
    <mergeCell ref="A9:H9"/>
    <mergeCell ref="E1:H1"/>
    <mergeCell ref="E4:H4"/>
    <mergeCell ref="E5:H5"/>
    <mergeCell ref="E6:H6"/>
    <mergeCell ref="E7:H7"/>
    <mergeCell ref="P15:Q15"/>
    <mergeCell ref="A10:H10"/>
    <mergeCell ref="B12:C12"/>
    <mergeCell ref="D12:F12"/>
    <mergeCell ref="M12:N12"/>
    <mergeCell ref="P12:Q12"/>
    <mergeCell ref="B13:C13"/>
    <mergeCell ref="D13:F13"/>
    <mergeCell ref="M13:N13"/>
    <mergeCell ref="P13:Q13"/>
    <mergeCell ref="B14:C14"/>
    <mergeCell ref="D14:F14"/>
    <mergeCell ref="B15:C15"/>
    <mergeCell ref="D15:F15"/>
    <mergeCell ref="M15:N15"/>
    <mergeCell ref="E16:G16"/>
    <mergeCell ref="L16:N16"/>
    <mergeCell ref="O16:P16"/>
    <mergeCell ref="E17:F17"/>
    <mergeCell ref="L17:M17"/>
    <mergeCell ref="N17:P17"/>
    <mergeCell ref="A43:B43"/>
    <mergeCell ref="B18:H18"/>
    <mergeCell ref="B19:H19"/>
    <mergeCell ref="B20:H20"/>
    <mergeCell ref="B22:H22"/>
    <mergeCell ref="B23:H23"/>
    <mergeCell ref="B26:H26"/>
    <mergeCell ref="B28:H28"/>
    <mergeCell ref="B29:H29"/>
    <mergeCell ref="B31:E31"/>
    <mergeCell ref="A36:B36"/>
    <mergeCell ref="B38:H38"/>
    <mergeCell ref="F55:G55"/>
    <mergeCell ref="F49:G49"/>
    <mergeCell ref="B45:H45"/>
    <mergeCell ref="F47:G47"/>
    <mergeCell ref="F48:G48"/>
    <mergeCell ref="F50:G50"/>
    <mergeCell ref="F51:G51"/>
    <mergeCell ref="F52:G52"/>
    <mergeCell ref="F53:G53"/>
    <mergeCell ref="F54:G54"/>
    <mergeCell ref="F67:G67"/>
    <mergeCell ref="F56:G56"/>
    <mergeCell ref="B57:G57"/>
    <mergeCell ref="F58:G58"/>
    <mergeCell ref="F59:G59"/>
    <mergeCell ref="F60:G60"/>
    <mergeCell ref="F61:G61"/>
    <mergeCell ref="F62:G62"/>
    <mergeCell ref="F63:G63"/>
    <mergeCell ref="F64:G64"/>
    <mergeCell ref="F65:G65"/>
    <mergeCell ref="B66:G66"/>
    <mergeCell ref="F74:G74"/>
    <mergeCell ref="F68:G68"/>
    <mergeCell ref="F69:G69"/>
    <mergeCell ref="F70:G70"/>
    <mergeCell ref="F71:G71"/>
    <mergeCell ref="F72:G72"/>
    <mergeCell ref="F73:G73"/>
    <mergeCell ref="F81:H81"/>
    <mergeCell ref="A75:B75"/>
    <mergeCell ref="F75:H75"/>
    <mergeCell ref="F76:H76"/>
    <mergeCell ref="A80:B80"/>
    <mergeCell ref="F80:H80"/>
  </mergeCells>
  <pageMargins left="0.59055118110236227" right="0.39370078740157483" top="0.78740157480314965" bottom="0.39370078740157483" header="0.31496062992125984" footer="0.31496062992125984"/>
  <pageSetup paperSize="9" scale="82" fitToHeight="3" orientation="landscape" verticalDpi="0" r:id="rId1"/>
  <rowBreaks count="1" manualBreakCount="1">
    <brk id="44" max="7" man="1"/>
  </rowBreaks>
</worksheet>
</file>

<file path=xl/worksheets/sheet9.xml><?xml version="1.0" encoding="utf-8"?>
<worksheet xmlns="http://schemas.openxmlformats.org/spreadsheetml/2006/main" xmlns:r="http://schemas.openxmlformats.org/officeDocument/2006/relationships">
  <sheetPr>
    <tabColor rgb="FFFF0000"/>
  </sheetPr>
  <dimension ref="A1:Q76"/>
  <sheetViews>
    <sheetView workbookViewId="0">
      <selection activeCell="J58" sqref="J58"/>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72" t="s">
        <v>37</v>
      </c>
      <c r="F1" s="372"/>
      <c r="G1" s="372"/>
      <c r="H1" s="372"/>
    </row>
    <row r="2" spans="1:17" ht="15.75">
      <c r="A2" s="136"/>
      <c r="E2" s="136" t="s">
        <v>0</v>
      </c>
      <c r="L2" s="48"/>
      <c r="M2" s="48"/>
    </row>
    <row r="3" spans="1:17" ht="15.75">
      <c r="A3" s="136"/>
      <c r="B3" s="136"/>
      <c r="E3" s="140" t="s">
        <v>48</v>
      </c>
      <c r="F3" s="141" t="str">
        <f>'Проверка Всего'!C10</f>
        <v>112-р</v>
      </c>
      <c r="G3" s="142" t="s">
        <v>47</v>
      </c>
      <c r="H3" s="143">
        <f>'Проверка Всего'!D10</f>
        <v>44419</v>
      </c>
    </row>
    <row r="4" spans="1:17" ht="15" customHeight="1">
      <c r="A4" s="136"/>
      <c r="E4" s="353"/>
      <c r="F4" s="353"/>
      <c r="G4" s="353"/>
      <c r="H4" s="353"/>
    </row>
    <row r="5" spans="1:17" ht="38.25" customHeight="1">
      <c r="A5" s="136"/>
      <c r="B5" s="136"/>
      <c r="E5" s="373" t="s">
        <v>427</v>
      </c>
      <c r="F5" s="373"/>
      <c r="G5" s="373"/>
      <c r="H5" s="373"/>
    </row>
    <row r="6" spans="1:17" ht="15" customHeight="1">
      <c r="A6" s="136"/>
      <c r="E6" s="353" t="s">
        <v>1</v>
      </c>
      <c r="F6" s="353"/>
      <c r="G6" s="353"/>
      <c r="H6" s="353"/>
    </row>
    <row r="7" spans="1:17" ht="15.75">
      <c r="A7" s="136"/>
      <c r="E7" s="374"/>
      <c r="F7" s="374"/>
      <c r="G7" s="374"/>
      <c r="H7" s="374"/>
    </row>
    <row r="9" spans="1:17" ht="15.75">
      <c r="A9" s="370" t="s">
        <v>2</v>
      </c>
      <c r="B9" s="370"/>
      <c r="C9" s="370"/>
      <c r="D9" s="370"/>
      <c r="E9" s="370"/>
      <c r="F9" s="370"/>
      <c r="G9" s="370"/>
      <c r="H9" s="370"/>
    </row>
    <row r="10" spans="1:17" ht="15.75">
      <c r="A10" s="370" t="s">
        <v>230</v>
      </c>
      <c r="B10" s="370"/>
      <c r="C10" s="370"/>
      <c r="D10" s="370"/>
      <c r="E10" s="370"/>
      <c r="F10" s="370"/>
      <c r="G10" s="370"/>
      <c r="H10" s="370"/>
    </row>
    <row r="12" spans="1:17" ht="26.25" customHeight="1">
      <c r="A12" s="231" t="s">
        <v>38</v>
      </c>
      <c r="B12" s="382">
        <v>200000</v>
      </c>
      <c r="C12" s="382"/>
      <c r="D12" s="382" t="s">
        <v>427</v>
      </c>
      <c r="E12" s="382"/>
      <c r="F12" s="382"/>
      <c r="G12" s="18"/>
      <c r="H12" s="231">
        <v>40982291</v>
      </c>
      <c r="I12" s="26"/>
      <c r="J12" s="26"/>
      <c r="K12" s="26"/>
      <c r="L12" s="26"/>
      <c r="M12" s="383"/>
      <c r="N12" s="383"/>
      <c r="O12" s="26"/>
      <c r="P12" s="383"/>
      <c r="Q12" s="383"/>
    </row>
    <row r="13" spans="1:17" ht="24" customHeight="1">
      <c r="A13" s="19"/>
      <c r="B13" s="385" t="s">
        <v>42</v>
      </c>
      <c r="C13" s="385"/>
      <c r="D13" s="393" t="s">
        <v>1</v>
      </c>
      <c r="E13" s="393"/>
      <c r="F13" s="393"/>
      <c r="G13" s="19"/>
      <c r="H13" s="33" t="s">
        <v>39</v>
      </c>
      <c r="I13" s="31"/>
      <c r="J13" s="232"/>
      <c r="K13" s="232"/>
      <c r="L13" s="232"/>
      <c r="M13" s="384"/>
      <c r="N13" s="384"/>
      <c r="O13" s="27"/>
      <c r="P13" s="381"/>
      <c r="Q13" s="381"/>
    </row>
    <row r="14" spans="1:17" ht="29.25" customHeight="1">
      <c r="A14" s="251" t="s">
        <v>40</v>
      </c>
      <c r="B14" s="382">
        <v>210000</v>
      </c>
      <c r="C14" s="382"/>
      <c r="D14" s="382" t="s">
        <v>427</v>
      </c>
      <c r="E14" s="382"/>
      <c r="F14" s="382"/>
      <c r="G14" s="20"/>
      <c r="H14" s="231">
        <v>40982291</v>
      </c>
      <c r="I14" s="28"/>
      <c r="J14" s="28"/>
      <c r="K14" s="28"/>
      <c r="L14" s="28"/>
      <c r="M14" s="28"/>
      <c r="N14" s="28"/>
      <c r="O14" s="28"/>
      <c r="P14" s="28"/>
      <c r="Q14" s="28"/>
    </row>
    <row r="15" spans="1:17" ht="27.75" customHeight="1">
      <c r="A15" s="19"/>
      <c r="B15" s="385" t="s">
        <v>42</v>
      </c>
      <c r="C15" s="385"/>
      <c r="D15" s="385" t="s">
        <v>29</v>
      </c>
      <c r="E15" s="385"/>
      <c r="F15" s="385"/>
      <c r="G15" s="19"/>
      <c r="H15" s="33" t="s">
        <v>39</v>
      </c>
      <c r="I15" s="31"/>
      <c r="J15" s="232"/>
      <c r="K15" s="232"/>
      <c r="L15" s="232"/>
      <c r="M15" s="380"/>
      <c r="N15" s="380"/>
      <c r="O15" s="27"/>
      <c r="P15" s="381"/>
      <c r="Q15" s="381"/>
    </row>
    <row r="16" spans="1:17" ht="33.75" customHeight="1">
      <c r="A16" s="235" t="s">
        <v>41</v>
      </c>
      <c r="B16" s="166" t="s">
        <v>282</v>
      </c>
      <c r="C16" s="166" t="s">
        <v>283</v>
      </c>
      <c r="D16" s="166" t="s">
        <v>284</v>
      </c>
      <c r="E16" s="379" t="s">
        <v>285</v>
      </c>
      <c r="F16" s="379"/>
      <c r="G16" s="379"/>
      <c r="H16" s="166" t="s">
        <v>83</v>
      </c>
      <c r="I16" s="235"/>
      <c r="J16" s="21"/>
      <c r="K16" s="235"/>
      <c r="L16" s="421"/>
      <c r="M16" s="421"/>
      <c r="N16" s="421"/>
      <c r="O16" s="421"/>
      <c r="P16" s="421"/>
      <c r="Q16" s="235"/>
    </row>
    <row r="17" spans="1:17" ht="48" customHeight="1">
      <c r="B17" s="232" t="s">
        <v>42</v>
      </c>
      <c r="C17" s="228" t="s">
        <v>43</v>
      </c>
      <c r="D17" s="228" t="s">
        <v>44</v>
      </c>
      <c r="E17" s="385" t="s">
        <v>45</v>
      </c>
      <c r="F17" s="385"/>
      <c r="G17" s="228"/>
      <c r="H17" s="228" t="s">
        <v>46</v>
      </c>
      <c r="I17" s="32"/>
      <c r="J17" s="232"/>
      <c r="K17" s="232"/>
      <c r="L17" s="380"/>
      <c r="M17" s="380"/>
      <c r="N17" s="380"/>
      <c r="O17" s="380"/>
      <c r="P17" s="380"/>
      <c r="Q17" s="27"/>
    </row>
    <row r="18" spans="1:17" ht="42" customHeight="1">
      <c r="A18" s="135" t="s">
        <v>3</v>
      </c>
      <c r="B18" s="375" t="s">
        <v>448</v>
      </c>
      <c r="C18" s="375"/>
      <c r="D18" s="375"/>
      <c r="E18" s="375"/>
      <c r="F18" s="375"/>
      <c r="G18" s="375"/>
      <c r="H18" s="375"/>
    </row>
    <row r="19" spans="1:17" ht="180.75" customHeight="1">
      <c r="A19" s="135" t="s">
        <v>4</v>
      </c>
      <c r="B19" s="375" t="s">
        <v>412</v>
      </c>
      <c r="C19" s="375"/>
      <c r="D19" s="375"/>
      <c r="E19" s="375"/>
      <c r="F19" s="375"/>
      <c r="G19" s="375"/>
      <c r="H19" s="375"/>
    </row>
    <row r="20" spans="1:17" ht="26.25" customHeight="1">
      <c r="A20" s="118" t="s">
        <v>5</v>
      </c>
      <c r="B20" s="378" t="s">
        <v>30</v>
      </c>
      <c r="C20" s="378"/>
      <c r="D20" s="378"/>
      <c r="E20" s="378"/>
      <c r="F20" s="378"/>
      <c r="G20" s="378"/>
      <c r="H20" s="378"/>
    </row>
    <row r="21" spans="1:17" ht="15.75">
      <c r="A21" s="1"/>
    </row>
    <row r="22" spans="1:17" ht="15.75">
      <c r="A22" s="230" t="s">
        <v>7</v>
      </c>
      <c r="B22" s="347" t="s">
        <v>31</v>
      </c>
      <c r="C22" s="347"/>
      <c r="D22" s="347"/>
      <c r="E22" s="347"/>
      <c r="F22" s="347"/>
      <c r="G22" s="347"/>
      <c r="H22" s="347"/>
    </row>
    <row r="23" spans="1:17" ht="39" customHeight="1">
      <c r="A23" s="230">
        <v>1</v>
      </c>
      <c r="B23" s="348" t="s">
        <v>313</v>
      </c>
      <c r="C23" s="349"/>
      <c r="D23" s="349"/>
      <c r="E23" s="349"/>
      <c r="F23" s="349"/>
      <c r="G23" s="349"/>
      <c r="H23" s="350"/>
    </row>
    <row r="24" spans="1:17" ht="15.75">
      <c r="A24" s="1"/>
    </row>
    <row r="25" spans="1:17" ht="28.5" customHeight="1">
      <c r="A25" s="55" t="s">
        <v>6</v>
      </c>
      <c r="B25" s="367" t="s">
        <v>286</v>
      </c>
      <c r="C25" s="367"/>
      <c r="D25" s="367"/>
      <c r="E25" s="367"/>
      <c r="F25" s="367"/>
      <c r="G25" s="367"/>
      <c r="H25" s="367"/>
    </row>
    <row r="26" spans="1:17" ht="15.75">
      <c r="A26" s="133" t="s">
        <v>9</v>
      </c>
      <c r="B26" s="374" t="s">
        <v>32</v>
      </c>
      <c r="C26" s="374"/>
      <c r="D26" s="374"/>
      <c r="E26" s="374"/>
      <c r="F26" s="374"/>
      <c r="G26" s="374"/>
      <c r="H26" s="374"/>
    </row>
    <row r="27" spans="1:17" ht="15.75">
      <c r="A27" s="133"/>
      <c r="B27" s="229"/>
      <c r="C27" s="229"/>
      <c r="D27" s="229"/>
      <c r="E27" s="229"/>
      <c r="F27" s="229"/>
      <c r="G27" s="229"/>
      <c r="H27" s="229"/>
    </row>
    <row r="28" spans="1:17" ht="15.75">
      <c r="A28" s="230" t="s">
        <v>7</v>
      </c>
      <c r="B28" s="347" t="s">
        <v>8</v>
      </c>
      <c r="C28" s="347"/>
      <c r="D28" s="347"/>
      <c r="E28" s="347"/>
      <c r="F28" s="347"/>
      <c r="G28" s="347"/>
      <c r="H28" s="347"/>
    </row>
    <row r="29" spans="1:17" ht="21" customHeight="1">
      <c r="A29" s="230">
        <v>1</v>
      </c>
      <c r="B29" s="348" t="s">
        <v>373</v>
      </c>
      <c r="C29" s="349"/>
      <c r="D29" s="349"/>
      <c r="E29" s="349"/>
      <c r="F29" s="349"/>
      <c r="G29" s="349"/>
      <c r="H29" s="350"/>
    </row>
    <row r="30" spans="1:17" ht="15.75">
      <c r="A30" s="134"/>
      <c r="B30" s="61"/>
      <c r="C30" s="61"/>
      <c r="D30" s="61"/>
      <c r="E30" s="61"/>
      <c r="F30" s="61"/>
      <c r="G30" s="61"/>
      <c r="H30" s="61"/>
    </row>
    <row r="31" spans="1:17" ht="15.75">
      <c r="A31" s="133" t="s">
        <v>15</v>
      </c>
      <c r="B31" s="377" t="s">
        <v>10</v>
      </c>
      <c r="C31" s="377"/>
      <c r="D31" s="377"/>
      <c r="E31" s="377"/>
      <c r="F31" s="229"/>
      <c r="G31" s="229"/>
      <c r="H31" s="229"/>
    </row>
    <row r="32" spans="1:17" ht="15.75">
      <c r="A32" s="1"/>
      <c r="E32" s="49"/>
      <c r="H32" s="49" t="s">
        <v>33</v>
      </c>
    </row>
    <row r="33" spans="1:12" ht="31.5" customHeight="1">
      <c r="A33" s="230" t="s">
        <v>7</v>
      </c>
      <c r="B33" s="355" t="s">
        <v>11</v>
      </c>
      <c r="C33" s="357"/>
      <c r="D33" s="230" t="s">
        <v>12</v>
      </c>
      <c r="E33" s="230" t="s">
        <v>13</v>
      </c>
      <c r="F33" s="347" t="s">
        <v>14</v>
      </c>
      <c r="G33" s="347"/>
      <c r="H33" s="347"/>
    </row>
    <row r="34" spans="1:12" ht="15.75">
      <c r="A34" s="230">
        <v>1</v>
      </c>
      <c r="B34" s="355">
        <v>2</v>
      </c>
      <c r="C34" s="357"/>
      <c r="D34" s="230">
        <v>3</v>
      </c>
      <c r="E34" s="230">
        <v>4</v>
      </c>
      <c r="F34" s="347">
        <v>5</v>
      </c>
      <c r="G34" s="347"/>
      <c r="H34" s="347"/>
    </row>
    <row r="35" spans="1:12" ht="51" customHeight="1">
      <c r="A35" s="230">
        <v>1</v>
      </c>
      <c r="B35" s="445" t="s">
        <v>370</v>
      </c>
      <c r="C35" s="446"/>
      <c r="D35" s="233">
        <v>127200</v>
      </c>
      <c r="E35" s="233">
        <v>0</v>
      </c>
      <c r="F35" s="411">
        <f>E35+D35</f>
        <v>127200</v>
      </c>
      <c r="G35" s="411"/>
      <c r="H35" s="411"/>
    </row>
    <row r="36" spans="1:12" ht="51" customHeight="1">
      <c r="A36" s="330">
        <v>2</v>
      </c>
      <c r="B36" s="450" t="s">
        <v>445</v>
      </c>
      <c r="C36" s="451"/>
      <c r="D36" s="331">
        <v>13000</v>
      </c>
      <c r="E36" s="331">
        <v>0</v>
      </c>
      <c r="F36" s="411">
        <f>E36+D36</f>
        <v>13000</v>
      </c>
      <c r="G36" s="411"/>
      <c r="H36" s="411"/>
    </row>
    <row r="37" spans="1:12" ht="51" customHeight="1">
      <c r="A37" s="330">
        <v>3</v>
      </c>
      <c r="B37" s="409" t="s">
        <v>444</v>
      </c>
      <c r="C37" s="410"/>
      <c r="D37" s="331">
        <v>0</v>
      </c>
      <c r="E37" s="331">
        <v>60000</v>
      </c>
      <c r="F37" s="411">
        <f>E37+D37</f>
        <v>60000</v>
      </c>
      <c r="G37" s="411"/>
      <c r="H37" s="411"/>
    </row>
    <row r="38" spans="1:12" ht="67.5" customHeight="1">
      <c r="A38" s="230">
        <v>4</v>
      </c>
      <c r="B38" s="445" t="s">
        <v>443</v>
      </c>
      <c r="C38" s="446"/>
      <c r="D38" s="233">
        <v>0</v>
      </c>
      <c r="E38" s="233">
        <f>7500000-1000000-1800000</f>
        <v>4700000</v>
      </c>
      <c r="F38" s="447">
        <f>E38+D38</f>
        <v>4700000</v>
      </c>
      <c r="G38" s="448"/>
      <c r="H38" s="449"/>
      <c r="L38" s="340"/>
    </row>
    <row r="39" spans="1:12" ht="15.75" customHeight="1">
      <c r="A39" s="396" t="s">
        <v>14</v>
      </c>
      <c r="B39" s="397"/>
      <c r="C39" s="398"/>
      <c r="D39" s="161">
        <f>SUM(D35:D38)</f>
        <v>140200</v>
      </c>
      <c r="E39" s="161">
        <f>SUM(E35:E38)</f>
        <v>4760000</v>
      </c>
      <c r="F39" s="412">
        <f>SUM(F35:H38)</f>
        <v>4900200</v>
      </c>
      <c r="G39" s="413"/>
      <c r="H39" s="414"/>
    </row>
    <row r="40" spans="1:12" ht="15.75">
      <c r="A40" s="1"/>
    </row>
    <row r="41" spans="1:12" ht="15.75">
      <c r="A41" s="1"/>
    </row>
    <row r="42" spans="1:12" ht="15.75">
      <c r="A42" s="136" t="s">
        <v>18</v>
      </c>
      <c r="B42" s="374" t="s">
        <v>16</v>
      </c>
      <c r="C42" s="374"/>
      <c r="D42" s="374"/>
      <c r="E42" s="374"/>
      <c r="F42" s="374"/>
      <c r="G42" s="374"/>
      <c r="H42" s="374"/>
    </row>
    <row r="43" spans="1:12" ht="15.75">
      <c r="A43" s="1"/>
      <c r="E43" s="49"/>
      <c r="H43" s="49" t="s">
        <v>33</v>
      </c>
    </row>
    <row r="44" spans="1:12" ht="31.5" customHeight="1">
      <c r="A44" s="230" t="s">
        <v>7</v>
      </c>
      <c r="B44" s="355" t="s">
        <v>17</v>
      </c>
      <c r="C44" s="357"/>
      <c r="D44" s="230" t="s">
        <v>12</v>
      </c>
      <c r="E44" s="230" t="s">
        <v>13</v>
      </c>
      <c r="F44" s="347" t="s">
        <v>14</v>
      </c>
      <c r="G44" s="347"/>
      <c r="H44" s="347"/>
    </row>
    <row r="45" spans="1:12" ht="15.75">
      <c r="A45" s="230">
        <v>1</v>
      </c>
      <c r="B45" s="355">
        <v>2</v>
      </c>
      <c r="C45" s="357"/>
      <c r="D45" s="230">
        <v>3</v>
      </c>
      <c r="E45" s="230">
        <v>4</v>
      </c>
      <c r="F45" s="347">
        <v>5</v>
      </c>
      <c r="G45" s="347"/>
      <c r="H45" s="347"/>
    </row>
    <row r="46" spans="1:12" ht="33" customHeight="1">
      <c r="A46" s="230">
        <v>1</v>
      </c>
      <c r="B46" s="404" t="s">
        <v>287</v>
      </c>
      <c r="C46" s="405"/>
      <c r="D46" s="239">
        <f>D39</f>
        <v>140200</v>
      </c>
      <c r="E46" s="239">
        <f>E39</f>
        <v>4760000</v>
      </c>
      <c r="F46" s="406">
        <f>E46+D46</f>
        <v>4900200</v>
      </c>
      <c r="G46" s="407"/>
      <c r="H46" s="408"/>
    </row>
    <row r="47" spans="1:12" ht="15.75" customHeight="1">
      <c r="A47" s="396" t="s">
        <v>14</v>
      </c>
      <c r="B47" s="397"/>
      <c r="C47" s="398"/>
      <c r="D47" s="247">
        <f>SUM(D46:D46)</f>
        <v>140200</v>
      </c>
      <c r="E47" s="247">
        <f>SUM(E46:E46)</f>
        <v>4760000</v>
      </c>
      <c r="F47" s="399">
        <f>SUM(F46)</f>
        <v>4900200</v>
      </c>
      <c r="G47" s="400"/>
      <c r="H47" s="401"/>
    </row>
    <row r="48" spans="1:12" ht="15.75">
      <c r="A48" s="1"/>
      <c r="E48" s="50"/>
    </row>
    <row r="49" spans="1:12" ht="15.75">
      <c r="A49" s="133" t="s">
        <v>34</v>
      </c>
      <c r="B49" s="374" t="s">
        <v>19</v>
      </c>
      <c r="C49" s="374"/>
      <c r="D49" s="374"/>
      <c r="E49" s="374"/>
      <c r="F49" s="374"/>
      <c r="G49" s="374"/>
      <c r="H49" s="374"/>
    </row>
    <row r="50" spans="1:12" ht="15.75">
      <c r="A50" s="1"/>
    </row>
    <row r="51" spans="1:12" ht="46.5" customHeight="1">
      <c r="A51" s="230" t="s">
        <v>7</v>
      </c>
      <c r="B51" s="230" t="s">
        <v>20</v>
      </c>
      <c r="C51" s="230" t="s">
        <v>21</v>
      </c>
      <c r="D51" s="230" t="s">
        <v>22</v>
      </c>
      <c r="E51" s="230" t="s">
        <v>12</v>
      </c>
      <c r="F51" s="355" t="s">
        <v>13</v>
      </c>
      <c r="G51" s="357"/>
      <c r="H51" s="230" t="s">
        <v>14</v>
      </c>
    </row>
    <row r="52" spans="1:12" ht="15.75">
      <c r="A52" s="230">
        <v>1</v>
      </c>
      <c r="B52" s="230">
        <v>2</v>
      </c>
      <c r="C52" s="230">
        <v>3</v>
      </c>
      <c r="D52" s="230">
        <v>4</v>
      </c>
      <c r="E52" s="230">
        <v>5</v>
      </c>
      <c r="F52" s="355">
        <v>6</v>
      </c>
      <c r="G52" s="357"/>
      <c r="H52" s="230">
        <v>7</v>
      </c>
    </row>
    <row r="53" spans="1:12" ht="15.75">
      <c r="A53" s="230">
        <v>1</v>
      </c>
      <c r="B53" s="58" t="s">
        <v>23</v>
      </c>
      <c r="C53" s="230"/>
      <c r="D53" s="230"/>
      <c r="E53" s="230"/>
      <c r="F53" s="355"/>
      <c r="G53" s="357"/>
      <c r="H53" s="230"/>
    </row>
    <row r="54" spans="1:12" ht="38.25">
      <c r="A54" s="230"/>
      <c r="B54" s="62" t="s">
        <v>371</v>
      </c>
      <c r="C54" s="68" t="s">
        <v>56</v>
      </c>
      <c r="D54" s="64" t="s">
        <v>446</v>
      </c>
      <c r="E54" s="245">
        <f>D35+D36</f>
        <v>140200</v>
      </c>
      <c r="F54" s="358">
        <v>0</v>
      </c>
      <c r="G54" s="363"/>
      <c r="H54" s="248">
        <f>F54+E54</f>
        <v>140200</v>
      </c>
    </row>
    <row r="55" spans="1:12" ht="51">
      <c r="A55" s="230"/>
      <c r="B55" s="62" t="s">
        <v>288</v>
      </c>
      <c r="C55" s="252" t="s">
        <v>56</v>
      </c>
      <c r="D55" s="64" t="s">
        <v>447</v>
      </c>
      <c r="E55" s="245">
        <v>0</v>
      </c>
      <c r="F55" s="358">
        <f>E38+E37</f>
        <v>4760000</v>
      </c>
      <c r="G55" s="363"/>
      <c r="H55" s="248">
        <f t="shared" ref="H55" si="0">F55+E55</f>
        <v>4760000</v>
      </c>
    </row>
    <row r="56" spans="1:12" ht="15.75">
      <c r="A56" s="230">
        <v>2</v>
      </c>
      <c r="B56" s="58" t="s">
        <v>24</v>
      </c>
      <c r="C56" s="230"/>
      <c r="D56" s="230"/>
      <c r="E56" s="238"/>
      <c r="F56" s="355"/>
      <c r="G56" s="357"/>
      <c r="H56" s="238"/>
      <c r="L56" s="63"/>
    </row>
    <row r="57" spans="1:12" ht="56.25" customHeight="1">
      <c r="A57" s="230"/>
      <c r="B57" s="62" t="s">
        <v>372</v>
      </c>
      <c r="C57" s="64" t="s">
        <v>120</v>
      </c>
      <c r="D57" s="64" t="s">
        <v>289</v>
      </c>
      <c r="E57" s="238">
        <f>1.1473+240.01+6.23</f>
        <v>247.38729999999998</v>
      </c>
      <c r="F57" s="355">
        <v>0</v>
      </c>
      <c r="G57" s="357"/>
      <c r="H57" s="238">
        <f>F57+E57</f>
        <v>247.38729999999998</v>
      </c>
      <c r="L57" s="63"/>
    </row>
    <row r="58" spans="1:12" ht="39">
      <c r="A58" s="230"/>
      <c r="B58" s="261" t="s">
        <v>312</v>
      </c>
      <c r="C58" s="122" t="s">
        <v>120</v>
      </c>
      <c r="D58" s="64" t="s">
        <v>289</v>
      </c>
      <c r="E58" s="238">
        <v>0</v>
      </c>
      <c r="F58" s="355">
        <f>16892+1.8</f>
        <v>16893.8</v>
      </c>
      <c r="G58" s="357"/>
      <c r="H58" s="238">
        <f>F58+E58</f>
        <v>16893.8</v>
      </c>
      <c r="J58" s="2" t="s">
        <v>469</v>
      </c>
      <c r="L58" s="63"/>
    </row>
    <row r="59" spans="1:12" ht="15.75">
      <c r="A59" s="230">
        <v>3</v>
      </c>
      <c r="B59" s="58" t="s">
        <v>25</v>
      </c>
      <c r="C59" s="230"/>
      <c r="D59" s="230"/>
      <c r="E59" s="238"/>
      <c r="F59" s="355"/>
      <c r="G59" s="357"/>
      <c r="H59" s="238"/>
    </row>
    <row r="60" spans="1:12" ht="38.25">
      <c r="A60" s="230"/>
      <c r="B60" s="62" t="s">
        <v>290</v>
      </c>
      <c r="C60" s="122" t="s">
        <v>56</v>
      </c>
      <c r="D60" s="122" t="s">
        <v>79</v>
      </c>
      <c r="E60" s="262">
        <f>E54/E57</f>
        <v>566.72270565223039</v>
      </c>
      <c r="F60" s="358">
        <v>0</v>
      </c>
      <c r="G60" s="363"/>
      <c r="H60" s="248">
        <f>F60+E60</f>
        <v>566.72270565223039</v>
      </c>
    </row>
    <row r="61" spans="1:12" ht="39">
      <c r="A61" s="59"/>
      <c r="B61" s="261" t="s">
        <v>311</v>
      </c>
      <c r="C61" s="124" t="s">
        <v>56</v>
      </c>
      <c r="D61" s="124" t="s">
        <v>79</v>
      </c>
      <c r="E61" s="263">
        <v>0</v>
      </c>
      <c r="F61" s="360">
        <f>F55/F58</f>
        <v>281.76017237092901</v>
      </c>
      <c r="G61" s="361"/>
      <c r="H61" s="253">
        <f>F61+E61</f>
        <v>281.76017237092901</v>
      </c>
    </row>
    <row r="62" spans="1:12" ht="15.75">
      <c r="A62" s="59">
        <v>4</v>
      </c>
      <c r="B62" s="58" t="s">
        <v>26</v>
      </c>
      <c r="C62" s="59"/>
      <c r="D62" s="59"/>
      <c r="E62" s="59"/>
      <c r="F62" s="388"/>
      <c r="G62" s="346"/>
      <c r="H62" s="59"/>
    </row>
    <row r="63" spans="1:12" ht="26.25">
      <c r="A63" s="59"/>
      <c r="B63" s="71" t="s">
        <v>291</v>
      </c>
      <c r="C63" s="64" t="s">
        <v>76</v>
      </c>
      <c r="D63" s="64" t="s">
        <v>75</v>
      </c>
      <c r="E63" s="238">
        <v>100</v>
      </c>
      <c r="F63" s="347">
        <v>0</v>
      </c>
      <c r="G63" s="347"/>
      <c r="H63" s="238">
        <v>100</v>
      </c>
    </row>
    <row r="64" spans="1:12" ht="45" customHeight="1">
      <c r="A64" s="188"/>
      <c r="B64" s="198" t="s">
        <v>292</v>
      </c>
      <c r="C64" s="70" t="s">
        <v>76</v>
      </c>
      <c r="D64" s="64" t="s">
        <v>75</v>
      </c>
      <c r="E64" s="238">
        <v>0</v>
      </c>
      <c r="F64" s="347">
        <v>100</v>
      </c>
      <c r="G64" s="347"/>
      <c r="H64" s="238">
        <v>100</v>
      </c>
    </row>
    <row r="65" spans="1:8" ht="15.75" customHeight="1">
      <c r="A65" s="66"/>
      <c r="B65" s="66"/>
      <c r="C65" s="66"/>
      <c r="D65" s="136"/>
    </row>
    <row r="66" spans="1:8" ht="32.25" customHeight="1">
      <c r="A66" s="371" t="s">
        <v>80</v>
      </c>
      <c r="B66" s="371"/>
      <c r="C66" s="65"/>
      <c r="D66" s="14"/>
      <c r="E66" s="5"/>
      <c r="F66" s="354" t="s">
        <v>185</v>
      </c>
      <c r="G66" s="354"/>
      <c r="H66" s="354"/>
    </row>
    <row r="67" spans="1:8" ht="31.5" customHeight="1">
      <c r="A67" s="3"/>
      <c r="B67" s="2" t="s">
        <v>256</v>
      </c>
      <c r="D67" s="15" t="s">
        <v>27</v>
      </c>
      <c r="F67" s="353" t="s">
        <v>36</v>
      </c>
      <c r="G67" s="353"/>
      <c r="H67" s="353"/>
    </row>
    <row r="68" spans="1:8" ht="28.5" customHeight="1">
      <c r="A68" s="209" t="s">
        <v>28</v>
      </c>
      <c r="B68" s="209"/>
    </row>
    <row r="69" spans="1:8">
      <c r="A69" s="210" t="s">
        <v>253</v>
      </c>
      <c r="B69" s="210"/>
      <c r="C69" s="210"/>
    </row>
    <row r="71" spans="1:8" ht="15.75">
      <c r="A71" s="359" t="s">
        <v>254</v>
      </c>
      <c r="B71" s="359"/>
      <c r="D71" s="14"/>
      <c r="F71" s="354" t="s">
        <v>255</v>
      </c>
      <c r="G71" s="354"/>
      <c r="H71" s="354"/>
    </row>
    <row r="72" spans="1:8">
      <c r="D72" s="15" t="s">
        <v>27</v>
      </c>
      <c r="F72" s="353" t="s">
        <v>36</v>
      </c>
      <c r="G72" s="353"/>
      <c r="H72" s="353"/>
    </row>
    <row r="74" spans="1:8">
      <c r="B74" s="211" t="s">
        <v>35</v>
      </c>
      <c r="C74" s="212">
        <f>H3</f>
        <v>44419</v>
      </c>
    </row>
    <row r="76" spans="1:8">
      <c r="B76" s="2" t="s">
        <v>256</v>
      </c>
    </row>
  </sheetData>
  <mergeCells count="81">
    <mergeCell ref="M13:N13"/>
    <mergeCell ref="P13:Q13"/>
    <mergeCell ref="E1:H1"/>
    <mergeCell ref="E4:H4"/>
    <mergeCell ref="E5:H5"/>
    <mergeCell ref="E6:H6"/>
    <mergeCell ref="E7:H7"/>
    <mergeCell ref="A9:H9"/>
    <mergeCell ref="A10:H10"/>
    <mergeCell ref="B12:C12"/>
    <mergeCell ref="M12:N12"/>
    <mergeCell ref="P12:Q12"/>
    <mergeCell ref="B13:C13"/>
    <mergeCell ref="D12:F12"/>
    <mergeCell ref="B14:C14"/>
    <mergeCell ref="M15:N15"/>
    <mergeCell ref="P15:Q15"/>
    <mergeCell ref="B15:C15"/>
    <mergeCell ref="D14:F14"/>
    <mergeCell ref="D15:F15"/>
    <mergeCell ref="B25:H25"/>
    <mergeCell ref="E16:G16"/>
    <mergeCell ref="L16:N16"/>
    <mergeCell ref="O16:P16"/>
    <mergeCell ref="E17:F17"/>
    <mergeCell ref="L17:M17"/>
    <mergeCell ref="N17:P17"/>
    <mergeCell ref="B18:H18"/>
    <mergeCell ref="B19:H19"/>
    <mergeCell ref="B20:H20"/>
    <mergeCell ref="B22:H22"/>
    <mergeCell ref="B23:H23"/>
    <mergeCell ref="B26:H26"/>
    <mergeCell ref="B28:H28"/>
    <mergeCell ref="B29:H29"/>
    <mergeCell ref="B31:E31"/>
    <mergeCell ref="B33:C33"/>
    <mergeCell ref="F33:H33"/>
    <mergeCell ref="B34:C34"/>
    <mergeCell ref="F34:H34"/>
    <mergeCell ref="B35:C35"/>
    <mergeCell ref="F35:H35"/>
    <mergeCell ref="B38:C38"/>
    <mergeCell ref="F38:H38"/>
    <mergeCell ref="B37:C37"/>
    <mergeCell ref="F37:H37"/>
    <mergeCell ref="B36:C36"/>
    <mergeCell ref="F36:H36"/>
    <mergeCell ref="A39:C39"/>
    <mergeCell ref="F39:H39"/>
    <mergeCell ref="B42:H42"/>
    <mergeCell ref="B44:C44"/>
    <mergeCell ref="F44:H44"/>
    <mergeCell ref="F53:G53"/>
    <mergeCell ref="F54:G54"/>
    <mergeCell ref="F47:H47"/>
    <mergeCell ref="F63:G63"/>
    <mergeCell ref="F64:G64"/>
    <mergeCell ref="F56:G56"/>
    <mergeCell ref="F57:G57"/>
    <mergeCell ref="F58:G58"/>
    <mergeCell ref="F59:G59"/>
    <mergeCell ref="F60:G60"/>
    <mergeCell ref="F61:G61"/>
    <mergeCell ref="F62:G62"/>
    <mergeCell ref="D13:F13"/>
    <mergeCell ref="A71:B71"/>
    <mergeCell ref="F71:H71"/>
    <mergeCell ref="F72:H72"/>
    <mergeCell ref="A66:B66"/>
    <mergeCell ref="F66:H66"/>
    <mergeCell ref="F67:H67"/>
    <mergeCell ref="F55:G55"/>
    <mergeCell ref="B45:C45"/>
    <mergeCell ref="F45:H45"/>
    <mergeCell ref="B46:C46"/>
    <mergeCell ref="F46:H46"/>
    <mergeCell ref="A47:C47"/>
    <mergeCell ref="B49:H49"/>
    <mergeCell ref="F51:G51"/>
    <mergeCell ref="F52:G52"/>
  </mergeCells>
  <pageMargins left="0.39370078740157483" right="0.39370078740157483" top="0.51181102362204722" bottom="0.27559055118110237" header="0.31496062992125984" footer="0.31496062992125984"/>
  <pageSetup paperSize="9" scale="77" fitToHeight="3" orientation="landscape" verticalDpi="0" r:id="rId1"/>
  <rowBreaks count="2" manualBreakCount="2">
    <brk id="21" max="7" man="1"/>
    <brk id="48"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35</vt:i4>
      </vt:variant>
    </vt:vector>
  </HeadingPairs>
  <TitlesOfParts>
    <vt:vector size="53" baseType="lpstr">
      <vt:lpstr>Проверка Всего</vt:lpstr>
      <vt:lpstr>0150</vt:lpstr>
      <vt:lpstr>3050</vt:lpstr>
      <vt:lpstr>3160</vt:lpstr>
      <vt:lpstr>3242</vt:lpstr>
      <vt:lpstr>6030</vt:lpstr>
      <vt:lpstr>6071</vt:lpstr>
      <vt:lpstr>6090</vt:lpstr>
      <vt:lpstr>7130</vt:lpstr>
      <vt:lpstr>7310</vt:lpstr>
      <vt:lpstr>7330</vt:lpstr>
      <vt:lpstr>7350</vt:lpstr>
      <vt:lpstr>7461</vt:lpstr>
      <vt:lpstr>7670</vt:lpstr>
      <vt:lpstr>8340</vt:lpstr>
      <vt:lpstr>9730</vt:lpstr>
      <vt:lpstr>9770</vt:lpstr>
      <vt:lpstr>9800</vt:lpstr>
      <vt:lpstr>'0150'!OLE_LINK16</vt:lpstr>
      <vt:lpstr>'3050'!OLE_LINK16</vt:lpstr>
      <vt:lpstr>'3160'!OLE_LINK16</vt:lpstr>
      <vt:lpstr>'3242'!OLE_LINK16</vt:lpstr>
      <vt:lpstr>'6030'!OLE_LINK16</vt:lpstr>
      <vt:lpstr>'6071'!OLE_LINK16</vt:lpstr>
      <vt:lpstr>'6090'!OLE_LINK16</vt:lpstr>
      <vt:lpstr>'7130'!OLE_LINK16</vt:lpstr>
      <vt:lpstr>'7310'!OLE_LINK16</vt:lpstr>
      <vt:lpstr>'7330'!OLE_LINK16</vt:lpstr>
      <vt:lpstr>'7350'!OLE_LINK16</vt:lpstr>
      <vt:lpstr>'7461'!OLE_LINK16</vt:lpstr>
      <vt:lpstr>'7670'!OLE_LINK16</vt:lpstr>
      <vt:lpstr>'8340'!OLE_LINK16</vt:lpstr>
      <vt:lpstr>'9730'!OLE_LINK16</vt:lpstr>
      <vt:lpstr>'9770'!OLE_LINK16</vt:lpstr>
      <vt:lpstr>'9800'!OLE_LINK16</vt:lpstr>
      <vt:lpstr>'Проверка Всего'!OLE_LINK16</vt:lpstr>
      <vt:lpstr>'0150'!Область_печати</vt:lpstr>
      <vt:lpstr>'3050'!Область_печати</vt:lpstr>
      <vt:lpstr>'3160'!Область_печати</vt:lpstr>
      <vt:lpstr>'3242'!Область_печати</vt:lpstr>
      <vt:lpstr>'6030'!Область_печати</vt:lpstr>
      <vt:lpstr>'6071'!Область_печати</vt:lpstr>
      <vt:lpstr>'6090'!Область_печати</vt:lpstr>
      <vt:lpstr>'7130'!Область_печати</vt:lpstr>
      <vt:lpstr>'7310'!Область_печати</vt:lpstr>
      <vt:lpstr>'7330'!Область_печати</vt:lpstr>
      <vt:lpstr>'7350'!Область_печати</vt:lpstr>
      <vt:lpstr>'7461'!Область_печати</vt:lpstr>
      <vt:lpstr>'7670'!Область_печати</vt:lpstr>
      <vt:lpstr>'8340'!Область_печати</vt:lpstr>
      <vt:lpstr>'9730'!Область_печати</vt:lpstr>
      <vt:lpstr>'9770'!Область_печати</vt:lpstr>
      <vt:lpstr>'9800'!Область_печати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Токарев Евгений Васильевич</dc:creator>
  <cp:lastModifiedBy>boss</cp:lastModifiedBy>
  <cp:lastPrinted>2021-08-17T11:24:55Z</cp:lastPrinted>
  <dcterms:created xsi:type="dcterms:W3CDTF">2018-12-28T08:43:53Z</dcterms:created>
  <dcterms:modified xsi:type="dcterms:W3CDTF">2021-08-17T11:33:21Z</dcterms:modified>
</cp:coreProperties>
</file>